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1,03,25 ПОКОМ КИ Новороссийск\"/>
    </mc:Choice>
  </mc:AlternateContent>
  <xr:revisionPtr revIDLastSave="0" documentId="13_ncr:1_{0403A611-5ED0-4413-B24D-146BF5F9CA3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</externalReferences>
  <definedNames>
    <definedName name="DeliveryAddress">Лист1!$D$6</definedName>
    <definedName name="DeliveryAdressList">[1]Setting!$B$6:$B$6</definedName>
    <definedName name="DeliveryConditionsList">[1]Setting!$B$10:$B$20</definedName>
    <definedName name="DeliveryMethodList">[1]Setting!$B$3:$B$4</definedName>
    <definedName name="GrossWeightTotal">Лист1!$X$579:$X$579</definedName>
    <definedName name="GrossWeightTotalR">Лист1!$Y$579:$Y$579</definedName>
    <definedName name="NumProxySet">[1]Setting!$B$9:$B$10</definedName>
    <definedName name="PalletQtyTotal">Лист1!$X$580:$X$580</definedName>
    <definedName name="PalletQtyTotalR">Лист1!$Y$580:$Y$580</definedName>
    <definedName name="Table">[1]Setting!$B$6:$D$6</definedName>
    <definedName name="TypeProxy">'[1]Бланк заказа'!$D$9</definedName>
    <definedName name="UnloadAdressList0001">[1]Setting!$B$8:$B$8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580" i="1" l="1"/>
  <c r="X580" i="1"/>
  <c r="Y579" i="1"/>
  <c r="Y581" i="1" s="1"/>
  <c r="X579" i="1"/>
  <c r="X581" i="1" s="1"/>
  <c r="X577" i="1"/>
  <c r="Y576" i="1"/>
  <c r="X576" i="1"/>
  <c r="Z575" i="1"/>
  <c r="Z576" i="1" s="1"/>
  <c r="Y575" i="1"/>
  <c r="Y577" i="1" s="1"/>
  <c r="X573" i="1"/>
  <c r="X572" i="1"/>
  <c r="Y571" i="1"/>
  <c r="X569" i="1"/>
  <c r="Y568" i="1"/>
  <c r="X568" i="1"/>
  <c r="Z567" i="1"/>
  <c r="Y567" i="1"/>
  <c r="Z566" i="1"/>
  <c r="Z568" i="1" s="1"/>
  <c r="Y566" i="1"/>
  <c r="Y569" i="1" s="1"/>
  <c r="X563" i="1"/>
  <c r="X562" i="1"/>
  <c r="Y561" i="1"/>
  <c r="Z561" i="1" s="1"/>
  <c r="Y560" i="1"/>
  <c r="Z560" i="1" s="1"/>
  <c r="Y559" i="1"/>
  <c r="Z559" i="1" s="1"/>
  <c r="Y558" i="1"/>
  <c r="Z558" i="1" s="1"/>
  <c r="Y557" i="1"/>
  <c r="Z557" i="1" s="1"/>
  <c r="Y556" i="1"/>
  <c r="X554" i="1"/>
  <c r="Y553" i="1"/>
  <c r="X553" i="1"/>
  <c r="Z552" i="1"/>
  <c r="Y552" i="1"/>
  <c r="Z551" i="1"/>
  <c r="Y551" i="1"/>
  <c r="Z550" i="1"/>
  <c r="Y550" i="1"/>
  <c r="Z549" i="1"/>
  <c r="Y549" i="1"/>
  <c r="Z548" i="1"/>
  <c r="Y548" i="1"/>
  <c r="Z547" i="1"/>
  <c r="Z553" i="1" s="1"/>
  <c r="Y547" i="1"/>
  <c r="Y554" i="1" s="1"/>
  <c r="X545" i="1"/>
  <c r="X544" i="1"/>
  <c r="Y543" i="1"/>
  <c r="Z543" i="1" s="1"/>
  <c r="Y542" i="1"/>
  <c r="Z542" i="1" s="1"/>
  <c r="Y541" i="1"/>
  <c r="Z541" i="1" s="1"/>
  <c r="Y540" i="1"/>
  <c r="Z540" i="1" s="1"/>
  <c r="Y539" i="1"/>
  <c r="Z539" i="1" s="1"/>
  <c r="Y538" i="1"/>
  <c r="Z538" i="1" s="1"/>
  <c r="Y537" i="1"/>
  <c r="X535" i="1"/>
  <c r="Y534" i="1"/>
  <c r="X534" i="1"/>
  <c r="Z533" i="1"/>
  <c r="Y533" i="1"/>
  <c r="Z532" i="1"/>
  <c r="Y532" i="1"/>
  <c r="Z531" i="1"/>
  <c r="Y531" i="1"/>
  <c r="Z530" i="1"/>
  <c r="Y530" i="1"/>
  <c r="Z529" i="1"/>
  <c r="Z534" i="1" s="1"/>
  <c r="Y529" i="1"/>
  <c r="Y535" i="1" s="1"/>
  <c r="X527" i="1"/>
  <c r="X526" i="1"/>
  <c r="Y525" i="1"/>
  <c r="Z525" i="1" s="1"/>
  <c r="Y524" i="1"/>
  <c r="Z524" i="1" s="1"/>
  <c r="Y523" i="1"/>
  <c r="Z523" i="1" s="1"/>
  <c r="Y522" i="1"/>
  <c r="Z522" i="1" s="1"/>
  <c r="Y521" i="1"/>
  <c r="Z521" i="1" s="1"/>
  <c r="Y520" i="1"/>
  <c r="X516" i="1"/>
  <c r="Y515" i="1"/>
  <c r="X515" i="1"/>
  <c r="Z514" i="1"/>
  <c r="Y514" i="1"/>
  <c r="Z513" i="1"/>
  <c r="Z515" i="1" s="1"/>
  <c r="Y513" i="1"/>
  <c r="Y516" i="1" s="1"/>
  <c r="P513" i="1"/>
  <c r="X511" i="1"/>
  <c r="X510" i="1"/>
  <c r="Z509" i="1"/>
  <c r="Y509" i="1"/>
  <c r="P509" i="1"/>
  <c r="Y508" i="1"/>
  <c r="P508" i="1"/>
  <c r="Z507" i="1"/>
  <c r="Y507" i="1"/>
  <c r="P507" i="1"/>
  <c r="X505" i="1"/>
  <c r="X504" i="1"/>
  <c r="Z503" i="1"/>
  <c r="Y503" i="1"/>
  <c r="P503" i="1"/>
  <c r="Y502" i="1"/>
  <c r="Z502" i="1" s="1"/>
  <c r="Y501" i="1"/>
  <c r="Z501" i="1" s="1"/>
  <c r="P501" i="1"/>
  <c r="Z500" i="1"/>
  <c r="Y500" i="1"/>
  <c r="Z499" i="1"/>
  <c r="Y499" i="1"/>
  <c r="P499" i="1"/>
  <c r="Y498" i="1"/>
  <c r="Z498" i="1" s="1"/>
  <c r="P498" i="1"/>
  <c r="Z497" i="1"/>
  <c r="Y497" i="1"/>
  <c r="Z496" i="1"/>
  <c r="Y496" i="1"/>
  <c r="Z495" i="1"/>
  <c r="Y495" i="1"/>
  <c r="Z494" i="1"/>
  <c r="Y494" i="1"/>
  <c r="Z493" i="1"/>
  <c r="Y493" i="1"/>
  <c r="Z492" i="1"/>
  <c r="Y492" i="1"/>
  <c r="Y505" i="1" s="1"/>
  <c r="X490" i="1"/>
  <c r="X489" i="1"/>
  <c r="Y488" i="1"/>
  <c r="Z488" i="1" s="1"/>
  <c r="Y487" i="1"/>
  <c r="Z487" i="1" s="1"/>
  <c r="Y486" i="1"/>
  <c r="Z486" i="1" s="1"/>
  <c r="Y485" i="1"/>
  <c r="P485" i="1"/>
  <c r="X483" i="1"/>
  <c r="X482" i="1"/>
  <c r="Y481" i="1"/>
  <c r="Z481" i="1" s="1"/>
  <c r="P481" i="1"/>
  <c r="Z480" i="1"/>
  <c r="Y480" i="1"/>
  <c r="P480" i="1"/>
  <c r="Y479" i="1"/>
  <c r="Z479" i="1" s="1"/>
  <c r="P479" i="1"/>
  <c r="Z478" i="1"/>
  <c r="Y478" i="1"/>
  <c r="Z477" i="1"/>
  <c r="Y477" i="1"/>
  <c r="Z476" i="1"/>
  <c r="Y476" i="1"/>
  <c r="Z475" i="1"/>
  <c r="Y475" i="1"/>
  <c r="P475" i="1"/>
  <c r="Y474" i="1"/>
  <c r="Z474" i="1" s="1"/>
  <c r="P474" i="1"/>
  <c r="Z473" i="1"/>
  <c r="Y473" i="1"/>
  <c r="P473" i="1"/>
  <c r="Y472" i="1"/>
  <c r="Z472" i="1" s="1"/>
  <c r="Y471" i="1"/>
  <c r="Z471" i="1" s="1"/>
  <c r="P471" i="1"/>
  <c r="Z470" i="1"/>
  <c r="Y470" i="1"/>
  <c r="P470" i="1"/>
  <c r="Y469" i="1"/>
  <c r="Z469" i="1" s="1"/>
  <c r="P469" i="1"/>
  <c r="Z468" i="1"/>
  <c r="Y468" i="1"/>
  <c r="P468" i="1"/>
  <c r="Y467" i="1"/>
  <c r="P467" i="1"/>
  <c r="X463" i="1"/>
  <c r="X462" i="1"/>
  <c r="Y461" i="1"/>
  <c r="P461" i="1"/>
  <c r="X459" i="1"/>
  <c r="X458" i="1"/>
  <c r="Y457" i="1"/>
  <c r="P457" i="1"/>
  <c r="X454" i="1"/>
  <c r="X453" i="1"/>
  <c r="Y452" i="1"/>
  <c r="Z452" i="1" s="1"/>
  <c r="Y451" i="1"/>
  <c r="P451" i="1"/>
  <c r="X448" i="1"/>
  <c r="X447" i="1"/>
  <c r="Y446" i="1"/>
  <c r="Z446" i="1" s="1"/>
  <c r="P446" i="1"/>
  <c r="Z445" i="1"/>
  <c r="Y445" i="1"/>
  <c r="Z444" i="1"/>
  <c r="Y444" i="1"/>
  <c r="P444" i="1"/>
  <c r="Y443" i="1"/>
  <c r="X441" i="1"/>
  <c r="Y440" i="1"/>
  <c r="X440" i="1"/>
  <c r="Z439" i="1"/>
  <c r="Y439" i="1"/>
  <c r="P439" i="1"/>
  <c r="Y438" i="1"/>
  <c r="P438" i="1"/>
  <c r="X435" i="1"/>
  <c r="X434" i="1"/>
  <c r="Y433" i="1"/>
  <c r="Z433" i="1" s="1"/>
  <c r="P433" i="1"/>
  <c r="Z432" i="1"/>
  <c r="Z434" i="1" s="1"/>
  <c r="Y432" i="1"/>
  <c r="Y434" i="1" s="1"/>
  <c r="P432" i="1"/>
  <c r="X430" i="1"/>
  <c r="X429" i="1"/>
  <c r="Z428" i="1"/>
  <c r="Y428" i="1"/>
  <c r="P428" i="1"/>
  <c r="Y427" i="1"/>
  <c r="Z427" i="1" s="1"/>
  <c r="P427" i="1"/>
  <c r="Z426" i="1"/>
  <c r="Y426" i="1"/>
  <c r="Z425" i="1"/>
  <c r="Y425" i="1"/>
  <c r="P425" i="1"/>
  <c r="Y424" i="1"/>
  <c r="Z424" i="1" s="1"/>
  <c r="P424" i="1"/>
  <c r="Z423" i="1"/>
  <c r="Y423" i="1"/>
  <c r="P423" i="1"/>
  <c r="Y422" i="1"/>
  <c r="Z422" i="1" s="1"/>
  <c r="Y421" i="1"/>
  <c r="Z421" i="1" s="1"/>
  <c r="P421" i="1"/>
  <c r="Z420" i="1"/>
  <c r="Y420" i="1"/>
  <c r="Z419" i="1"/>
  <c r="Y419" i="1"/>
  <c r="Z418" i="1"/>
  <c r="Y418" i="1"/>
  <c r="Z417" i="1"/>
  <c r="Y417" i="1"/>
  <c r="Y430" i="1" s="1"/>
  <c r="X413" i="1"/>
  <c r="X412" i="1"/>
  <c r="Y411" i="1"/>
  <c r="X409" i="1"/>
  <c r="X408" i="1"/>
  <c r="Z407" i="1"/>
  <c r="Y407" i="1"/>
  <c r="P407" i="1"/>
  <c r="Y406" i="1"/>
  <c r="Z406" i="1" s="1"/>
  <c r="P406" i="1"/>
  <c r="Z405" i="1"/>
  <c r="Y405" i="1"/>
  <c r="P405" i="1"/>
  <c r="Y404" i="1"/>
  <c r="Z404" i="1" s="1"/>
  <c r="Z403" i="1"/>
  <c r="Z408" i="1" s="1"/>
  <c r="Y403" i="1"/>
  <c r="P403" i="1"/>
  <c r="X401" i="1"/>
  <c r="X400" i="1"/>
  <c r="Z399" i="1"/>
  <c r="Y399" i="1"/>
  <c r="P399" i="1"/>
  <c r="Y398" i="1"/>
  <c r="P398" i="1"/>
  <c r="X396" i="1"/>
  <c r="X395" i="1"/>
  <c r="Y394" i="1"/>
  <c r="Z394" i="1" s="1"/>
  <c r="P394" i="1"/>
  <c r="Z393" i="1"/>
  <c r="Y393" i="1"/>
  <c r="P393" i="1"/>
  <c r="Y392" i="1"/>
  <c r="Z392" i="1" s="1"/>
  <c r="P392" i="1"/>
  <c r="Z391" i="1"/>
  <c r="Y391" i="1"/>
  <c r="P391" i="1"/>
  <c r="Y390" i="1"/>
  <c r="Z390" i="1" s="1"/>
  <c r="P390" i="1"/>
  <c r="Z389" i="1"/>
  <c r="Z395" i="1" s="1"/>
  <c r="Y389" i="1"/>
  <c r="P389" i="1"/>
  <c r="X386" i="1"/>
  <c r="Y385" i="1"/>
  <c r="X385" i="1"/>
  <c r="Z384" i="1"/>
  <c r="Z385" i="1" s="1"/>
  <c r="Y384" i="1"/>
  <c r="Y386" i="1" s="1"/>
  <c r="X382" i="1"/>
  <c r="X381" i="1"/>
  <c r="Y380" i="1"/>
  <c r="Z380" i="1" s="1"/>
  <c r="Y379" i="1"/>
  <c r="X377" i="1"/>
  <c r="X376" i="1"/>
  <c r="Z375" i="1"/>
  <c r="Y375" i="1"/>
  <c r="P375" i="1"/>
  <c r="Y374" i="1"/>
  <c r="P374" i="1"/>
  <c r="X372" i="1"/>
  <c r="X371" i="1"/>
  <c r="Y370" i="1"/>
  <c r="Z370" i="1" s="1"/>
  <c r="P370" i="1"/>
  <c r="Z369" i="1"/>
  <c r="Y369" i="1"/>
  <c r="P369" i="1"/>
  <c r="Y368" i="1"/>
  <c r="Z368" i="1" s="1"/>
  <c r="P368" i="1"/>
  <c r="Z367" i="1"/>
  <c r="Y367" i="1"/>
  <c r="P367" i="1"/>
  <c r="Y366" i="1"/>
  <c r="Z366" i="1" s="1"/>
  <c r="P366" i="1"/>
  <c r="Z365" i="1"/>
  <c r="Y365" i="1"/>
  <c r="P365" i="1"/>
  <c r="Y364" i="1"/>
  <c r="Z364" i="1" s="1"/>
  <c r="P364" i="1"/>
  <c r="Z363" i="1"/>
  <c r="Y363" i="1"/>
  <c r="P363" i="1"/>
  <c r="Y362" i="1"/>
  <c r="Z362" i="1" s="1"/>
  <c r="P362" i="1"/>
  <c r="Z361" i="1"/>
  <c r="Z371" i="1" s="1"/>
  <c r="Y361" i="1"/>
  <c r="P361" i="1"/>
  <c r="X357" i="1"/>
  <c r="Y356" i="1"/>
  <c r="X356" i="1"/>
  <c r="Z355" i="1"/>
  <c r="Y355" i="1"/>
  <c r="P355" i="1"/>
  <c r="Y354" i="1"/>
  <c r="Z354" i="1" s="1"/>
  <c r="P354" i="1"/>
  <c r="Z353" i="1"/>
  <c r="Y353" i="1"/>
  <c r="Y357" i="1" s="1"/>
  <c r="P353" i="1"/>
  <c r="X351" i="1"/>
  <c r="Y350" i="1"/>
  <c r="X350" i="1"/>
  <c r="Z349" i="1"/>
  <c r="Z350" i="1" s="1"/>
  <c r="Y349" i="1"/>
  <c r="Y351" i="1" s="1"/>
  <c r="P349" i="1"/>
  <c r="X346" i="1"/>
  <c r="X345" i="1"/>
  <c r="Z344" i="1"/>
  <c r="Y344" i="1"/>
  <c r="P344" i="1"/>
  <c r="Y343" i="1"/>
  <c r="Z343" i="1" s="1"/>
  <c r="P343" i="1"/>
  <c r="Z342" i="1"/>
  <c r="Z345" i="1" s="1"/>
  <c r="Y342" i="1"/>
  <c r="P342" i="1"/>
  <c r="X340" i="1"/>
  <c r="Y339" i="1"/>
  <c r="X339" i="1"/>
  <c r="Z338" i="1"/>
  <c r="Y338" i="1"/>
  <c r="P338" i="1"/>
  <c r="Y337" i="1"/>
  <c r="Z337" i="1" s="1"/>
  <c r="P337" i="1"/>
  <c r="Z336" i="1"/>
  <c r="Y336" i="1"/>
  <c r="Z335" i="1"/>
  <c r="Y335" i="1"/>
  <c r="Y340" i="1" s="1"/>
  <c r="X333" i="1"/>
  <c r="X332" i="1"/>
  <c r="Y331" i="1"/>
  <c r="Z331" i="1" s="1"/>
  <c r="P331" i="1"/>
  <c r="Z330" i="1"/>
  <c r="Y330" i="1"/>
  <c r="P330" i="1"/>
  <c r="Y329" i="1"/>
  <c r="P329" i="1"/>
  <c r="X327" i="1"/>
  <c r="X326" i="1"/>
  <c r="Y325" i="1"/>
  <c r="Z325" i="1" s="1"/>
  <c r="P325" i="1"/>
  <c r="Z324" i="1"/>
  <c r="Y324" i="1"/>
  <c r="P324" i="1"/>
  <c r="Y323" i="1"/>
  <c r="Z323" i="1" s="1"/>
  <c r="P323" i="1"/>
  <c r="Z322" i="1"/>
  <c r="Y322" i="1"/>
  <c r="P322" i="1"/>
  <c r="Y321" i="1"/>
  <c r="P321" i="1"/>
  <c r="X319" i="1"/>
  <c r="X318" i="1"/>
  <c r="Y317" i="1"/>
  <c r="Z317" i="1" s="1"/>
  <c r="P317" i="1"/>
  <c r="Z316" i="1"/>
  <c r="Z318" i="1" s="1"/>
  <c r="Y316" i="1"/>
  <c r="P316" i="1"/>
  <c r="Y315" i="1"/>
  <c r="Z315" i="1" s="1"/>
  <c r="P315" i="1"/>
  <c r="Z314" i="1"/>
  <c r="Y314" i="1"/>
  <c r="Y318" i="1" s="1"/>
  <c r="P314" i="1"/>
  <c r="X312" i="1"/>
  <c r="X311" i="1"/>
  <c r="Z310" i="1"/>
  <c r="Y310" i="1"/>
  <c r="P310" i="1"/>
  <c r="Y309" i="1"/>
  <c r="Z309" i="1" s="1"/>
  <c r="P309" i="1"/>
  <c r="Z308" i="1"/>
  <c r="Y308" i="1"/>
  <c r="P308" i="1"/>
  <c r="Y307" i="1"/>
  <c r="Z307" i="1" s="1"/>
  <c r="P307" i="1"/>
  <c r="Z306" i="1"/>
  <c r="Y306" i="1"/>
  <c r="P306" i="1"/>
  <c r="Y305" i="1"/>
  <c r="Z305" i="1" s="1"/>
  <c r="P305" i="1"/>
  <c r="Z304" i="1"/>
  <c r="Z311" i="1" s="1"/>
  <c r="Y304" i="1"/>
  <c r="P304" i="1"/>
  <c r="X301" i="1"/>
  <c r="Y300" i="1"/>
  <c r="X300" i="1"/>
  <c r="Z299" i="1"/>
  <c r="Y299" i="1"/>
  <c r="P299" i="1"/>
  <c r="Y298" i="1"/>
  <c r="P298" i="1"/>
  <c r="X296" i="1"/>
  <c r="X295" i="1"/>
  <c r="Y294" i="1"/>
  <c r="P294" i="1"/>
  <c r="X291" i="1"/>
  <c r="X290" i="1"/>
  <c r="Y289" i="1"/>
  <c r="Z289" i="1" s="1"/>
  <c r="P289" i="1"/>
  <c r="Z288" i="1"/>
  <c r="Z290" i="1" s="1"/>
  <c r="Y288" i="1"/>
  <c r="Y290" i="1" s="1"/>
  <c r="P288" i="1"/>
  <c r="X285" i="1"/>
  <c r="Y284" i="1"/>
  <c r="X284" i="1"/>
  <c r="Z283" i="1"/>
  <c r="Z284" i="1" s="1"/>
  <c r="Y283" i="1"/>
  <c r="Y285" i="1" s="1"/>
  <c r="P283" i="1"/>
  <c r="X281" i="1"/>
  <c r="Y280" i="1"/>
  <c r="X280" i="1"/>
  <c r="Z279" i="1"/>
  <c r="Z280" i="1" s="1"/>
  <c r="Y279" i="1"/>
  <c r="Y281" i="1" s="1"/>
  <c r="P279" i="1"/>
  <c r="X277" i="1"/>
  <c r="Y276" i="1"/>
  <c r="X276" i="1"/>
  <c r="Z275" i="1"/>
  <c r="Z276" i="1" s="1"/>
  <c r="Y275" i="1"/>
  <c r="Y277" i="1" s="1"/>
  <c r="P275" i="1"/>
  <c r="X272" i="1"/>
  <c r="X271" i="1"/>
  <c r="Z270" i="1"/>
  <c r="Y270" i="1"/>
  <c r="P270" i="1"/>
  <c r="Y269" i="1"/>
  <c r="Z269" i="1" s="1"/>
  <c r="P269" i="1"/>
  <c r="Z268" i="1"/>
  <c r="Y268" i="1"/>
  <c r="P268" i="1"/>
  <c r="Y267" i="1"/>
  <c r="Z267" i="1" s="1"/>
  <c r="P267" i="1"/>
  <c r="Z266" i="1"/>
  <c r="Y266" i="1"/>
  <c r="Y272" i="1" s="1"/>
  <c r="P266" i="1"/>
  <c r="X263" i="1"/>
  <c r="X262" i="1"/>
  <c r="Z261" i="1"/>
  <c r="Y261" i="1"/>
  <c r="P261" i="1"/>
  <c r="Y260" i="1"/>
  <c r="Z260" i="1" s="1"/>
  <c r="P260" i="1"/>
  <c r="Z259" i="1"/>
  <c r="Z262" i="1" s="1"/>
  <c r="Y259" i="1"/>
  <c r="P259" i="1"/>
  <c r="X256" i="1"/>
  <c r="Y255" i="1"/>
  <c r="X255" i="1"/>
  <c r="Z254" i="1"/>
  <c r="Z255" i="1" s="1"/>
  <c r="Y254" i="1"/>
  <c r="Y256" i="1" s="1"/>
  <c r="P254" i="1"/>
  <c r="X251" i="1"/>
  <c r="X250" i="1"/>
  <c r="Z249" i="1"/>
  <c r="Y249" i="1"/>
  <c r="P249" i="1"/>
  <c r="Y248" i="1"/>
  <c r="Z248" i="1" s="1"/>
  <c r="P248" i="1"/>
  <c r="Z247" i="1"/>
  <c r="Y247" i="1"/>
  <c r="P247" i="1"/>
  <c r="Y246" i="1"/>
  <c r="Z246" i="1" s="1"/>
  <c r="P246" i="1"/>
  <c r="Z245" i="1"/>
  <c r="Y245" i="1"/>
  <c r="P245" i="1"/>
  <c r="Y244" i="1"/>
  <c r="P244" i="1"/>
  <c r="X241" i="1"/>
  <c r="X240" i="1"/>
  <c r="Y239" i="1"/>
  <c r="Z239" i="1" s="1"/>
  <c r="Y238" i="1"/>
  <c r="P238" i="1"/>
  <c r="X236" i="1"/>
  <c r="X235" i="1"/>
  <c r="Y234" i="1"/>
  <c r="Z234" i="1" s="1"/>
  <c r="P234" i="1"/>
  <c r="Z233" i="1"/>
  <c r="Y233" i="1"/>
  <c r="P233" i="1"/>
  <c r="Y232" i="1"/>
  <c r="Z232" i="1" s="1"/>
  <c r="P232" i="1"/>
  <c r="Z231" i="1"/>
  <c r="Y231" i="1"/>
  <c r="P231" i="1"/>
  <c r="Y230" i="1"/>
  <c r="Z230" i="1" s="1"/>
  <c r="P230" i="1"/>
  <c r="Z229" i="1"/>
  <c r="Z235" i="1" s="1"/>
  <c r="Y229" i="1"/>
  <c r="P229" i="1"/>
  <c r="Y228" i="1"/>
  <c r="Z228" i="1" s="1"/>
  <c r="P228" i="1"/>
  <c r="Z227" i="1"/>
  <c r="Y227" i="1"/>
  <c r="Y235" i="1" s="1"/>
  <c r="P227" i="1"/>
  <c r="X224" i="1"/>
  <c r="X223" i="1"/>
  <c r="Z222" i="1"/>
  <c r="Y222" i="1"/>
  <c r="P222" i="1"/>
  <c r="Y221" i="1"/>
  <c r="P221" i="1"/>
  <c r="X219" i="1"/>
  <c r="X218" i="1"/>
  <c r="Y217" i="1"/>
  <c r="Z217" i="1" s="1"/>
  <c r="P217" i="1"/>
  <c r="Z216" i="1"/>
  <c r="Y216" i="1"/>
  <c r="P216" i="1"/>
  <c r="Y215" i="1"/>
  <c r="Z215" i="1" s="1"/>
  <c r="P215" i="1"/>
  <c r="Z214" i="1"/>
  <c r="Y214" i="1"/>
  <c r="P214" i="1"/>
  <c r="Y213" i="1"/>
  <c r="Z213" i="1" s="1"/>
  <c r="P213" i="1"/>
  <c r="Z212" i="1"/>
  <c r="Y212" i="1"/>
  <c r="P212" i="1"/>
  <c r="Y211" i="1"/>
  <c r="Z211" i="1" s="1"/>
  <c r="P211" i="1"/>
  <c r="Z210" i="1"/>
  <c r="Y210" i="1"/>
  <c r="P210" i="1"/>
  <c r="Y209" i="1"/>
  <c r="P209" i="1"/>
  <c r="X207" i="1"/>
  <c r="X206" i="1"/>
  <c r="Y205" i="1"/>
  <c r="Z205" i="1" s="1"/>
  <c r="P205" i="1"/>
  <c r="Z204" i="1"/>
  <c r="Y204" i="1"/>
  <c r="P204" i="1"/>
  <c r="Y203" i="1"/>
  <c r="Z203" i="1" s="1"/>
  <c r="P203" i="1"/>
  <c r="Z202" i="1"/>
  <c r="Y202" i="1"/>
  <c r="P202" i="1"/>
  <c r="Y201" i="1"/>
  <c r="Z201" i="1" s="1"/>
  <c r="P201" i="1"/>
  <c r="Z200" i="1"/>
  <c r="Z206" i="1" s="1"/>
  <c r="Y200" i="1"/>
  <c r="P200" i="1"/>
  <c r="Y199" i="1"/>
  <c r="Z199" i="1" s="1"/>
  <c r="P199" i="1"/>
  <c r="Z198" i="1"/>
  <c r="Y198" i="1"/>
  <c r="Y206" i="1" s="1"/>
  <c r="P198" i="1"/>
  <c r="X196" i="1"/>
  <c r="X195" i="1"/>
  <c r="Z194" i="1"/>
  <c r="Y194" i="1"/>
  <c r="P194" i="1"/>
  <c r="Y193" i="1"/>
  <c r="P193" i="1"/>
  <c r="X191" i="1"/>
  <c r="X190" i="1"/>
  <c r="Y189" i="1"/>
  <c r="Z189" i="1" s="1"/>
  <c r="P189" i="1"/>
  <c r="Z188" i="1"/>
  <c r="Z190" i="1" s="1"/>
  <c r="Y188" i="1"/>
  <c r="P188" i="1"/>
  <c r="X185" i="1"/>
  <c r="X184" i="1"/>
  <c r="Z183" i="1"/>
  <c r="Y183" i="1"/>
  <c r="P183" i="1"/>
  <c r="Y182" i="1"/>
  <c r="Z182" i="1" s="1"/>
  <c r="P182" i="1"/>
  <c r="Z181" i="1"/>
  <c r="Y181" i="1"/>
  <c r="P181" i="1"/>
  <c r="Y180" i="1"/>
  <c r="Z180" i="1" s="1"/>
  <c r="Y179" i="1"/>
  <c r="Z179" i="1" s="1"/>
  <c r="P179" i="1"/>
  <c r="Z178" i="1"/>
  <c r="Y178" i="1"/>
  <c r="P178" i="1"/>
  <c r="Y177" i="1"/>
  <c r="Z177" i="1" s="1"/>
  <c r="P177" i="1"/>
  <c r="Z176" i="1"/>
  <c r="Y176" i="1"/>
  <c r="P176" i="1"/>
  <c r="Y175" i="1"/>
  <c r="P175" i="1"/>
  <c r="X173" i="1"/>
  <c r="X172" i="1"/>
  <c r="Y171" i="1"/>
  <c r="P171" i="1"/>
  <c r="X167" i="1"/>
  <c r="X166" i="1"/>
  <c r="Y165" i="1"/>
  <c r="Z165" i="1" s="1"/>
  <c r="P165" i="1"/>
  <c r="Z164" i="1"/>
  <c r="Z166" i="1" s="1"/>
  <c r="Y164" i="1"/>
  <c r="Y166" i="1" s="1"/>
  <c r="P164" i="1"/>
  <c r="X162" i="1"/>
  <c r="X161" i="1"/>
  <c r="Z160" i="1"/>
  <c r="Y160" i="1"/>
  <c r="P160" i="1"/>
  <c r="Y159" i="1"/>
  <c r="Z159" i="1" s="1"/>
  <c r="P159" i="1"/>
  <c r="Z158" i="1"/>
  <c r="Y158" i="1"/>
  <c r="P158" i="1"/>
  <c r="Y157" i="1"/>
  <c r="P157" i="1"/>
  <c r="X155" i="1"/>
  <c r="X154" i="1"/>
  <c r="Y153" i="1"/>
  <c r="P153" i="1"/>
  <c r="X150" i="1"/>
  <c r="X149" i="1"/>
  <c r="Y148" i="1"/>
  <c r="Z148" i="1" s="1"/>
  <c r="P148" i="1"/>
  <c r="Z147" i="1"/>
  <c r="Z149" i="1" s="1"/>
  <c r="Y147" i="1"/>
  <c r="Y149" i="1" s="1"/>
  <c r="P147" i="1"/>
  <c r="X145" i="1"/>
  <c r="X144" i="1"/>
  <c r="Z143" i="1"/>
  <c r="Y143" i="1"/>
  <c r="P143" i="1"/>
  <c r="Y142" i="1"/>
  <c r="P142" i="1"/>
  <c r="X140" i="1"/>
  <c r="X139" i="1"/>
  <c r="Y138" i="1"/>
  <c r="Z138" i="1" s="1"/>
  <c r="P138" i="1"/>
  <c r="Z137" i="1"/>
  <c r="Z139" i="1" s="1"/>
  <c r="Y137" i="1"/>
  <c r="P137" i="1"/>
  <c r="X134" i="1"/>
  <c r="Y133" i="1"/>
  <c r="X133" i="1"/>
  <c r="Z132" i="1"/>
  <c r="Y132" i="1"/>
  <c r="P132" i="1"/>
  <c r="Y131" i="1"/>
  <c r="P131" i="1"/>
  <c r="X129" i="1"/>
  <c r="X128" i="1"/>
  <c r="Y127" i="1"/>
  <c r="Z127" i="1" s="1"/>
  <c r="P127" i="1"/>
  <c r="Z126" i="1"/>
  <c r="Y126" i="1"/>
  <c r="P126" i="1"/>
  <c r="Y125" i="1"/>
  <c r="Z125" i="1" s="1"/>
  <c r="Y124" i="1"/>
  <c r="Z124" i="1" s="1"/>
  <c r="P124" i="1"/>
  <c r="Z123" i="1"/>
  <c r="Y123" i="1"/>
  <c r="Z122" i="1"/>
  <c r="Y122" i="1"/>
  <c r="P122" i="1"/>
  <c r="Y121" i="1"/>
  <c r="Z121" i="1" s="1"/>
  <c r="P121" i="1"/>
  <c r="Z120" i="1"/>
  <c r="Y120" i="1"/>
  <c r="Z119" i="1"/>
  <c r="Z128" i="1" s="1"/>
  <c r="Y119" i="1"/>
  <c r="P119" i="1"/>
  <c r="X117" i="1"/>
  <c r="Y116" i="1"/>
  <c r="X116" i="1"/>
  <c r="Z115" i="1"/>
  <c r="Y115" i="1"/>
  <c r="P115" i="1"/>
  <c r="Y114" i="1"/>
  <c r="Z114" i="1" s="1"/>
  <c r="P114" i="1"/>
  <c r="Z113" i="1"/>
  <c r="Y113" i="1"/>
  <c r="Y117" i="1" s="1"/>
  <c r="P113" i="1"/>
  <c r="X111" i="1"/>
  <c r="X110" i="1"/>
  <c r="Z109" i="1"/>
  <c r="Y109" i="1"/>
  <c r="P109" i="1"/>
  <c r="Y108" i="1"/>
  <c r="Z108" i="1" s="1"/>
  <c r="P108" i="1"/>
  <c r="Z107" i="1"/>
  <c r="Y107" i="1"/>
  <c r="P107" i="1"/>
  <c r="Y106" i="1"/>
  <c r="P106" i="1"/>
  <c r="X103" i="1"/>
  <c r="X102" i="1"/>
  <c r="Y101" i="1"/>
  <c r="Z101" i="1" s="1"/>
  <c r="P101" i="1"/>
  <c r="Z100" i="1"/>
  <c r="Y100" i="1"/>
  <c r="P100" i="1"/>
  <c r="Y99" i="1"/>
  <c r="Z99" i="1" s="1"/>
  <c r="P99" i="1"/>
  <c r="Z98" i="1"/>
  <c r="Y98" i="1"/>
  <c r="Z97" i="1"/>
  <c r="Y97" i="1"/>
  <c r="Z96" i="1"/>
  <c r="Y96" i="1"/>
  <c r="Z95" i="1"/>
  <c r="Y95" i="1"/>
  <c r="Z94" i="1"/>
  <c r="Y94" i="1"/>
  <c r="P94" i="1"/>
  <c r="Y93" i="1"/>
  <c r="P93" i="1"/>
  <c r="X91" i="1"/>
  <c r="X90" i="1"/>
  <c r="Y89" i="1"/>
  <c r="Z89" i="1" s="1"/>
  <c r="P89" i="1"/>
  <c r="Z88" i="1"/>
  <c r="Y88" i="1"/>
  <c r="P88" i="1"/>
  <c r="Y87" i="1"/>
  <c r="P87" i="1"/>
  <c r="X84" i="1"/>
  <c r="X83" i="1"/>
  <c r="Z82" i="1"/>
  <c r="Y82" i="1"/>
  <c r="P82" i="1"/>
  <c r="Y81" i="1"/>
  <c r="Z81" i="1" s="1"/>
  <c r="P81" i="1"/>
  <c r="Z80" i="1"/>
  <c r="Z83" i="1" s="1"/>
  <c r="Y80" i="1"/>
  <c r="P80" i="1"/>
  <c r="X78" i="1"/>
  <c r="X77" i="1"/>
  <c r="Z76" i="1"/>
  <c r="Y76" i="1"/>
  <c r="P76" i="1"/>
  <c r="Y75" i="1"/>
  <c r="Z75" i="1" s="1"/>
  <c r="P75" i="1"/>
  <c r="Z74" i="1"/>
  <c r="Y74" i="1"/>
  <c r="P74" i="1"/>
  <c r="Y73" i="1"/>
  <c r="Z73" i="1" s="1"/>
  <c r="P73" i="1"/>
  <c r="Z72" i="1"/>
  <c r="Y72" i="1"/>
  <c r="P72" i="1"/>
  <c r="Y71" i="1"/>
  <c r="Y78" i="1" s="1"/>
  <c r="P71" i="1"/>
  <c r="X69" i="1"/>
  <c r="X68" i="1"/>
  <c r="Y67" i="1"/>
  <c r="Z67" i="1" s="1"/>
  <c r="P67" i="1"/>
  <c r="Z66" i="1"/>
  <c r="Y66" i="1"/>
  <c r="P66" i="1"/>
  <c r="Y65" i="1"/>
  <c r="Y68" i="1" s="1"/>
  <c r="P65" i="1"/>
  <c r="X63" i="1"/>
  <c r="X62" i="1"/>
  <c r="Y61" i="1"/>
  <c r="Z61" i="1" s="1"/>
  <c r="P61" i="1"/>
  <c r="Z60" i="1"/>
  <c r="Y60" i="1"/>
  <c r="P60" i="1"/>
  <c r="Y59" i="1"/>
  <c r="Z59" i="1" s="1"/>
  <c r="P59" i="1"/>
  <c r="Z58" i="1"/>
  <c r="Z62" i="1" s="1"/>
  <c r="Y58" i="1"/>
  <c r="Y62" i="1" s="1"/>
  <c r="P58" i="1"/>
  <c r="X56" i="1"/>
  <c r="X55" i="1"/>
  <c r="Z54" i="1"/>
  <c r="Y54" i="1"/>
  <c r="P54" i="1"/>
  <c r="Y53" i="1"/>
  <c r="Z53" i="1" s="1"/>
  <c r="P53" i="1"/>
  <c r="Z52" i="1"/>
  <c r="Y52" i="1"/>
  <c r="P52" i="1"/>
  <c r="Y51" i="1"/>
  <c r="Z51" i="1" s="1"/>
  <c r="P51" i="1"/>
  <c r="Z50" i="1"/>
  <c r="Y50" i="1"/>
  <c r="P50" i="1"/>
  <c r="Y49" i="1"/>
  <c r="Z49" i="1" s="1"/>
  <c r="P49" i="1"/>
  <c r="Z48" i="1"/>
  <c r="Z55" i="1" s="1"/>
  <c r="Y48" i="1"/>
  <c r="Y56" i="1" s="1"/>
  <c r="P48" i="1"/>
  <c r="X45" i="1"/>
  <c r="Y44" i="1"/>
  <c r="X44" i="1"/>
  <c r="Z43" i="1"/>
  <c r="Z44" i="1" s="1"/>
  <c r="Y43" i="1"/>
  <c r="Y45" i="1" s="1"/>
  <c r="P43" i="1"/>
  <c r="X41" i="1"/>
  <c r="X40" i="1"/>
  <c r="Z39" i="1"/>
  <c r="Y39" i="1"/>
  <c r="P39" i="1"/>
  <c r="Y38" i="1"/>
  <c r="Z38" i="1" s="1"/>
  <c r="P38" i="1"/>
  <c r="Z37" i="1"/>
  <c r="Y37" i="1"/>
  <c r="P37" i="1"/>
  <c r="Y36" i="1"/>
  <c r="Z36" i="1" s="1"/>
  <c r="P36" i="1"/>
  <c r="Z35" i="1"/>
  <c r="Y35" i="1"/>
  <c r="Y41" i="1" s="1"/>
  <c r="P35" i="1"/>
  <c r="X31" i="1"/>
  <c r="Y30" i="1"/>
  <c r="X30" i="1"/>
  <c r="Z29" i="1"/>
  <c r="Z30" i="1" s="1"/>
  <c r="Y29" i="1"/>
  <c r="Y31" i="1" s="1"/>
  <c r="P29" i="1"/>
  <c r="X27" i="1"/>
  <c r="X578" i="1" s="1"/>
  <c r="X26" i="1"/>
  <c r="Z25" i="1"/>
  <c r="Y25" i="1"/>
  <c r="P25" i="1"/>
  <c r="Y24" i="1"/>
  <c r="Z24" i="1" s="1"/>
  <c r="P24" i="1"/>
  <c r="Z23" i="1"/>
  <c r="Y23" i="1"/>
  <c r="P23" i="1"/>
  <c r="Y22" i="1"/>
  <c r="Y27" i="1" s="1"/>
  <c r="P22" i="1"/>
  <c r="D7" i="1"/>
  <c r="Q6" i="1"/>
  <c r="Z40" i="1" l="1"/>
  <c r="Y26" i="1"/>
  <c r="Y40" i="1"/>
  <c r="Y55" i="1"/>
  <c r="Y63" i="1"/>
  <c r="Y578" i="1" s="1"/>
  <c r="Y69" i="1"/>
  <c r="Y77" i="1"/>
  <c r="Y84" i="1"/>
  <c r="Y90" i="1"/>
  <c r="Z87" i="1"/>
  <c r="Z90" i="1" s="1"/>
  <c r="Y140" i="1"/>
  <c r="Y145" i="1"/>
  <c r="Z142" i="1"/>
  <c r="Z144" i="1" s="1"/>
  <c r="Y184" i="1"/>
  <c r="Y191" i="1"/>
  <c r="Y196" i="1"/>
  <c r="Z193" i="1"/>
  <c r="Z195" i="1" s="1"/>
  <c r="Y207" i="1"/>
  <c r="Y218" i="1"/>
  <c r="Z209" i="1"/>
  <c r="Z218" i="1" s="1"/>
  <c r="Y219" i="1"/>
  <c r="Y224" i="1"/>
  <c r="Z221" i="1"/>
  <c r="Z223" i="1" s="1"/>
  <c r="Y236" i="1"/>
  <c r="Y240" i="1"/>
  <c r="Z238" i="1"/>
  <c r="Z240" i="1" s="1"/>
  <c r="Y250" i="1"/>
  <c r="Y319" i="1"/>
  <c r="Y326" i="1"/>
  <c r="Z321" i="1"/>
  <c r="Z326" i="1" s="1"/>
  <c r="Y327" i="1"/>
  <c r="Y332" i="1"/>
  <c r="Z329" i="1"/>
  <c r="Z332" i="1" s="1"/>
  <c r="Y372" i="1"/>
  <c r="Y377" i="1"/>
  <c r="Z374" i="1"/>
  <c r="Z376" i="1" s="1"/>
  <c r="Y382" i="1"/>
  <c r="Y396" i="1"/>
  <c r="Y401" i="1"/>
  <c r="Z398" i="1"/>
  <c r="Z400" i="1" s="1"/>
  <c r="Y527" i="1"/>
  <c r="Y544" i="1"/>
  <c r="Z537" i="1"/>
  <c r="Z544" i="1" s="1"/>
  <c r="Y545" i="1"/>
  <c r="Y562" i="1"/>
  <c r="Z556" i="1"/>
  <c r="Z562" i="1" s="1"/>
  <c r="Y563" i="1"/>
  <c r="Z22" i="1"/>
  <c r="Z26" i="1" s="1"/>
  <c r="X582" i="1"/>
  <c r="Z65" i="1"/>
  <c r="Z68" i="1" s="1"/>
  <c r="Z71" i="1"/>
  <c r="Z77" i="1" s="1"/>
  <c r="Y83" i="1"/>
  <c r="Y91" i="1"/>
  <c r="Y102" i="1"/>
  <c r="Z93" i="1"/>
  <c r="Z102" i="1" s="1"/>
  <c r="Y103" i="1"/>
  <c r="Y111" i="1"/>
  <c r="Z106" i="1"/>
  <c r="Z110" i="1" s="1"/>
  <c r="Y110" i="1"/>
  <c r="Z116" i="1"/>
  <c r="Y128" i="1"/>
  <c r="Y129" i="1"/>
  <c r="Y134" i="1"/>
  <c r="Z131" i="1"/>
  <c r="Z133" i="1" s="1"/>
  <c r="Y139" i="1"/>
  <c r="Y144" i="1"/>
  <c r="Y150" i="1"/>
  <c r="Y154" i="1"/>
  <c r="Z153" i="1"/>
  <c r="Z154" i="1" s="1"/>
  <c r="Y155" i="1"/>
  <c r="Y162" i="1"/>
  <c r="Z157" i="1"/>
  <c r="Z161" i="1" s="1"/>
  <c r="Y161" i="1"/>
  <c r="Y167" i="1"/>
  <c r="Y172" i="1"/>
  <c r="Z171" i="1"/>
  <c r="Z172" i="1" s="1"/>
  <c r="Y173" i="1"/>
  <c r="Y185" i="1"/>
  <c r="Z175" i="1"/>
  <c r="Z184" i="1" s="1"/>
  <c r="Y190" i="1"/>
  <c r="Y195" i="1"/>
  <c r="Y223" i="1"/>
  <c r="Y241" i="1"/>
  <c r="Y251" i="1"/>
  <c r="Z244" i="1"/>
  <c r="Z250" i="1" s="1"/>
  <c r="Y263" i="1"/>
  <c r="Y262" i="1"/>
  <c r="Z271" i="1"/>
  <c r="Y271" i="1"/>
  <c r="Y291" i="1"/>
  <c r="Y295" i="1"/>
  <c r="Z294" i="1"/>
  <c r="Z295" i="1" s="1"/>
  <c r="Y296" i="1"/>
  <c r="Y301" i="1"/>
  <c r="Z298" i="1"/>
  <c r="Z300" i="1" s="1"/>
  <c r="Y312" i="1"/>
  <c r="Y311" i="1"/>
  <c r="Y333" i="1"/>
  <c r="Z339" i="1"/>
  <c r="Y346" i="1"/>
  <c r="Y345" i="1"/>
  <c r="Z356" i="1"/>
  <c r="Y371" i="1"/>
  <c r="Y376" i="1"/>
  <c r="Y381" i="1"/>
  <c r="Z379" i="1"/>
  <c r="Z381" i="1" s="1"/>
  <c r="Y395" i="1"/>
  <c r="Y400" i="1"/>
  <c r="Y447" i="1"/>
  <c r="Z443" i="1"/>
  <c r="Z447" i="1" s="1"/>
  <c r="Y448" i="1"/>
  <c r="Y454" i="1"/>
  <c r="Y458" i="1"/>
  <c r="Z457" i="1"/>
  <c r="Z458" i="1" s="1"/>
  <c r="Y459" i="1"/>
  <c r="Y462" i="1"/>
  <c r="Z461" i="1"/>
  <c r="Z462" i="1" s="1"/>
  <c r="Y463" i="1"/>
  <c r="Y482" i="1"/>
  <c r="Z467" i="1"/>
  <c r="Z482" i="1" s="1"/>
  <c r="Y483" i="1"/>
  <c r="Y489" i="1"/>
  <c r="Z485" i="1"/>
  <c r="Z489" i="1" s="1"/>
  <c r="Y490" i="1"/>
  <c r="Y504" i="1"/>
  <c r="Z508" i="1"/>
  <c r="Z510" i="1" s="1"/>
  <c r="Y510" i="1"/>
  <c r="Y409" i="1"/>
  <c r="Y408" i="1"/>
  <c r="Y412" i="1"/>
  <c r="Z411" i="1"/>
  <c r="Z412" i="1" s="1"/>
  <c r="Y413" i="1"/>
  <c r="Z429" i="1"/>
  <c r="Y429" i="1"/>
  <c r="Y435" i="1"/>
  <c r="Y441" i="1"/>
  <c r="Z438" i="1"/>
  <c r="Z440" i="1" s="1"/>
  <c r="Y453" i="1"/>
  <c r="Z451" i="1"/>
  <c r="Z453" i="1" s="1"/>
  <c r="Z504" i="1"/>
  <c r="Y511" i="1"/>
  <c r="Y526" i="1"/>
  <c r="Z520" i="1"/>
  <c r="Z526" i="1" s="1"/>
  <c r="Y572" i="1"/>
  <c r="Z571" i="1"/>
  <c r="Z572" i="1" s="1"/>
  <c r="Y573" i="1"/>
  <c r="Y582" i="1" l="1"/>
</calcChain>
</file>

<file path=xl/sharedStrings.xml><?xml version="1.0" encoding="utf-8"?>
<sst xmlns="http://schemas.openxmlformats.org/spreadsheetml/2006/main" count="4482" uniqueCount="949">
  <si>
    <t xml:space="preserve">  БЛАНК ЗАКАЗА </t>
  </si>
  <si>
    <t>КИ</t>
  </si>
  <si>
    <t>на отгрузку продукции с ООО Трейд-Сервис с</t>
  </si>
  <si>
    <t>31.03.2025</t>
  </si>
  <si>
    <t>бланк создан</t>
  </si>
  <si>
    <t>26.03.2025</t>
  </si>
  <si>
    <t/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</si>
  <si>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</si>
  <si>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</si>
  <si>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</si>
  <si>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</si>
  <si>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</si>
  <si>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</si>
  <si>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</si>
  <si>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</si>
  <si>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</si>
  <si>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</si>
  <si>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</si>
  <si>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</si>
  <si>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</si>
  <si>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</si>
  <si>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</si>
  <si>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</si>
  <si>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</si>
  <si>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</si>
  <si>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</si>
  <si>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</si>
  <si>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</si>
  <si>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</si>
  <si>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</si>
  <si>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</si>
  <si>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</si>
  <si>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</si>
  <si>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</si>
  <si>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</si>
  <si>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</si>
  <si>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</si>
  <si>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</si>
  <si>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</si>
  <si>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</si>
  <si>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</si>
  <si>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</si>
  <si>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</si>
  <si>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</si>
  <si>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</si>
  <si>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</si>
  <si>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</si>
  <si>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</si>
  <si>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</si>
  <si>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</si>
  <si>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</si>
  <si>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</si>
  <si>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</si>
  <si>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</si>
  <si>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</si>
  <si>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</si>
  <si>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</si>
  <si>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</si>
  <si>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</si>
  <si>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</si>
  <si>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</si>
  <si>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</si>
  <si>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</si>
  <si>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</si>
  <si>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</si>
  <si>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</si>
  <si>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</si>
  <si>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</si>
  <si>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</si>
  <si>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</si>
  <si>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</si>
  <si>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</si>
  <si>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</si>
  <si>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</si>
  <si>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</si>
  <si>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</si>
  <si>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</si>
  <si>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</si>
  <si>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</si>
  <si>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</si>
  <si>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</si>
  <si>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</si>
  <si>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</si>
  <si>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</si>
  <si>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</si>
  <si>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</si>
  <si>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</si>
  <si>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</si>
  <si>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</si>
  <si>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</si>
  <si>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</si>
  <si>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</si>
  <si>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</si>
  <si>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</si>
  <si>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</si>
  <si>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</si>
  <si>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</si>
  <si>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</si>
  <si>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</si>
  <si>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</si>
  <si>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</si>
  <si>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</si>
  <si>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</si>
  <si>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</si>
  <si>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</si>
  <si>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</si>
  <si>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</si>
  <si>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</si>
  <si>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</si>
  <si>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</si>
  <si>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</si>
  <si>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</si>
  <si>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</si>
  <si>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</si>
  <si>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</si>
  <si>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</si>
  <si>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</si>
  <si>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</si>
  <si>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</si>
  <si>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</si>
  <si>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</si>
  <si>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</si>
  <si>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</si>
  <si>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</si>
  <si>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</si>
  <si>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</si>
  <si>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</si>
  <si>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</si>
  <si>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</si>
  <si>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</si>
  <si>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</si>
  <si>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</si>
  <si>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</si>
  <si>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</si>
  <si>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</si>
  <si>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</si>
  <si>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</si>
  <si>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</si>
  <si>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</si>
  <si>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</si>
  <si>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</si>
  <si>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</si>
  <si>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</si>
  <si>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</si>
  <si>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</si>
  <si>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</si>
  <si>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</si>
  <si>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</si>
  <si>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</si>
  <si>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</si>
  <si>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</si>
  <si>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</si>
  <si>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</si>
  <si>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</si>
  <si>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</si>
  <si>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</si>
  <si>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</si>
  <si>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</si>
  <si>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</si>
  <si>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</si>
  <si>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</si>
  <si>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</si>
  <si>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</si>
  <si>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</si>
  <si>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</si>
  <si>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</si>
  <si>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</si>
  <si>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</si>
  <si>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</si>
  <si>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</si>
  <si>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</si>
  <si>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</si>
  <si>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</si>
  <si>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</si>
  <si>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</si>
  <si>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</si>
  <si>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</si>
  <si>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</si>
  <si>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</si>
  <si>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</si>
  <si>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</si>
  <si>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</si>
  <si>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</si>
  <si>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</si>
  <si>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</si>
  <si>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</si>
  <si>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</si>
  <si>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</si>
  <si>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</si>
  <si>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</si>
  <si>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</si>
  <si>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</si>
  <si>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</si>
  <si>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</si>
  <si>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</si>
  <si>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</si>
  <si>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</si>
  <si>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</si>
  <si>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</si>
  <si>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</si>
  <si>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</si>
  <si>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</si>
  <si>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</si>
  <si>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</si>
  <si>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</si>
  <si>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</si>
  <si>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</si>
  <si>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</si>
  <si>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</si>
  <si>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</si>
  <si>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</si>
  <si>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</si>
  <si>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</si>
  <si>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</si>
  <si>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</si>
  <si>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</si>
  <si>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</si>
  <si>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</si>
  <si>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</si>
  <si>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</si>
  <si>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</si>
  <si>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</si>
  <si>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</si>
  <si>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</si>
  <si>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</si>
  <si>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</si>
  <si>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</si>
  <si>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</si>
  <si>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</si>
  <si>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</si>
  <si>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</si>
  <si>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</si>
  <si>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</si>
  <si>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</si>
  <si>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</si>
  <si>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</si>
  <si>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</si>
  <si>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</si>
  <si>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</si>
  <si>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</si>
  <si>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</si>
  <si>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</si>
  <si>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</si>
  <si>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</si>
  <si>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</si>
  <si>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</si>
  <si>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</si>
  <si>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</si>
  <si>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</si>
  <si>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</si>
  <si>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</si>
  <si>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</si>
  <si>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</si>
  <si>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</si>
  <si>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</si>
  <si>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</si>
  <si>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</si>
  <si>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</si>
  <si>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</si>
  <si>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</si>
  <si>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</si>
  <si>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</si>
  <si>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</si>
  <si>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</si>
  <si>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</si>
  <si>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</si>
  <si>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</si>
  <si>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</si>
  <si>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</si>
  <si>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</si>
  <si>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</si>
  <si>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</si>
  <si>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</si>
  <si>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</si>
  <si>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</si>
  <si>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</si>
  <si>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</si>
  <si>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</si>
  <si>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</si>
  <si>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</si>
  <si>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</si>
  <si>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</si>
  <si>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</si>
  <si>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</si>
  <si>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</si>
  <si>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</si>
  <si>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</si>
  <si>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</si>
  <si>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</si>
  <si>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</si>
  <si>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</si>
  <si>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</si>
  <si>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</si>
  <si>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</si>
  <si>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</si>
  <si>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</si>
  <si>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</si>
  <si>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</si>
  <si>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</si>
  <si>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</si>
  <si>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</si>
  <si>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</si>
  <si>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</si>
  <si>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</si>
  <si>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</si>
  <si>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</si>
  <si>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</si>
  <si>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</si>
  <si>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</si>
  <si>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</si>
  <si>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</si>
  <si>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</si>
  <si>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</si>
  <si>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</si>
  <si>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</si>
  <si>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</si>
  <si>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</si>
  <si>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</si>
  <si>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</si>
  <si>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</si>
  <si>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</si>
  <si>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</si>
  <si>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</si>
  <si>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</si>
  <si>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</si>
  <si>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</si>
  <si>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</si>
  <si>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</si>
  <si>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</si>
  <si>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</si>
  <si>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</si>
  <si>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</si>
  <si>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</si>
  <si>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</si>
  <si>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</si>
  <si>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</si>
  <si>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</si>
  <si>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</si>
  <si>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</si>
  <si>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</si>
  <si>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</si>
  <si>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</si>
  <si>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</si>
  <si>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</si>
  <si>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</si>
  <si>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</si>
  <si>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</si>
  <si>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</si>
  <si>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</si>
  <si>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</si>
  <si>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</si>
  <si>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</si>
  <si>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</si>
  <si>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</si>
  <si>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</si>
  <si>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</si>
  <si>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</si>
  <si>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</si>
  <si>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</si>
  <si>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</si>
  <si>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</si>
  <si>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</si>
  <si>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</si>
  <si>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</si>
  <si>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</si>
  <si>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</si>
  <si>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</si>
  <si>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</si>
  <si>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</si>
  <si>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Д-RU.РА02.В.51431/24, 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</si>
  <si>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</si>
  <si>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</si>
  <si>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</si>
  <si>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</si>
  <si>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</si>
  <si>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</si>
  <si>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</si>
  <si>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</si>
  <si>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</si>
  <si>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</si>
  <si>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</si>
  <si>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P004316</t>
  </si>
  <si>
    <t>ВЗ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</si>
  <si>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</si>
  <si>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</si>
  <si>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</si>
  <si>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</si>
  <si>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</si>
  <si>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</si>
  <si>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</si>
  <si>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</si>
  <si>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</si>
  <si>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</si>
  <si>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</si>
  <si>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</si>
  <si>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</si>
  <si>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</si>
  <si>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</si>
  <si>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</si>
  <si>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</si>
  <si>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</si>
  <si>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</si>
  <si>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</si>
  <si>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Ветчины «Стародворская» Фикс.вес 0,33 п/а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</si>
  <si>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</si>
  <si>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</si>
  <si>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</si>
  <si>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</si>
  <si>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</si>
  <si>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</si>
  <si>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</si>
  <si>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</si>
  <si>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</si>
  <si>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</si>
  <si>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</si>
  <si>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</si>
  <si>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</si>
  <si>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</si>
  <si>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</si>
  <si>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</si>
  <si>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</si>
  <si>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</si>
  <si>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</si>
  <si>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</si>
  <si>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</si>
  <si>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</si>
  <si>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</si>
  <si>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</si>
  <si>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</si>
  <si>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</si>
  <si>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</si>
  <si>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</si>
  <si>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</si>
  <si>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</si>
  <si>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</si>
  <si>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</si>
  <si>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</si>
  <si>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</si>
  <si>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</si>
  <si>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</si>
  <si>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</si>
  <si>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</si>
  <si>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</si>
  <si>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</si>
  <si>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</si>
  <si>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</si>
  <si>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</si>
  <si>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</si>
  <si>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</si>
  <si>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</si>
  <si>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</si>
  <si>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</si>
  <si>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</si>
  <si>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</si>
  <si>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</si>
  <si>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</si>
  <si>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</si>
  <si>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</si>
  <si>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</si>
  <si>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</si>
  <si>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</si>
  <si>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</si>
  <si>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</si>
  <si>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</si>
  <si>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</si>
  <si>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</si>
  <si>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</si>
  <si>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</si>
  <si>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</si>
  <si>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</si>
  <si>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</si>
  <si>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</si>
  <si>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</si>
  <si>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</si>
  <si>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</si>
  <si>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</si>
  <si>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</si>
  <si>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</si>
  <si>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</si>
  <si>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</si>
  <si>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</si>
  <si>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</si>
  <si>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</si>
  <si>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</si>
  <si>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</si>
  <si>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</si>
  <si>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</si>
  <si>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</si>
  <si>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</si>
  <si>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</si>
  <si>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</si>
  <si>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</si>
  <si>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</si>
  <si>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</si>
  <si>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</si>
  <si>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</si>
  <si>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</si>
  <si>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</si>
  <si>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</si>
  <si>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</si>
  <si>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</si>
  <si>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</si>
  <si>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</si>
  <si>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</si>
  <si>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</si>
  <si>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</si>
  <si>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</si>
  <si>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</si>
  <si>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</si>
  <si>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</si>
  <si>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</si>
  <si>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</si>
  <si>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</si>
  <si>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</si>
  <si>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</si>
  <si>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</si>
  <si>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</si>
  <si>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</si>
  <si>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</si>
  <si>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</si>
  <si>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</si>
  <si>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</si>
  <si>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</si>
  <si>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</si>
  <si>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</si>
  <si>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</si>
  <si>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</si>
  <si>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</si>
  <si>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</si>
  <si>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</si>
  <si>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</si>
  <si>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</si>
  <si>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</si>
  <si>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</si>
  <si>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</si>
  <si>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</si>
  <si>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</si>
  <si>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</si>
  <si>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</si>
  <si>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</si>
  <si>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</si>
  <si>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</si>
  <si>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</si>
  <si>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</si>
  <si>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</si>
  <si>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</si>
  <si>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</si>
  <si>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</si>
  <si>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</si>
  <si>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</si>
  <si>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</si>
  <si>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</si>
  <si>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</si>
  <si>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</si>
  <si>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</si>
  <si>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</si>
  <si>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</si>
  <si>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</si>
  <si>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</si>
  <si>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</si>
  <si>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</si>
  <si>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</si>
  <si>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</si>
  <si>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</si>
  <si>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</si>
  <si>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</si>
  <si>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</si>
  <si>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</si>
  <si>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</si>
  <si>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</si>
  <si>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</si>
  <si>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</si>
  <si>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</si>
  <si>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</si>
  <si>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</si>
  <si>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</si>
  <si>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</si>
  <si>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</si>
  <si>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</si>
  <si>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</si>
  <si>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</si>
  <si>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</si>
  <si>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</si>
  <si>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</si>
  <si>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</si>
  <si>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</si>
  <si>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</si>
  <si>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</si>
  <si>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</si>
  <si>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</si>
  <si>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</si>
  <si>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</si>
  <si>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</si>
  <si>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</si>
  <si>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</si>
  <si>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</si>
  <si>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</si>
  <si>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</si>
  <si>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</si>
  <si>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</si>
  <si>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</si>
  <si>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</si>
  <si>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</si>
  <si>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</si>
  <si>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</si>
  <si>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</si>
  <si>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</si>
  <si>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</si>
  <si>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</si>
  <si>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</si>
  <si>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</si>
  <si>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</si>
  <si>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</si>
  <si>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</si>
  <si>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</si>
  <si>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</si>
  <si>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</si>
  <si>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</si>
  <si>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</si>
  <si>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</si>
  <si>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</si>
  <si>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</si>
  <si>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</si>
  <si>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</si>
  <si>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</si>
  <si>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</si>
  <si>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</si>
  <si>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</si>
  <si>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</si>
  <si>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</si>
  <si>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</si>
  <si>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</si>
  <si>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</si>
  <si>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</si>
  <si>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</si>
  <si>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</si>
  <si>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</si>
  <si>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</si>
  <si>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</si>
  <si>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</si>
  <si>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</si>
  <si>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</si>
  <si>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</si>
  <si>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</si>
  <si>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</si>
  <si>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</si>
  <si>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</si>
  <si>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</si>
  <si>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</si>
  <si>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</si>
  <si>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</si>
  <si>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</si>
  <si>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</si>
  <si>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</si>
  <si>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</si>
  <si>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</si>
  <si>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</si>
  <si>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</si>
  <si>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</si>
  <si>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</si>
  <si>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</si>
  <si>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</si>
  <si>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</si>
  <si>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</si>
  <si>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</si>
  <si>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</si>
  <si>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</si>
  <si>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</si>
  <si>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</si>
  <si>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</si>
  <si>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</si>
  <si>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</si>
  <si>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</si>
  <si>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</si>
  <si>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</si>
  <si>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</si>
  <si>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</si>
  <si>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</si>
  <si>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</si>
  <si>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</si>
  <si>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</si>
  <si>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</si>
  <si>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</si>
  <si>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</si>
  <si>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</si>
  <si>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</si>
  <si>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</si>
  <si>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</si>
  <si>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</si>
  <si>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</si>
  <si>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</si>
  <si>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</si>
  <si>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</si>
  <si>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</si>
  <si>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</si>
  <si>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</si>
  <si>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</si>
  <si>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</si>
  <si>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</si>
  <si>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</si>
  <si>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</si>
  <si>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</si>
  <si>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</si>
  <si>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</si>
  <si>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</si>
  <si>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</si>
  <si>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</si>
  <si>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</si>
  <si>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</si>
  <si>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</si>
  <si>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</si>
  <si>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</si>
  <si>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</si>
  <si>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</si>
  <si>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</si>
  <si>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</si>
  <si>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</si>
  <si>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</si>
  <si>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</si>
  <si>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</si>
  <si>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</si>
  <si>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</si>
  <si>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</si>
  <si>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</si>
  <si>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</si>
  <si>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</si>
  <si>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</si>
  <si>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</si>
  <si>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</si>
  <si>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</si>
  <si>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</si>
  <si>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</si>
  <si>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</si>
  <si>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</si>
  <si>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</si>
  <si>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</si>
  <si>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</si>
  <si>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</si>
  <si>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</si>
  <si>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</si>
  <si>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</si>
  <si>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</si>
  <si>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</si>
  <si>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</si>
  <si>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</si>
  <si>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</si>
  <si>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</si>
  <si>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</si>
  <si>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</si>
  <si>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</si>
  <si>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</si>
  <si>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</si>
  <si>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</si>
  <si>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</si>
  <si>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</si>
  <si>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</si>
  <si>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</si>
  <si>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</si>
  <si>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</si>
  <si>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</si>
  <si>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</si>
  <si>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</si>
  <si>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</si>
  <si>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</si>
  <si>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</si>
  <si>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</si>
  <si>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</si>
  <si>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</si>
  <si>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</si>
  <si>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</si>
  <si>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</si>
  <si>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</si>
  <si>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</si>
  <si>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</si>
  <si>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</si>
  <si>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</si>
  <si>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</si>
  <si>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</si>
  <si>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</si>
  <si>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</si>
  <si>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</si>
  <si>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</si>
  <si>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</si>
  <si>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</si>
  <si>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</si>
  <si>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</si>
  <si>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</si>
  <si>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</si>
  <si>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</si>
  <si>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</si>
  <si>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</si>
  <si>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</si>
  <si>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</si>
  <si>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</si>
  <si>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</si>
  <si>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</si>
  <si>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</si>
  <si>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</si>
  <si>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</si>
  <si>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</si>
  <si>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</si>
  <si>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</si>
  <si>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</si>
  <si>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</si>
  <si>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</si>
  <si>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</si>
  <si>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</si>
  <si>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</si>
  <si>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</si>
  <si>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</si>
  <si>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</si>
  <si>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</si>
  <si>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</si>
  <si>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</si>
  <si>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</si>
  <si>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</si>
  <si>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</si>
  <si>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</si>
  <si>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</si>
  <si>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</si>
  <si>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</si>
  <si>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</si>
  <si>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</si>
  <si>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</si>
  <si>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</si>
  <si>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</si>
  <si>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</si>
  <si>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</si>
  <si>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</si>
  <si>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</si>
  <si>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</si>
  <si>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</si>
  <si>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</si>
  <si>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</si>
  <si>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</si>
  <si>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</si>
  <si>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</si>
  <si>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</si>
  <si>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</si>
  <si>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</si>
  <si>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</si>
  <si>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</si>
  <si>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</si>
  <si>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</si>
  <si>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</si>
  <si>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</si>
  <si>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</si>
  <si>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</si>
  <si>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</si>
  <si>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</si>
  <si>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</si>
  <si>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</si>
  <si>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</si>
  <si>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</si>
  <si>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</si>
  <si>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</si>
  <si>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</si>
  <si>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</si>
  <si>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</si>
  <si>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</si>
  <si>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</si>
  <si>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</si>
  <si>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</si>
  <si>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</si>
  <si>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</si>
  <si>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</si>
  <si>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</si>
  <si>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</si>
  <si>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</si>
  <si>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</si>
  <si>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</si>
  <si>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</si>
  <si>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</si>
  <si>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</si>
  <si>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</si>
  <si>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</si>
  <si>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</si>
  <si>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</si>
  <si>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</si>
  <si>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</si>
  <si>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</si>
  <si>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</si>
  <si>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</si>
  <si>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</si>
  <si>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</si>
  <si>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</si>
  <si>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</si>
  <si>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</si>
  <si>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</si>
  <si>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</si>
  <si>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</si>
  <si>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</si>
  <si>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</si>
  <si>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</si>
  <si>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P004991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</si>
  <si>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</si>
  <si>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</si>
  <si>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</si>
  <si>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</si>
  <si>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</si>
  <si>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</si>
  <si>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</si>
  <si>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</si>
  <si>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</si>
  <si>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</si>
  <si>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</si>
  <si>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</si>
  <si>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</si>
  <si>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</si>
  <si>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</si>
  <si>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</si>
  <si>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P004925</t>
  </si>
  <si>
    <t>Сардельки «Зареченские» Весовой полиамид ТМ «Зареченские продукты»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</si>
  <si>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</si>
  <si>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</si>
  <si>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</si>
  <si>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</si>
  <si>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</si>
  <si>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</si>
  <si>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</si>
  <si>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</si>
  <si>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</si>
  <si>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</si>
  <si>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</si>
  <si>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</si>
  <si>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</si>
  <si>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</si>
  <si>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</si>
  <si>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</si>
  <si>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</si>
  <si>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</si>
  <si>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</si>
  <si>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</si>
  <si>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</si>
  <si>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</si>
  <si>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</si>
  <si>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</si>
  <si>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</si>
  <si>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</si>
  <si>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</si>
  <si>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</si>
  <si>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</si>
  <si>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</si>
  <si>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</si>
  <si>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</si>
  <si>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</si>
  <si>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ТОРГОВАЯ МАРКА</t>
  </si>
  <si>
    <t>СЕРИЯ</t>
  </si>
  <si>
    <t>ИТОГО,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</si>
</sst>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;@"/>
    <numFmt numFmtId="165" formatCode="h:mm;@"/>
    <numFmt numFmtId="166" formatCode="0.000"/>
    <numFmt numFmtId="167" formatCode="#,##0.00_ ;[Red]\-#,##0.00\ "/>
    <numFmt numFmtId="168" formatCode="#,##0_ ;[Red]\-#,##0\ "/>
  </numFmts>
  <fonts count="45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u/>
      <sz val="16"/>
      <color rgb="FFFF0000"/>
      <name val="Calibri"/>
      <family val="2"/>
      <charset val="204"/>
      <scheme val="minor"/>
    </font>
    <font>
      <sz val="11"/>
      <color rgb="FF651C32"/>
      <name val="Arial Narrow"/>
      <family val="2"/>
      <charset val="204"/>
    </font>
    <font>
      <b/>
      <sz val="8"/>
      <color rgb="FF651C32"/>
      <name val="Calibri"/>
      <family val="2"/>
      <charset val="204"/>
      <scheme val="minor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9"/>
      <color rgb="FFFF0000"/>
      <name val="Arial Narrow"/>
      <family val="2"/>
      <charset val="204"/>
    </font>
    <font>
      <b/>
      <sz val="11"/>
      <color rgb="FF651C32"/>
      <name val="Arial Narrow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0"/>
      <name val="Arial Narrow"/>
      <family val="2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sz val="10"/>
      <color theme="0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sz val="8"/>
      <color rgb="FF0000FF"/>
      <name val="Arial Cyr"/>
      <charset val="204"/>
    </font>
    <font>
      <sz val="10"/>
      <color theme="1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vertAlign val="superscript"/>
      <sz val="10"/>
      <color rgb="FF651C32"/>
      <name val="Arial Cyr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DEA6"/>
        <bgColor indexed="64"/>
      </patternFill>
    </fill>
  </fills>
  <borders count="39">
    <border>
      <left/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/>
      <right/>
      <top style="thin">
        <color rgb="FF651C3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</borders>
  <cellStyleXfs count="2">
    <xf numFmtId="0" fontId="0" fillId="0" borderId="0"/>
    <xf numFmtId="0" fontId="1" fillId="0" borderId="0"/>
  </cellStyleXfs>
  <cellXfs count="163">
    <xf numFmtId="0" fontId="0" fillId="0" borderId="0" xfId="0"/>
    <xf numFmtId="0" fontId="2" fillId="2" borderId="0" xfId="1" applyFont="1" applyFill="1" applyAlignment="1">
      <alignment horizontal="center" vertical="center"/>
    </xf>
    <xf numFmtId="0" fontId="4" fillId="0" borderId="0" xfId="0" applyFont="1" applyAlignment="1">
      <alignment horizontal="left" vertical="top"/>
    </xf>
    <xf numFmtId="49" fontId="8" fillId="3" borderId="1" xfId="1" applyNumberFormat="1" applyFont="1" applyFill="1" applyBorder="1" applyAlignment="1" applyProtection="1">
      <alignment horizontal="center" vertical="center"/>
      <protection locked="0"/>
    </xf>
    <xf numFmtId="49" fontId="9" fillId="0" borderId="2" xfId="1" applyNumberFormat="1" applyFont="1" applyBorder="1" applyAlignment="1">
      <alignment horizontal="left" vertical="center"/>
    </xf>
    <xf numFmtId="49" fontId="9" fillId="0" borderId="0" xfId="1" applyNumberFormat="1" applyFont="1" applyAlignment="1">
      <alignment horizontal="left" vertical="center"/>
    </xf>
    <xf numFmtId="49" fontId="8" fillId="0" borderId="1" xfId="1" applyNumberFormat="1" applyFont="1" applyBorder="1" applyAlignment="1" applyProtection="1">
      <alignment horizontal="center" vertical="center"/>
      <protection locked="0"/>
    </xf>
    <xf numFmtId="49" fontId="10" fillId="0" borderId="0" xfId="0" applyNumberFormat="1" applyFont="1" applyAlignment="1">
      <alignment horizontal="left" vertical="center"/>
    </xf>
    <xf numFmtId="0" fontId="12" fillId="0" borderId="0" xfId="0" applyFont="1" applyAlignment="1" applyProtection="1">
      <alignment horizontal="right"/>
      <protection hidden="1"/>
    </xf>
    <xf numFmtId="0" fontId="13" fillId="0" borderId="0" xfId="0" applyFont="1" applyAlignment="1">
      <alignment horizontal="right"/>
    </xf>
    <xf numFmtId="0" fontId="15" fillId="0" borderId="0" xfId="0" applyFont="1" applyAlignment="1" applyProtection="1">
      <alignment horizontal="right" vertical="center"/>
      <protection hidden="1"/>
    </xf>
    <xf numFmtId="49" fontId="8" fillId="0" borderId="1" xfId="0" applyNumberFormat="1" applyFont="1" applyBorder="1" applyAlignment="1" applyProtection="1">
      <alignment horizontal="center" vertical="center"/>
      <protection locked="0"/>
    </xf>
    <xf numFmtId="0" fontId="15" fillId="0" borderId="0" xfId="0" applyFont="1" applyAlignment="1">
      <alignment horizontal="right" vertical="center"/>
    </xf>
    <xf numFmtId="49" fontId="8" fillId="0" borderId="0" xfId="0" applyNumberFormat="1" applyFont="1" applyAlignment="1">
      <alignment horizontal="center" vertical="center"/>
    </xf>
    <xf numFmtId="0" fontId="12" fillId="0" borderId="0" xfId="0" applyFont="1" applyAlignment="1" applyProtection="1">
      <alignment horizontal="left"/>
      <protection hidden="1"/>
    </xf>
    <xf numFmtId="0" fontId="3" fillId="0" borderId="0" xfId="0" applyFont="1" applyAlignment="1" applyProtection="1">
      <alignment horizontal="center"/>
      <protection hidden="1"/>
    </xf>
    <xf numFmtId="165" fontId="8" fillId="0" borderId="0" xfId="0" applyNumberFormat="1" applyFont="1" applyAlignment="1" applyProtection="1">
      <alignment horizontal="center" vertical="center"/>
      <protection locked="0"/>
    </xf>
    <xf numFmtId="4" fontId="19" fillId="0" borderId="0" xfId="1" applyNumberFormat="1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22" fillId="0" borderId="0" xfId="0" applyFont="1" applyAlignment="1" applyProtection="1">
      <alignment horizontal="center"/>
      <protection hidden="1"/>
    </xf>
    <xf numFmtId="0" fontId="23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0" fontId="26" fillId="0" borderId="20" xfId="0" applyFont="1" applyBorder="1" applyAlignment="1" applyProtection="1">
      <alignment horizontal="center" vertical="center"/>
      <protection hidden="1"/>
    </xf>
    <xf numFmtId="0" fontId="26" fillId="0" borderId="0" xfId="0" applyFont="1" applyAlignment="1" applyProtection="1">
      <alignment horizontal="center" vertical="center"/>
      <protection hidden="1"/>
    </xf>
    <xf numFmtId="2" fontId="27" fillId="0" borderId="0" xfId="0" applyNumberFormat="1" applyFont="1" applyAlignment="1">
      <alignment horizontal="center" vertical="center"/>
    </xf>
    <xf numFmtId="0" fontId="28" fillId="5" borderId="0" xfId="0" applyFont="1" applyFill="1" applyAlignment="1" applyProtection="1">
      <alignment horizontal="center"/>
      <protection hidden="1"/>
    </xf>
    <xf numFmtId="2" fontId="29" fillId="5" borderId="0" xfId="0" applyNumberFormat="1" applyFont="1" applyFill="1" applyAlignment="1" applyProtection="1">
      <alignment horizontal="center"/>
      <protection hidden="1"/>
    </xf>
    <xf numFmtId="1" fontId="30" fillId="0" borderId="5" xfId="0" applyNumberFormat="1" applyFont="1" applyBorder="1" applyAlignment="1">
      <alignment horizontal="center" vertical="center"/>
    </xf>
    <xf numFmtId="1" fontId="30" fillId="0" borderId="1" xfId="1" applyNumberFormat="1" applyFont="1" applyBorder="1" applyAlignment="1">
      <alignment horizontal="center" vertical="center"/>
    </xf>
    <xf numFmtId="166" fontId="22" fillId="0" borderId="1" xfId="0" applyNumberFormat="1" applyFont="1" applyBorder="1" applyAlignment="1" applyProtection="1">
      <alignment horizontal="center" vertical="center"/>
      <protection hidden="1"/>
    </xf>
    <xf numFmtId="0" fontId="22" fillId="0" borderId="1" xfId="0" applyFont="1" applyBorder="1" applyAlignment="1" applyProtection="1">
      <alignment horizontal="center" vertical="center"/>
      <protection hidden="1"/>
    </xf>
    <xf numFmtId="1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left"/>
    </xf>
    <xf numFmtId="0" fontId="32" fillId="0" borderId="1" xfId="0" applyFont="1" applyBorder="1" applyAlignment="1" applyProtection="1">
      <alignment horizontal="center"/>
      <protection hidden="1"/>
    </xf>
    <xf numFmtId="167" fontId="33" fillId="3" borderId="1" xfId="0" applyNumberFormat="1" applyFont="1" applyFill="1" applyBorder="1" applyAlignment="1" applyProtection="1">
      <alignment horizontal="right"/>
      <protection locked="0"/>
    </xf>
    <xf numFmtId="167" fontId="33" fillId="0" borderId="1" xfId="0" applyNumberFormat="1" applyFont="1" applyBorder="1" applyAlignment="1">
      <alignment horizontal="right"/>
    </xf>
    <xf numFmtId="2" fontId="34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 applyProtection="1">
      <alignment horizontal="center"/>
      <protection hidden="1"/>
    </xf>
    <xf numFmtId="167" fontId="15" fillId="2" borderId="1" xfId="0" applyNumberFormat="1" applyFont="1" applyFill="1" applyBorder="1" applyAlignment="1">
      <alignment horizontal="right"/>
    </xf>
    <xf numFmtId="167" fontId="15" fillId="2" borderId="0" xfId="0" applyNumberFormat="1" applyFont="1" applyFill="1" applyAlignment="1">
      <alignment horizontal="right"/>
    </xf>
    <xf numFmtId="168" fontId="15" fillId="2" borderId="1" xfId="0" applyNumberFormat="1" applyFont="1" applyFill="1" applyBorder="1" applyAlignment="1">
      <alignment horizontal="right"/>
    </xf>
    <xf numFmtId="0" fontId="38" fillId="2" borderId="1" xfId="0" applyFont="1" applyFill="1" applyBorder="1" applyAlignment="1" applyProtection="1">
      <alignment horizontal="center"/>
      <protection hidden="1"/>
    </xf>
    <xf numFmtId="168" fontId="41" fillId="0" borderId="0" xfId="0" applyNumberFormat="1" applyFont="1" applyAlignment="1" applyProtection="1">
      <alignment horizontal="center"/>
      <protection hidden="1"/>
    </xf>
    <xf numFmtId="0" fontId="41" fillId="0" borderId="0" xfId="0" applyFont="1" applyAlignment="1" applyProtection="1">
      <alignment horizontal="center"/>
      <protection hidden="1"/>
    </xf>
    <xf numFmtId="0" fontId="42" fillId="0" borderId="0" xfId="0" applyFont="1" applyAlignment="1" applyProtection="1">
      <alignment horizontal="center"/>
      <protection hidden="1"/>
    </xf>
    <xf numFmtId="4" fontId="44" fillId="0" borderId="38" xfId="1" applyNumberFormat="1" applyFont="1" applyBorder="1" applyAlignment="1" applyProtection="1">
      <alignment horizontal="center" vertical="center"/>
      <protection hidden="1"/>
    </xf>
    <xf numFmtId="164" fontId="8" fillId="3" borderId="1" xfId="0" applyNumberFormat="1" applyFont="1" applyFill="1" applyBorder="1" applyAlignment="1" applyProtection="1">
      <alignment horizontal="center" vertical="center"/>
      <protection locked="0"/>
    </xf>
    <xf numFmtId="49" fontId="8" fillId="3" borderId="4" xfId="0" applyNumberFormat="1" applyFont="1" applyFill="1" applyBorder="1" applyAlignment="1" applyProtection="1">
      <alignment horizontal="center" vertical="center"/>
      <protection locked="0"/>
    </xf>
    <xf numFmtId="49" fontId="8" fillId="3" borderId="5" xfId="0" applyNumberFormat="1" applyFont="1" applyFill="1" applyBorder="1" applyAlignment="1" applyProtection="1">
      <alignment horizontal="center" vertical="center"/>
      <protection locked="0"/>
    </xf>
    <xf numFmtId="49" fontId="8" fillId="0" borderId="1" xfId="0" applyNumberFormat="1" applyFont="1" applyBorder="1" applyAlignment="1">
      <alignment horizontal="center" vertical="center"/>
    </xf>
    <xf numFmtId="0" fontId="15" fillId="0" borderId="0" xfId="0" applyFont="1" applyAlignment="1" applyProtection="1">
      <alignment horizontal="center" vertical="center"/>
      <protection hidden="1"/>
    </xf>
    <xf numFmtId="0" fontId="15" fillId="0" borderId="3" xfId="0" applyFont="1" applyBorder="1" applyAlignment="1" applyProtection="1">
      <alignment horizontal="center" vertical="center"/>
      <protection hidden="1"/>
    </xf>
    <xf numFmtId="165" fontId="8" fillId="3" borderId="8" xfId="0" applyNumberFormat="1" applyFont="1" applyFill="1" applyBorder="1" applyAlignment="1" applyProtection="1">
      <alignment horizontal="center" vertical="center"/>
      <protection locked="0"/>
    </xf>
    <xf numFmtId="164" fontId="8" fillId="3" borderId="10" xfId="0" applyNumberFormat="1" applyFont="1" applyFill="1" applyBorder="1" applyAlignment="1" applyProtection="1">
      <alignment horizontal="center" vertical="center"/>
      <protection locked="0"/>
    </xf>
    <xf numFmtId="165" fontId="8" fillId="3" borderId="13" xfId="0" applyNumberFormat="1" applyFont="1" applyFill="1" applyBorder="1" applyAlignment="1" applyProtection="1">
      <alignment horizontal="center" vertical="center"/>
      <protection locked="0"/>
    </xf>
    <xf numFmtId="49" fontId="8" fillId="0" borderId="6" xfId="0" applyNumberFormat="1" applyFont="1" applyBorder="1" applyAlignment="1">
      <alignment horizontal="center" vertical="center"/>
    </xf>
    <xf numFmtId="49" fontId="8" fillId="0" borderId="7" xfId="0" applyNumberFormat="1" applyFont="1" applyBorder="1" applyAlignment="1">
      <alignment horizontal="center" vertical="center"/>
    </xf>
    <xf numFmtId="165" fontId="8" fillId="3" borderId="1" xfId="0" applyNumberFormat="1" applyFont="1" applyFill="1" applyBorder="1" applyAlignment="1" applyProtection="1">
      <alignment horizontal="center" vertical="center"/>
      <protection locked="0"/>
    </xf>
    <xf numFmtId="165" fontId="8" fillId="3" borderId="10" xfId="0" applyNumberFormat="1" applyFont="1" applyFill="1" applyBorder="1" applyAlignment="1" applyProtection="1">
      <alignment horizontal="center" vertical="center"/>
      <protection locked="0"/>
    </xf>
    <xf numFmtId="2" fontId="27" fillId="0" borderId="9" xfId="0" applyNumberFormat="1" applyFont="1" applyBorder="1" applyAlignment="1">
      <alignment horizontal="center" vertical="center"/>
    </xf>
    <xf numFmtId="1" fontId="30" fillId="0" borderId="1" xfId="0" applyNumberFormat="1" applyFont="1" applyBorder="1" applyAlignment="1">
      <alignment horizontal="center" vertical="center"/>
    </xf>
    <xf numFmtId="0" fontId="0" fillId="2" borderId="0" xfId="0" applyFill="1" applyAlignment="1" applyProtection="1">
      <alignment horizontal="center"/>
      <protection hidden="1"/>
    </xf>
    <xf numFmtId="0" fontId="0" fillId="2" borderId="29" xfId="0" applyFill="1" applyBorder="1" applyAlignment="1" applyProtection="1">
      <alignment horizontal="center"/>
      <protection hidden="1"/>
    </xf>
    <xf numFmtId="0" fontId="15" fillId="2" borderId="30" xfId="0" applyFont="1" applyFill="1" applyBorder="1" applyAlignment="1" applyProtection="1">
      <alignment horizontal="right"/>
      <protection hidden="1"/>
    </xf>
    <xf numFmtId="0" fontId="15" fillId="2" borderId="31" xfId="0" applyFont="1" applyFill="1" applyBorder="1" applyAlignment="1" applyProtection="1">
      <alignment horizontal="right"/>
      <protection hidden="1"/>
    </xf>
    <xf numFmtId="0" fontId="15" fillId="2" borderId="32" xfId="0" applyFont="1" applyFill="1" applyBorder="1" applyAlignment="1" applyProtection="1">
      <alignment horizontal="right"/>
      <protection hidden="1"/>
    </xf>
    <xf numFmtId="0" fontId="0" fillId="2" borderId="3" xfId="0" applyFill="1" applyBorder="1" applyAlignment="1" applyProtection="1">
      <alignment horizontal="center"/>
      <protection hidden="1"/>
    </xf>
    <xf numFmtId="0" fontId="15" fillId="2" borderId="4" xfId="0" applyFont="1" applyFill="1" applyBorder="1" applyAlignment="1" applyProtection="1">
      <alignment horizontal="left"/>
      <protection hidden="1"/>
    </xf>
    <xf numFmtId="0" fontId="15" fillId="2" borderId="33" xfId="0" applyFont="1" applyFill="1" applyBorder="1" applyAlignment="1" applyProtection="1">
      <alignment horizontal="left"/>
      <protection hidden="1"/>
    </xf>
    <xf numFmtId="0" fontId="15" fillId="2" borderId="5" xfId="0" applyFont="1" applyFill="1" applyBorder="1" applyAlignment="1" applyProtection="1">
      <alignment horizontal="left"/>
      <protection hidden="1"/>
    </xf>
    <xf numFmtId="0" fontId="2" fillId="2" borderId="0" xfId="1" applyFont="1" applyFill="1" applyAlignment="1">
      <alignment vertical="center"/>
    </xf>
    <xf numFmtId="14" fontId="2" fillId="2" borderId="0" xfId="0" applyNumberFormat="1" applyFont="1" applyFill="1" applyAlignment="1">
      <alignment vertical="center"/>
    </xf>
    <xf numFmtId="0" fontId="0" fillId="0" borderId="0" xfId="0" applyAlignment="1">
      <alignment vertical="center"/>
    </xf>
    <xf numFmtId="14" fontId="2" fillId="2" borderId="0" xfId="1" applyNumberFormat="1" applyFont="1" applyFill="1" applyAlignment="1">
      <alignment vertical="center"/>
    </xf>
    <xf numFmtId="14" fontId="2" fillId="2" borderId="0" xfId="1" applyNumberFormat="1" applyFont="1" applyFill="1" applyAlignment="1">
      <alignment horizontal="center" vertical="center"/>
    </xf>
    <xf numFmtId="0" fontId="3" fillId="0" borderId="0" xfId="0" applyFont="1" applyAlignment="1" applyProtection="1">
      <protection hidden="1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/>
    </xf>
    <xf numFmtId="0" fontId="7" fillId="0" borderId="0" xfId="0" applyFont="1" applyAlignment="1" applyProtection="1">
      <alignment horizontal="center" vertical="center"/>
      <protection hidden="1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protection locked="0"/>
    </xf>
    <xf numFmtId="0" fontId="6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2" fontId="14" fillId="2" borderId="1" xfId="0" applyNumberFormat="1" applyFont="1" applyFill="1" applyBorder="1" applyAlignment="1" applyProtection="1">
      <alignment vertical="center"/>
      <protection hidden="1"/>
    </xf>
    <xf numFmtId="2" fontId="14" fillId="3" borderId="1" xfId="0" applyNumberFormat="1" applyFont="1" applyFill="1" applyBorder="1" applyAlignment="1" applyProtection="1">
      <alignment horizontal="left" vertical="center"/>
      <protection locked="0" hidden="1"/>
    </xf>
    <xf numFmtId="2" fontId="14" fillId="2" borderId="1" xfId="0" applyNumberFormat="1" applyFont="1" applyFill="1" applyBorder="1" applyAlignment="1" applyProtection="1">
      <alignment horizontal="center" vertical="center"/>
      <protection hidden="1"/>
    </xf>
    <xf numFmtId="2" fontId="14" fillId="0" borderId="0" xfId="0" applyNumberFormat="1" applyFont="1" applyAlignment="1" applyProtection="1">
      <alignment horizontal="left" vertical="center"/>
      <protection locked="0" hidden="1"/>
    </xf>
    <xf numFmtId="0" fontId="15" fillId="0" borderId="3" xfId="0" applyFont="1" applyBorder="1" applyAlignment="1" applyProtection="1">
      <alignment horizontal="right" vertical="center"/>
      <protection hidden="1"/>
    </xf>
    <xf numFmtId="0" fontId="16" fillId="3" borderId="1" xfId="0" applyFont="1" applyFill="1" applyBorder="1" applyAlignment="1" applyProtection="1">
      <alignment horizontal="left" vertical="top"/>
      <protection locked="0"/>
    </xf>
    <xf numFmtId="0" fontId="16" fillId="0" borderId="0" xfId="0" applyFont="1" applyAlignment="1" applyProtection="1">
      <alignment horizontal="left" vertical="top"/>
      <protection locked="0"/>
    </xf>
    <xf numFmtId="4" fontId="17" fillId="0" borderId="6" xfId="0" applyNumberFormat="1" applyFont="1" applyBorder="1" applyAlignment="1">
      <alignment horizontal="center" vertical="center"/>
    </xf>
    <xf numFmtId="4" fontId="17" fillId="0" borderId="7" xfId="0" applyNumberFormat="1" applyFont="1" applyBorder="1" applyAlignment="1">
      <alignment horizontal="center" vertical="center"/>
    </xf>
    <xf numFmtId="2" fontId="14" fillId="2" borderId="8" xfId="0" applyNumberFormat="1" applyFont="1" applyFill="1" applyBorder="1" applyAlignment="1" applyProtection="1">
      <alignment vertical="center"/>
      <protection hidden="1"/>
    </xf>
    <xf numFmtId="0" fontId="16" fillId="3" borderId="6" xfId="0" applyFont="1" applyFill="1" applyBorder="1" applyAlignment="1" applyProtection="1">
      <alignment horizontal="center" vertical="top"/>
      <protection locked="0"/>
    </xf>
    <xf numFmtId="0" fontId="16" fillId="3" borderId="9" xfId="0" applyFont="1" applyFill="1" applyBorder="1" applyAlignment="1" applyProtection="1">
      <alignment horizontal="center" vertical="top"/>
      <protection locked="0"/>
    </xf>
    <xf numFmtId="0" fontId="16" fillId="3" borderId="7" xfId="0" applyFont="1" applyFill="1" applyBorder="1" applyAlignment="1" applyProtection="1">
      <alignment horizontal="center" vertical="top"/>
      <protection locked="0"/>
    </xf>
    <xf numFmtId="0" fontId="16" fillId="0" borderId="0" xfId="0" applyFont="1" applyAlignment="1" applyProtection="1">
      <alignment horizontal="center" vertical="top"/>
      <protection locked="0"/>
    </xf>
    <xf numFmtId="4" fontId="17" fillId="0" borderId="2" xfId="0" applyNumberFormat="1" applyFont="1" applyBorder="1" applyAlignment="1">
      <alignment horizontal="center" vertical="center"/>
    </xf>
    <xf numFmtId="4" fontId="17" fillId="0" borderId="3" xfId="0" applyNumberFormat="1" applyFont="1" applyBorder="1" applyAlignment="1">
      <alignment horizontal="center" vertical="center"/>
    </xf>
    <xf numFmtId="2" fontId="14" fillId="2" borderId="10" xfId="0" applyNumberFormat="1" applyFont="1" applyFill="1" applyBorder="1" applyAlignment="1" applyProtection="1">
      <alignment vertical="center"/>
      <protection hidden="1"/>
    </xf>
    <xf numFmtId="2" fontId="16" fillId="3" borderId="10" xfId="0" applyNumberFormat="1" applyFont="1" applyFill="1" applyBorder="1" applyAlignment="1" applyProtection="1">
      <alignment horizontal="left" vertical="center"/>
      <protection locked="0" hidden="1"/>
    </xf>
    <xf numFmtId="2" fontId="16" fillId="0" borderId="0" xfId="0" applyNumberFormat="1" applyFont="1" applyAlignment="1" applyProtection="1">
      <alignment horizontal="left" vertical="center"/>
      <protection locked="0" hidden="1"/>
    </xf>
    <xf numFmtId="0" fontId="14" fillId="4" borderId="0" xfId="0" applyFont="1" applyFill="1" applyAlignment="1" applyProtection="1">
      <alignment vertical="center"/>
      <protection hidden="1"/>
    </xf>
    <xf numFmtId="0" fontId="14" fillId="4" borderId="0" xfId="0" quotePrefix="1" applyFont="1" applyFill="1" applyAlignment="1" applyProtection="1">
      <alignment horizontal="center" vertical="center"/>
      <protection locked="0" hidden="1"/>
    </xf>
    <xf numFmtId="0" fontId="14" fillId="4" borderId="0" xfId="0" applyFont="1" applyFill="1" applyAlignment="1" applyProtection="1">
      <alignment horizontal="center" vertical="center"/>
      <protection locked="0" hidden="1"/>
    </xf>
    <xf numFmtId="0" fontId="18" fillId="4" borderId="0" xfId="0" applyFont="1" applyFill="1" applyAlignment="1" applyProtection="1">
      <alignment horizontal="left" vertical="center"/>
      <protection locked="0" hidden="1"/>
    </xf>
    <xf numFmtId="4" fontId="17" fillId="0" borderId="11" xfId="0" applyNumberFormat="1" applyFont="1" applyBorder="1" applyAlignment="1">
      <alignment horizontal="center" vertical="center"/>
    </xf>
    <xf numFmtId="4" fontId="17" fillId="0" borderId="12" xfId="0" applyNumberFormat="1" applyFont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2" fontId="16" fillId="4" borderId="0" xfId="0" applyNumberFormat="1" applyFont="1" applyFill="1" applyAlignment="1" applyProtection="1">
      <alignment horizontal="left" vertical="center"/>
      <protection hidden="1"/>
    </xf>
    <xf numFmtId="2" fontId="14" fillId="2" borderId="1" xfId="0" applyNumberFormat="1" applyFont="1" applyFill="1" applyBorder="1" applyAlignment="1" applyProtection="1">
      <alignment horizontal="left" vertical="center"/>
      <protection hidden="1"/>
    </xf>
    <xf numFmtId="2" fontId="14" fillId="0" borderId="0" xfId="0" applyNumberFormat="1" applyFont="1" applyAlignment="1" applyProtection="1">
      <alignment horizontal="left" vertical="center"/>
      <protection hidden="1"/>
    </xf>
    <xf numFmtId="2" fontId="16" fillId="0" borderId="0" xfId="0" applyNumberFormat="1" applyFont="1" applyAlignment="1" applyProtection="1">
      <alignment horizontal="center" vertical="center"/>
      <protection hidden="1"/>
    </xf>
    <xf numFmtId="0" fontId="0" fillId="0" borderId="0" xfId="0" applyAlignment="1"/>
    <xf numFmtId="0" fontId="14" fillId="0" borderId="0" xfId="0" applyFont="1" applyAlignment="1" applyProtection="1">
      <alignment horizontal="center" vertical="center"/>
      <protection hidden="1"/>
    </xf>
    <xf numFmtId="2" fontId="20" fillId="2" borderId="1" xfId="0" applyNumberFormat="1" applyFont="1" applyFill="1" applyBorder="1" applyAlignment="1" applyProtection="1">
      <alignment horizontal="left" vertical="center"/>
      <protection hidden="1"/>
    </xf>
    <xf numFmtId="2" fontId="20" fillId="0" borderId="0" xfId="0" applyNumberFormat="1" applyFont="1" applyAlignment="1" applyProtection="1">
      <alignment horizontal="left" vertical="center"/>
      <protection hidden="1"/>
    </xf>
    <xf numFmtId="0" fontId="21" fillId="0" borderId="0" xfId="0" applyFont="1" applyAlignment="1">
      <alignment horizontal="center"/>
    </xf>
    <xf numFmtId="0" fontId="0" fillId="0" borderId="0" xfId="0" applyAlignment="1" applyProtection="1">
      <protection hidden="1"/>
    </xf>
    <xf numFmtId="0" fontId="21" fillId="0" borderId="14" xfId="0" applyFont="1" applyBorder="1" applyAlignment="1">
      <alignment horizontal="center"/>
    </xf>
    <xf numFmtId="0" fontId="0" fillId="0" borderId="0" xfId="0" applyAlignment="1" applyProtection="1">
      <protection locked="0"/>
    </xf>
    <xf numFmtId="0" fontId="24" fillId="2" borderId="8" xfId="0" applyFont="1" applyFill="1" applyBorder="1" applyAlignment="1" applyProtection="1">
      <alignment horizontal="center" vertical="center"/>
      <protection hidden="1"/>
    </xf>
    <xf numFmtId="0" fontId="13" fillId="2" borderId="8" xfId="0" applyFont="1" applyFill="1" applyBorder="1" applyAlignment="1" applyProtection="1">
      <alignment horizontal="center" vertical="center"/>
      <protection hidden="1"/>
    </xf>
    <xf numFmtId="0" fontId="24" fillId="2" borderId="6" xfId="0" applyFont="1" applyFill="1" applyBorder="1" applyAlignment="1" applyProtection="1">
      <alignment horizontal="center" vertical="center"/>
      <protection hidden="1"/>
    </xf>
    <xf numFmtId="0" fontId="24" fillId="2" borderId="7" xfId="0" applyFont="1" applyFill="1" applyBorder="1" applyAlignment="1" applyProtection="1">
      <alignment horizontal="center" vertical="center"/>
      <protection hidden="1"/>
    </xf>
    <xf numFmtId="0" fontId="24" fillId="2" borderId="9" xfId="0" applyFont="1" applyFill="1" applyBorder="1" applyAlignment="1" applyProtection="1">
      <alignment horizontal="center" vertical="center"/>
      <protection hidden="1"/>
    </xf>
    <xf numFmtId="0" fontId="25" fillId="2" borderId="4" xfId="0" applyFont="1" applyFill="1" applyBorder="1" applyAlignment="1" applyProtection="1">
      <alignment horizontal="center" vertical="center"/>
      <protection hidden="1"/>
    </xf>
    <xf numFmtId="0" fontId="25" fillId="2" borderId="5" xfId="0" applyFont="1" applyFill="1" applyBorder="1" applyAlignment="1" applyProtection="1">
      <alignment horizontal="center" vertical="center"/>
      <protection hidden="1"/>
    </xf>
    <xf numFmtId="0" fontId="24" fillId="2" borderId="8" xfId="1" applyFont="1" applyFill="1" applyBorder="1" applyAlignment="1" applyProtection="1">
      <alignment horizontal="center" vertical="center"/>
      <protection locked="0" hidden="1"/>
    </xf>
    <xf numFmtId="0" fontId="24" fillId="2" borderId="15" xfId="0" applyFont="1" applyFill="1" applyBorder="1" applyAlignment="1" applyProtection="1">
      <alignment horizontal="center" vertical="center"/>
      <protection hidden="1"/>
    </xf>
    <xf numFmtId="0" fontId="24" fillId="2" borderId="16" xfId="0" applyFont="1" applyFill="1" applyBorder="1" applyAlignment="1" applyProtection="1">
      <alignment horizontal="center" vertical="center"/>
      <protection hidden="1"/>
    </xf>
    <xf numFmtId="0" fontId="24" fillId="2" borderId="17" xfId="0" applyFont="1" applyFill="1" applyBorder="1" applyAlignment="1" applyProtection="1">
      <alignment horizontal="center" vertical="center"/>
      <protection hidden="1"/>
    </xf>
    <xf numFmtId="0" fontId="24" fillId="2" borderId="18" xfId="0" applyFont="1" applyFill="1" applyBorder="1" applyAlignment="1" applyProtection="1">
      <alignment horizontal="center" vertical="center"/>
      <protection hidden="1"/>
    </xf>
    <xf numFmtId="0" fontId="24" fillId="2" borderId="19" xfId="0" applyFont="1" applyFill="1" applyBorder="1" applyAlignment="1" applyProtection="1">
      <alignment horizontal="center" vertical="center"/>
      <protection hidden="1"/>
    </xf>
    <xf numFmtId="0" fontId="24" fillId="2" borderId="13" xfId="0" applyFont="1" applyFill="1" applyBorder="1" applyAlignment="1" applyProtection="1">
      <alignment horizontal="center" vertical="center"/>
      <protection hidden="1"/>
    </xf>
    <xf numFmtId="0" fontId="13" fillId="2" borderId="13" xfId="0" applyFont="1" applyFill="1" applyBorder="1" applyAlignment="1" applyProtection="1">
      <alignment horizontal="center" vertical="center"/>
      <protection hidden="1"/>
    </xf>
    <xf numFmtId="0" fontId="24" fillId="2" borderId="11" xfId="0" applyFont="1" applyFill="1" applyBorder="1" applyAlignment="1" applyProtection="1">
      <alignment horizontal="center" vertical="center"/>
      <protection hidden="1"/>
    </xf>
    <xf numFmtId="0" fontId="24" fillId="2" borderId="12" xfId="0" applyFont="1" applyFill="1" applyBorder="1" applyAlignment="1" applyProtection="1">
      <alignment horizontal="center" vertical="center"/>
      <protection hidden="1"/>
    </xf>
    <xf numFmtId="0" fontId="24" fillId="2" borderId="14" xfId="0" applyFont="1" applyFill="1" applyBorder="1" applyAlignment="1" applyProtection="1">
      <alignment horizontal="center" vertical="center"/>
      <protection hidden="1"/>
    </xf>
    <xf numFmtId="0" fontId="25" fillId="2" borderId="1" xfId="0" applyFont="1" applyFill="1" applyBorder="1" applyAlignment="1" applyProtection="1">
      <alignment horizontal="center" vertical="center"/>
      <protection hidden="1"/>
    </xf>
    <xf numFmtId="0" fontId="24" fillId="2" borderId="13" xfId="1" applyFont="1" applyFill="1" applyBorder="1" applyAlignment="1" applyProtection="1">
      <alignment horizontal="center" vertical="center"/>
      <protection locked="0" hidden="1"/>
    </xf>
    <xf numFmtId="0" fontId="24" fillId="2" borderId="21" xfId="0" applyFont="1" applyFill="1" applyBorder="1" applyAlignment="1" applyProtection="1">
      <alignment horizontal="center" vertical="center"/>
      <protection hidden="1"/>
    </xf>
    <xf numFmtId="0" fontId="24" fillId="2" borderId="22" xfId="0" applyFont="1" applyFill="1" applyBorder="1" applyAlignment="1" applyProtection="1">
      <alignment horizontal="center" vertical="center"/>
      <protection hidden="1"/>
    </xf>
    <xf numFmtId="0" fontId="24" fillId="2" borderId="23" xfId="0" applyFont="1" applyFill="1" applyBorder="1" applyAlignment="1" applyProtection="1">
      <alignment horizontal="center" vertical="center"/>
      <protection hidden="1"/>
    </xf>
    <xf numFmtId="0" fontId="24" fillId="2" borderId="24" xfId="0" applyFont="1" applyFill="1" applyBorder="1" applyAlignment="1" applyProtection="1">
      <alignment horizontal="center" vertical="center"/>
      <protection hidden="1"/>
    </xf>
    <xf numFmtId="0" fontId="24" fillId="2" borderId="25" xfId="0" applyFont="1" applyFill="1" applyBorder="1" applyAlignment="1" applyProtection="1">
      <alignment horizontal="center" vertical="center"/>
      <protection hidden="1"/>
    </xf>
    <xf numFmtId="0" fontId="31" fillId="0" borderId="26" xfId="0" applyFont="1" applyBorder="1" applyAlignment="1">
      <alignment horizontal="left" vertical="center"/>
    </xf>
    <xf numFmtId="0" fontId="22" fillId="0" borderId="27" xfId="0" applyFont="1" applyBorder="1" applyAlignment="1">
      <alignment horizontal="left" vertical="center"/>
    </xf>
    <xf numFmtId="0" fontId="22" fillId="0" borderId="28" xfId="0" applyFont="1" applyBorder="1" applyAlignment="1">
      <alignment horizontal="left" vertical="center"/>
    </xf>
    <xf numFmtId="2" fontId="34" fillId="0" borderId="10" xfId="0" applyNumberFormat="1" applyFont="1" applyBorder="1" applyAlignment="1">
      <alignment horizontal="center"/>
    </xf>
    <xf numFmtId="0" fontId="35" fillId="0" borderId="10" xfId="0" applyFont="1" applyBorder="1" applyAlignment="1" applyProtection="1">
      <protection hidden="1"/>
    </xf>
    <xf numFmtId="0" fontId="36" fillId="0" borderId="10" xfId="0" applyFont="1" applyBorder="1" applyAlignment="1" applyProtection="1">
      <protection hidden="1"/>
    </xf>
    <xf numFmtId="4" fontId="26" fillId="0" borderId="0" xfId="0" applyNumberFormat="1" applyFont="1" applyAlignment="1" applyProtection="1">
      <protection hidden="1"/>
    </xf>
    <xf numFmtId="0" fontId="26" fillId="0" borderId="0" xfId="0" applyFont="1" applyAlignment="1" applyProtection="1">
      <protection hidden="1"/>
    </xf>
    <xf numFmtId="0" fontId="37" fillId="0" borderId="0" xfId="0" applyFont="1" applyAlignment="1"/>
    <xf numFmtId="0" fontId="36" fillId="0" borderId="26" xfId="0" applyFont="1" applyBorder="1" applyAlignment="1">
      <alignment horizontal="left" vertical="center"/>
    </xf>
    <xf numFmtId="0" fontId="0" fillId="0" borderId="0" xfId="0" applyAlignment="1" applyProtection="1">
      <protection locked="0" hidden="1"/>
    </xf>
    <xf numFmtId="0" fontId="14" fillId="2" borderId="34" xfId="0" applyFont="1" applyFill="1" applyBorder="1" applyAlignment="1" applyProtection="1">
      <alignment horizontal="center" vertical="center"/>
      <protection hidden="1"/>
    </xf>
    <xf numFmtId="0" fontId="43" fillId="0" borderId="35" xfId="0" applyFont="1" applyBorder="1" applyAlignment="1" applyProtection="1">
      <alignment horizontal="center" vertical="center"/>
      <protection hidden="1"/>
    </xf>
    <xf numFmtId="0" fontId="14" fillId="2" borderId="36" xfId="0" applyFont="1" applyFill="1" applyBorder="1" applyAlignment="1" applyProtection="1">
      <alignment horizontal="center" vertical="center"/>
      <protection hidden="1"/>
    </xf>
    <xf numFmtId="0" fontId="14" fillId="2" borderId="37" xfId="0" applyFont="1" applyFill="1" applyBorder="1" applyAlignment="1" applyProtection="1">
      <alignment horizontal="center" vertical="center"/>
      <protection hidden="1"/>
    </xf>
  </cellXfs>
  <cellStyles count="2">
    <cellStyle name="Обычный" xfId="0" builtinId="0"/>
    <cellStyle name="Обычный 2" xfId="1" xr:uid="{3B134B25-77B8-4545-B806-21E17C19214C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5;%20&#1085;&#1072;%20&#1086;&#1090;&#1075;&#1088;&#1091;&#1079;&#1082;&#1091;%20&#1089;%2031.03.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>
        <row r="1">
          <cell r="D1" t="str">
            <v xml:space="preserve">  БЛАНК ЗАКАЗА </v>
          </cell>
        </row>
        <row r="9">
          <cell r="D9" t="str">
            <v/>
          </cell>
        </row>
      </sheetData>
      <sheetData sheetId="1">
        <row r="3">
          <cell r="B3" t="str">
            <v>Доставка</v>
          </cell>
        </row>
        <row r="4">
          <cell r="B4" t="str">
            <v>Самовывоз</v>
          </cell>
        </row>
        <row r="6">
          <cell r="B6" t="str">
            <v>ЛП, ООО, Краснодарский край, Сочи г, Строительный пер, д. 10А,</v>
          </cell>
          <cell r="C6" t="str">
            <v>590704_7</v>
          </cell>
          <cell r="D6" t="str">
            <v>1</v>
          </cell>
        </row>
        <row r="8">
          <cell r="B8" t="str">
            <v>354068Российская Федерация, Краснодарский край, Сочи г, Строительный пер, д. 10А,</v>
          </cell>
        </row>
        <row r="10">
          <cell r="B10" t="str">
            <v>CFR</v>
          </cell>
        </row>
        <row r="11">
          <cell r="B11" t="str">
            <v>CIF</v>
          </cell>
        </row>
        <row r="12">
          <cell r="B12" t="str">
            <v>CIP</v>
          </cell>
        </row>
        <row r="13">
          <cell r="B13" t="str">
            <v>CPT</v>
          </cell>
        </row>
        <row r="14">
          <cell r="B14" t="str">
            <v>DAP</v>
          </cell>
        </row>
        <row r="15">
          <cell r="B15" t="str">
            <v>DAT</v>
          </cell>
        </row>
        <row r="16">
          <cell r="B16" t="str">
            <v>DDP</v>
          </cell>
        </row>
        <row r="17">
          <cell r="B17" t="str">
            <v>EXW</v>
          </cell>
        </row>
        <row r="18">
          <cell r="B18" t="str">
            <v>FAS</v>
          </cell>
        </row>
        <row r="19">
          <cell r="B19" t="str">
            <v>FCA</v>
          </cell>
        </row>
        <row r="20">
          <cell r="B20" t="str">
            <v>FOB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588"/>
  <sheetViews>
    <sheetView tabSelected="1" workbookViewId="0">
      <selection activeCell="F22" sqref="F22"/>
    </sheetView>
  </sheetViews>
  <sheetFormatPr defaultColWidth="9.140625" defaultRowHeight="15" x14ac:dyDescent="0.25"/>
  <cols>
    <col min="1" max="1" width="9.140625" style="120"/>
    <col min="2" max="2" width="10.85546875" style="43" customWidth="1"/>
    <col min="3" max="3" width="12.5703125" style="43" customWidth="1"/>
    <col min="4" max="4" width="6.42578125" style="43" customWidth="1"/>
    <col min="5" max="5" width="6.85546875" style="43" customWidth="1"/>
    <col min="6" max="6" width="8.42578125" style="43" customWidth="1"/>
    <col min="7" max="7" width="9.42578125" style="43" customWidth="1"/>
    <col min="8" max="8" width="11.85546875" style="43" customWidth="1"/>
    <col min="9" max="9" width="9.42578125" style="43" customWidth="1"/>
    <col min="10" max="10" width="9.140625" style="44"/>
    <col min="11" max="12" width="13.85546875" style="44" customWidth="1"/>
    <col min="13" max="13" width="9.42578125" style="44" customWidth="1"/>
    <col min="14" max="14" width="15.85546875" style="44" hidden="1" customWidth="1"/>
    <col min="15" max="15" width="10.42578125" style="43" customWidth="1"/>
    <col min="16" max="16" width="7.42578125" style="45" customWidth="1"/>
    <col min="17" max="17" width="15.5703125" style="45" customWidth="1"/>
    <col min="18" max="18" width="8.140625" style="120" customWidth="1"/>
    <col min="19" max="19" width="6.140625" style="120" customWidth="1"/>
    <col min="20" max="20" width="10.85546875" style="158" customWidth="1"/>
    <col min="21" max="21" width="10.42578125" style="158" customWidth="1"/>
    <col min="22" max="22" width="9.42578125" style="158" customWidth="1"/>
    <col min="23" max="23" width="8.42578125" style="158" customWidth="1"/>
    <col min="24" max="24" width="10" style="120" customWidth="1"/>
    <col min="25" max="25" width="11" style="120" customWidth="1"/>
    <col min="26" max="26" width="10" style="120" customWidth="1"/>
    <col min="27" max="27" width="11.5703125" style="120" customWidth="1"/>
    <col min="28" max="28" width="10.42578125" style="120" customWidth="1"/>
    <col min="29" max="29" width="30" style="120" customWidth="1"/>
    <col min="30" max="30" width="11.42578125" style="122" bestFit="1" customWidth="1"/>
    <col min="31" max="31" width="9.140625" style="122"/>
    <col min="32" max="32" width="8.85546875" style="122" customWidth="1"/>
    <col min="33" max="33" width="13.5703125" style="120" customWidth="1"/>
    <col min="34" max="16384" width="9.140625" style="120"/>
  </cols>
  <sheetData>
    <row r="1" spans="1:32" s="76" customFormat="1" ht="45" customHeight="1" x14ac:dyDescent="0.2">
      <c r="A1" s="71"/>
      <c r="B1" s="71"/>
      <c r="C1" s="71"/>
      <c r="D1" s="1" t="s">
        <v>0</v>
      </c>
      <c r="E1" s="1"/>
      <c r="F1" s="1"/>
      <c r="G1" s="1" t="s">
        <v>1</v>
      </c>
      <c r="H1" s="1" t="s">
        <v>2</v>
      </c>
      <c r="I1" s="1"/>
      <c r="J1" s="1"/>
      <c r="K1" s="1"/>
      <c r="L1" s="1"/>
      <c r="M1" s="1"/>
      <c r="N1" s="1"/>
      <c r="O1" s="1"/>
      <c r="P1" s="1"/>
      <c r="Q1" s="1"/>
      <c r="R1" s="72" t="s">
        <v>3</v>
      </c>
      <c r="S1" s="73"/>
      <c r="T1" s="73"/>
      <c r="U1" s="74"/>
      <c r="V1" s="74"/>
      <c r="W1" s="74"/>
      <c r="X1" s="74"/>
      <c r="Y1" s="74"/>
      <c r="Z1" s="74"/>
      <c r="AA1" s="74"/>
      <c r="AB1" s="75"/>
      <c r="AC1" s="75"/>
      <c r="AD1" s="75"/>
      <c r="AE1" s="75"/>
      <c r="AF1" s="75"/>
    </row>
    <row r="2" spans="1:32" s="76" customFormat="1" ht="16.5" customHeight="1" x14ac:dyDescent="0.2">
      <c r="A2" s="2" t="s">
        <v>4</v>
      </c>
      <c r="B2" s="77" t="s">
        <v>5</v>
      </c>
      <c r="C2" s="78"/>
      <c r="D2" s="78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80" t="s">
        <v>6</v>
      </c>
      <c r="Q2" s="80"/>
      <c r="R2" s="80"/>
      <c r="S2" s="80"/>
      <c r="T2" s="80"/>
      <c r="U2" s="80"/>
      <c r="V2" s="80"/>
      <c r="W2" s="80"/>
      <c r="X2" s="81"/>
      <c r="Y2" s="81"/>
      <c r="Z2" s="81"/>
      <c r="AA2" s="81"/>
      <c r="AB2" s="82"/>
      <c r="AC2" s="82"/>
      <c r="AD2" s="82"/>
      <c r="AE2" s="82"/>
    </row>
    <row r="3" spans="1:32" s="76" customFormat="1" ht="11.25" customHeight="1" x14ac:dyDescent="0.2">
      <c r="A3" s="3"/>
      <c r="B3" s="4" t="s">
        <v>7</v>
      </c>
      <c r="C3" s="5"/>
      <c r="D3" s="5"/>
      <c r="E3" s="6"/>
      <c r="F3" s="7" t="s">
        <v>8</v>
      </c>
      <c r="G3" s="79"/>
      <c r="H3" s="79"/>
      <c r="I3" s="79"/>
      <c r="J3" s="7"/>
      <c r="K3" s="7"/>
      <c r="L3" s="7"/>
      <c r="M3" s="79"/>
      <c r="N3" s="79"/>
      <c r="O3" s="79"/>
      <c r="P3" s="80"/>
      <c r="Q3" s="80"/>
      <c r="R3" s="80"/>
      <c r="S3" s="80"/>
      <c r="T3" s="80"/>
      <c r="U3" s="80"/>
      <c r="V3" s="80"/>
      <c r="W3" s="80"/>
      <c r="X3" s="81"/>
      <c r="Y3" s="81"/>
      <c r="Z3" s="81"/>
      <c r="AA3" s="81"/>
      <c r="AB3" s="82"/>
      <c r="AC3" s="82"/>
      <c r="AD3" s="82"/>
      <c r="AE3" s="82"/>
    </row>
    <row r="4" spans="1:32" s="76" customFormat="1" ht="9" customHeight="1" x14ac:dyDescent="0.2">
      <c r="A4" s="83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4"/>
      <c r="R4" s="84"/>
      <c r="S4" s="84"/>
      <c r="T4" s="84"/>
      <c r="U4" s="84"/>
      <c r="V4" s="8"/>
      <c r="W4" s="9"/>
      <c r="X4" s="9"/>
      <c r="Y4" s="9"/>
      <c r="Z4" s="9"/>
      <c r="AA4" s="9"/>
      <c r="AB4" s="82"/>
      <c r="AC4" s="82"/>
      <c r="AD4" s="82"/>
      <c r="AE4" s="82"/>
    </row>
    <row r="5" spans="1:32" s="76" customFormat="1" ht="23.45" customHeight="1" x14ac:dyDescent="0.2">
      <c r="A5" s="85" t="s">
        <v>9</v>
      </c>
      <c r="B5" s="85"/>
      <c r="C5" s="85"/>
      <c r="D5" s="86"/>
      <c r="E5" s="86"/>
      <c r="F5" s="87" t="s">
        <v>10</v>
      </c>
      <c r="G5" s="87"/>
      <c r="H5" s="86"/>
      <c r="I5" s="86"/>
      <c r="J5" s="86"/>
      <c r="K5" s="86"/>
      <c r="L5" s="86"/>
      <c r="M5" s="86"/>
      <c r="N5" s="88"/>
      <c r="P5" s="10" t="s">
        <v>11</v>
      </c>
      <c r="Q5" s="47">
        <v>45745</v>
      </c>
      <c r="R5" s="47"/>
      <c r="T5" s="10" t="s">
        <v>12</v>
      </c>
      <c r="U5" s="89"/>
      <c r="V5" s="48" t="s">
        <v>13</v>
      </c>
      <c r="W5" s="49"/>
      <c r="AB5" s="82"/>
      <c r="AC5" s="82"/>
      <c r="AD5" s="82"/>
      <c r="AE5" s="82"/>
    </row>
    <row r="6" spans="1:32" s="76" customFormat="1" ht="24" customHeight="1" x14ac:dyDescent="0.2">
      <c r="A6" s="85" t="s">
        <v>14</v>
      </c>
      <c r="B6" s="85"/>
      <c r="C6" s="85"/>
      <c r="D6" s="90" t="s">
        <v>15</v>
      </c>
      <c r="E6" s="90"/>
      <c r="F6" s="90"/>
      <c r="G6" s="90"/>
      <c r="H6" s="90"/>
      <c r="I6" s="90"/>
      <c r="J6" s="90"/>
      <c r="K6" s="90"/>
      <c r="L6" s="90"/>
      <c r="M6" s="90"/>
      <c r="N6" s="91"/>
      <c r="P6" s="10" t="s">
        <v>16</v>
      </c>
      <c r="Q6" s="50" t="str">
        <f>IF(Q5=0," ",CHOOSE(WEEKDAY(Q5,2),"Понедельник","Вторник","Среда","Четверг","Пятница","Суббота","Воскресенье"))</f>
        <v>Суббота</v>
      </c>
      <c r="R6" s="50"/>
      <c r="T6" s="51" t="s">
        <v>17</v>
      </c>
      <c r="U6" s="52"/>
      <c r="V6" s="92" t="s">
        <v>18</v>
      </c>
      <c r="W6" s="93"/>
      <c r="AB6" s="82"/>
      <c r="AC6" s="82"/>
      <c r="AD6" s="82"/>
      <c r="AE6" s="82"/>
    </row>
    <row r="7" spans="1:32" s="76" customFormat="1" ht="21.75" hidden="1" customHeight="1" x14ac:dyDescent="0.2">
      <c r="A7" s="94"/>
      <c r="B7" s="94"/>
      <c r="C7" s="94"/>
      <c r="D7" s="95" t="str">
        <f>IFERROR(VLOOKUP(DeliveryAddress,Table,3,0),1)</f>
        <v>1</v>
      </c>
      <c r="E7" s="96"/>
      <c r="F7" s="96"/>
      <c r="G7" s="96"/>
      <c r="H7" s="96"/>
      <c r="I7" s="96"/>
      <c r="J7" s="96"/>
      <c r="K7" s="96"/>
      <c r="L7" s="96"/>
      <c r="M7" s="97"/>
      <c r="N7" s="98"/>
      <c r="P7" s="10"/>
      <c r="Q7" s="11"/>
      <c r="R7" s="11"/>
      <c r="T7" s="51"/>
      <c r="U7" s="52"/>
      <c r="V7" s="99"/>
      <c r="W7" s="100"/>
      <c r="AB7" s="82"/>
      <c r="AC7" s="82"/>
      <c r="AD7" s="82"/>
      <c r="AE7" s="82"/>
    </row>
    <row r="8" spans="1:32" s="76" customFormat="1" ht="25.5" customHeight="1" x14ac:dyDescent="0.2">
      <c r="A8" s="101" t="s">
        <v>19</v>
      </c>
      <c r="B8" s="101"/>
      <c r="C8" s="101"/>
      <c r="D8" s="102" t="s">
        <v>20</v>
      </c>
      <c r="E8" s="102"/>
      <c r="F8" s="102"/>
      <c r="G8" s="102"/>
      <c r="H8" s="102"/>
      <c r="I8" s="102"/>
      <c r="J8" s="102"/>
      <c r="K8" s="102"/>
      <c r="L8" s="102"/>
      <c r="M8" s="102"/>
      <c r="N8" s="103"/>
      <c r="P8" s="10" t="s">
        <v>21</v>
      </c>
      <c r="Q8" s="53">
        <v>0.41666666666666669</v>
      </c>
      <c r="R8" s="53"/>
      <c r="T8" s="51"/>
      <c r="U8" s="52"/>
      <c r="V8" s="99"/>
      <c r="W8" s="100"/>
      <c r="AB8" s="82"/>
      <c r="AC8" s="82"/>
      <c r="AD8" s="82"/>
      <c r="AE8" s="82"/>
    </row>
    <row r="9" spans="1:32" s="76" customFormat="1" ht="39.950000000000003" customHeight="1" x14ac:dyDescent="0.2">
      <c r="A9" s="104" t="s">
        <v>6</v>
      </c>
      <c r="B9" s="104"/>
      <c r="C9" s="104"/>
      <c r="D9" s="105" t="s">
        <v>6</v>
      </c>
      <c r="E9" s="106"/>
      <c r="F9" s="104" t="s">
        <v>6</v>
      </c>
      <c r="G9" s="104"/>
      <c r="H9" s="107" t="s">
        <v>6</v>
      </c>
      <c r="I9" s="107"/>
      <c r="J9" s="107" t="s">
        <v>6</v>
      </c>
      <c r="K9" s="107"/>
      <c r="L9" s="107"/>
      <c r="M9" s="107"/>
      <c r="N9" s="107"/>
      <c r="P9" s="12" t="s">
        <v>22</v>
      </c>
      <c r="Q9" s="54"/>
      <c r="R9" s="54"/>
      <c r="T9" s="51"/>
      <c r="U9" s="52"/>
      <c r="V9" s="108"/>
      <c r="W9" s="109"/>
      <c r="X9" s="110"/>
      <c r="Y9" s="110"/>
      <c r="Z9" s="110"/>
      <c r="AA9" s="110"/>
      <c r="AB9" s="82"/>
      <c r="AC9" s="82"/>
      <c r="AD9" s="82"/>
      <c r="AE9" s="82"/>
    </row>
    <row r="10" spans="1:32" s="76" customFormat="1" ht="26.45" customHeight="1" x14ac:dyDescent="0.2">
      <c r="A10" s="104" t="s">
        <v>6</v>
      </c>
      <c r="B10" s="104"/>
      <c r="C10" s="104"/>
      <c r="D10" s="105"/>
      <c r="E10" s="106"/>
      <c r="F10" s="104" t="s">
        <v>6</v>
      </c>
      <c r="G10" s="104"/>
      <c r="H10" s="111" t="s">
        <v>6</v>
      </c>
      <c r="I10" s="111"/>
      <c r="J10" s="111"/>
      <c r="K10" s="111"/>
      <c r="L10" s="111"/>
      <c r="M10" s="111"/>
      <c r="N10" s="111"/>
      <c r="P10" s="12" t="s">
        <v>23</v>
      </c>
      <c r="Q10" s="55"/>
      <c r="R10" s="55"/>
      <c r="U10" s="10" t="s">
        <v>24</v>
      </c>
      <c r="V10" s="56" t="s">
        <v>25</v>
      </c>
      <c r="W10" s="57"/>
      <c r="X10" s="13"/>
      <c r="Y10" s="13"/>
      <c r="Z10" s="13"/>
      <c r="AA10" s="13"/>
      <c r="AB10" s="82"/>
      <c r="AC10" s="82"/>
      <c r="AD10" s="82"/>
      <c r="AE10" s="82"/>
    </row>
    <row r="11" spans="1:32" s="76" customFormat="1" ht="15.95" customHeight="1" x14ac:dyDescent="0.2">
      <c r="A11" s="14" t="s">
        <v>26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P11" s="12" t="s">
        <v>27</v>
      </c>
      <c r="Q11" s="58"/>
      <c r="R11" s="58"/>
      <c r="U11" s="10" t="s">
        <v>28</v>
      </c>
      <c r="V11" s="59" t="s">
        <v>29</v>
      </c>
      <c r="W11" s="59"/>
      <c r="X11" s="16"/>
      <c r="Y11" s="16"/>
      <c r="Z11" s="16"/>
      <c r="AA11" s="16"/>
      <c r="AB11" s="82"/>
      <c r="AC11" s="82"/>
      <c r="AD11" s="82"/>
      <c r="AE11" s="82"/>
    </row>
    <row r="12" spans="1:32" s="76" customFormat="1" ht="18.600000000000001" customHeight="1" x14ac:dyDescent="0.25">
      <c r="A12" s="112" t="s">
        <v>30</v>
      </c>
      <c r="B12" s="112"/>
      <c r="C12" s="112"/>
      <c r="D12" s="112"/>
      <c r="E12" s="112"/>
      <c r="F12" s="112"/>
      <c r="G12" s="112"/>
      <c r="H12" s="112"/>
      <c r="I12" s="112"/>
      <c r="J12" s="112"/>
      <c r="K12" s="112"/>
      <c r="L12" s="112"/>
      <c r="M12" s="112"/>
      <c r="N12" s="113"/>
      <c r="P12" s="10" t="s">
        <v>31</v>
      </c>
      <c r="Q12" s="53"/>
      <c r="R12" s="53"/>
      <c r="S12" s="114"/>
      <c r="T12" s="115"/>
      <c r="U12" s="10" t="s">
        <v>6</v>
      </c>
      <c r="X12" s="115"/>
      <c r="AB12" s="82"/>
      <c r="AC12" s="82"/>
      <c r="AD12" s="82"/>
      <c r="AE12" s="82"/>
    </row>
    <row r="13" spans="1:32" s="76" customFormat="1" ht="23.25" customHeight="1" x14ac:dyDescent="0.25">
      <c r="A13" s="112" t="s">
        <v>32</v>
      </c>
      <c r="B13" s="112"/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3"/>
      <c r="O13" s="12"/>
      <c r="P13" s="12" t="s">
        <v>33</v>
      </c>
      <c r="Q13" s="59"/>
      <c r="R13" s="59"/>
      <c r="S13" s="114"/>
      <c r="T13" s="115"/>
      <c r="U13" s="115"/>
      <c r="V13" s="115"/>
      <c r="W13" s="115"/>
      <c r="X13" s="116"/>
      <c r="Y13" s="116"/>
      <c r="Z13" s="116"/>
      <c r="AA13" s="116"/>
      <c r="AB13" s="82"/>
      <c r="AC13" s="82"/>
      <c r="AD13" s="82"/>
      <c r="AE13" s="82"/>
    </row>
    <row r="14" spans="1:32" s="76" customFormat="1" ht="18.600000000000001" customHeight="1" x14ac:dyDescent="0.25">
      <c r="A14" s="112" t="s">
        <v>34</v>
      </c>
      <c r="B14" s="112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3"/>
      <c r="O14" s="115"/>
      <c r="P14" s="115"/>
      <c r="Q14" s="115"/>
      <c r="R14" s="115"/>
      <c r="S14" s="115"/>
      <c r="T14" s="115"/>
      <c r="U14" s="115"/>
      <c r="V14" s="115"/>
      <c r="W14" s="115"/>
      <c r="X14" s="17"/>
      <c r="Y14" s="17"/>
      <c r="Z14" s="17"/>
      <c r="AA14" s="17"/>
      <c r="AB14" s="82"/>
      <c r="AC14" s="82"/>
      <c r="AD14" s="82"/>
      <c r="AE14" s="82"/>
    </row>
    <row r="15" spans="1:32" s="76" customFormat="1" ht="22.5" customHeight="1" x14ac:dyDescent="0.25">
      <c r="A15" s="117" t="s">
        <v>35</v>
      </c>
      <c r="B15" s="117"/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8"/>
      <c r="O15" s="115"/>
      <c r="P15" s="119" t="s">
        <v>36</v>
      </c>
      <c r="Q15" s="119"/>
      <c r="R15" s="119"/>
      <c r="S15" s="119"/>
      <c r="T15" s="119"/>
      <c r="U15" s="115"/>
      <c r="V15" s="115"/>
      <c r="W15" s="115"/>
      <c r="AB15" s="82"/>
      <c r="AC15" s="82"/>
      <c r="AD15" s="82"/>
      <c r="AE15" s="82"/>
    </row>
    <row r="16" spans="1:32" ht="18.75" customHeight="1" x14ac:dyDescent="0.25">
      <c r="B16" s="18"/>
      <c r="C16" s="18"/>
      <c r="D16" s="19"/>
      <c r="E16" s="19"/>
      <c r="F16" s="19"/>
      <c r="G16" s="19"/>
      <c r="H16" s="20"/>
      <c r="I16" s="20"/>
      <c r="J16" s="20"/>
      <c r="K16" s="20"/>
      <c r="L16" s="20"/>
      <c r="M16" s="20"/>
      <c r="N16" s="20"/>
      <c r="O16" s="20"/>
      <c r="P16" s="121"/>
      <c r="Q16" s="121"/>
      <c r="R16" s="121"/>
      <c r="S16" s="121"/>
      <c r="T16" s="121"/>
      <c r="U16" s="20"/>
      <c r="V16" s="20"/>
      <c r="W16" s="21"/>
      <c r="X16" s="22"/>
      <c r="Y16" s="22"/>
      <c r="Z16" s="22"/>
      <c r="AA16" s="22"/>
      <c r="AB16" s="22"/>
      <c r="AC16" s="22"/>
    </row>
    <row r="17" spans="1:68" ht="27.75" customHeight="1" x14ac:dyDescent="0.25">
      <c r="A17" s="123" t="s">
        <v>37</v>
      </c>
      <c r="B17" s="123" t="s">
        <v>38</v>
      </c>
      <c r="C17" s="124" t="s">
        <v>39</v>
      </c>
      <c r="D17" s="125" t="s">
        <v>40</v>
      </c>
      <c r="E17" s="126"/>
      <c r="F17" s="123" t="s">
        <v>41</v>
      </c>
      <c r="G17" s="123" t="s">
        <v>42</v>
      </c>
      <c r="H17" s="123" t="s">
        <v>43</v>
      </c>
      <c r="I17" s="123" t="s">
        <v>44</v>
      </c>
      <c r="J17" s="123" t="s">
        <v>45</v>
      </c>
      <c r="K17" s="123" t="s">
        <v>46</v>
      </c>
      <c r="L17" s="123" t="s">
        <v>47</v>
      </c>
      <c r="M17" s="123" t="s">
        <v>48</v>
      </c>
      <c r="N17" s="123" t="s">
        <v>49</v>
      </c>
      <c r="O17" s="123" t="s">
        <v>50</v>
      </c>
      <c r="P17" s="125" t="s">
        <v>51</v>
      </c>
      <c r="Q17" s="127"/>
      <c r="R17" s="127"/>
      <c r="S17" s="127"/>
      <c r="T17" s="126"/>
      <c r="U17" s="128" t="s">
        <v>52</v>
      </c>
      <c r="V17" s="129"/>
      <c r="W17" s="123" t="s">
        <v>53</v>
      </c>
      <c r="X17" s="123" t="s">
        <v>54</v>
      </c>
      <c r="Y17" s="130" t="s">
        <v>55</v>
      </c>
      <c r="Z17" s="131" t="s">
        <v>56</v>
      </c>
      <c r="AA17" s="132" t="s">
        <v>57</v>
      </c>
      <c r="AB17" s="132" t="s">
        <v>58</v>
      </c>
      <c r="AC17" s="132" t="s">
        <v>59</v>
      </c>
      <c r="AD17" s="133" t="s">
        <v>60</v>
      </c>
      <c r="AE17" s="134"/>
      <c r="AF17" s="135"/>
      <c r="AG17" s="23"/>
      <c r="BD17" s="24" t="s">
        <v>61</v>
      </c>
    </row>
    <row r="18" spans="1:68" ht="14.25" customHeight="1" x14ac:dyDescent="0.25">
      <c r="A18" s="136"/>
      <c r="B18" s="136"/>
      <c r="C18" s="137"/>
      <c r="D18" s="138"/>
      <c r="E18" s="139"/>
      <c r="F18" s="136"/>
      <c r="G18" s="136"/>
      <c r="H18" s="136"/>
      <c r="I18" s="136"/>
      <c r="J18" s="136"/>
      <c r="K18" s="136"/>
      <c r="L18" s="136"/>
      <c r="M18" s="136"/>
      <c r="N18" s="136"/>
      <c r="O18" s="136"/>
      <c r="P18" s="138"/>
      <c r="Q18" s="140"/>
      <c r="R18" s="140"/>
      <c r="S18" s="140"/>
      <c r="T18" s="139"/>
      <c r="U18" s="141" t="s">
        <v>62</v>
      </c>
      <c r="V18" s="141" t="s">
        <v>63</v>
      </c>
      <c r="W18" s="136"/>
      <c r="X18" s="136"/>
      <c r="Y18" s="142"/>
      <c r="Z18" s="143"/>
      <c r="AA18" s="144"/>
      <c r="AB18" s="144"/>
      <c r="AC18" s="144"/>
      <c r="AD18" s="145"/>
      <c r="AE18" s="146"/>
      <c r="AF18" s="147"/>
      <c r="AG18" s="23"/>
      <c r="BD18" s="24"/>
    </row>
    <row r="19" spans="1:68" ht="27.75" customHeight="1" x14ac:dyDescent="0.25">
      <c r="A19" s="60" t="s">
        <v>64</v>
      </c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25"/>
      <c r="AB19" s="25"/>
      <c r="AC19" s="25"/>
    </row>
    <row r="20" spans="1:68" ht="16.5" customHeight="1" x14ac:dyDescent="0.25">
      <c r="A20" s="26" t="s">
        <v>64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</row>
    <row r="21" spans="1:68" ht="14.25" customHeight="1" x14ac:dyDescent="0.25">
      <c r="A21" s="27" t="s">
        <v>65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</row>
    <row r="22" spans="1:68" ht="37.5" customHeight="1" x14ac:dyDescent="0.25">
      <c r="A22" s="28" t="s">
        <v>66</v>
      </c>
      <c r="B22" s="28" t="s">
        <v>67</v>
      </c>
      <c r="C22" s="29">
        <v>4301051865</v>
      </c>
      <c r="D22" s="61">
        <v>4680115885912</v>
      </c>
      <c r="E22" s="61"/>
      <c r="F22" s="30">
        <v>0.3</v>
      </c>
      <c r="G22" s="31">
        <v>6</v>
      </c>
      <c r="H22" s="30">
        <v>1.8</v>
      </c>
      <c r="I22" s="30">
        <v>3.18</v>
      </c>
      <c r="J22" s="31">
        <v>182</v>
      </c>
      <c r="K22" s="31" t="s">
        <v>68</v>
      </c>
      <c r="L22" s="31" t="s">
        <v>6</v>
      </c>
      <c r="M22" s="32" t="s">
        <v>69</v>
      </c>
      <c r="N22" s="32"/>
      <c r="O22" s="31">
        <v>40</v>
      </c>
      <c r="P22" s="14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149"/>
      <c r="R22" s="149"/>
      <c r="S22" s="149"/>
      <c r="T22" s="150"/>
      <c r="U22" s="33" t="s">
        <v>6</v>
      </c>
      <c r="V22" s="33" t="s">
        <v>6</v>
      </c>
      <c r="W22" s="34" t="s">
        <v>70</v>
      </c>
      <c r="X22" s="35">
        <v>0</v>
      </c>
      <c r="Y22" s="36">
        <f>IFERROR(IF(X22="",0,CEILING((X22/$H22),1)*$H22),"")</f>
        <v>0</v>
      </c>
      <c r="Z22" s="37" t="str">
        <f>IFERROR(IF(Y22=0,"",ROUNDUP(Y22/H22,0)*0.00651),"")</f>
        <v/>
      </c>
      <c r="AA22" s="151" t="s">
        <v>6</v>
      </c>
      <c r="AB22" s="152" t="s">
        <v>6</v>
      </c>
      <c r="AC22" s="153" t="s">
        <v>71</v>
      </c>
      <c r="AG22" s="154"/>
      <c r="AJ22" s="155" t="s">
        <v>6</v>
      </c>
      <c r="AK22" s="155">
        <v>0</v>
      </c>
      <c r="BB22" s="156" t="s">
        <v>1</v>
      </c>
      <c r="BM22" s="154">
        <v>0</v>
      </c>
      <c r="BN22" s="154">
        <v>0</v>
      </c>
      <c r="BO22" s="154">
        <v>0</v>
      </c>
      <c r="BP22" s="154">
        <v>0</v>
      </c>
    </row>
    <row r="23" spans="1:68" ht="27" customHeight="1" x14ac:dyDescent="0.25">
      <c r="A23" s="28" t="s">
        <v>72</v>
      </c>
      <c r="B23" s="28" t="s">
        <v>73</v>
      </c>
      <c r="C23" s="29">
        <v>4301051552</v>
      </c>
      <c r="D23" s="61">
        <v>4607091388237</v>
      </c>
      <c r="E23" s="61"/>
      <c r="F23" s="30">
        <v>0.42</v>
      </c>
      <c r="G23" s="31">
        <v>6</v>
      </c>
      <c r="H23" s="30">
        <v>2.52</v>
      </c>
      <c r="I23" s="30">
        <v>2.766</v>
      </c>
      <c r="J23" s="31">
        <v>182</v>
      </c>
      <c r="K23" s="31" t="s">
        <v>68</v>
      </c>
      <c r="L23" s="31" t="s">
        <v>6</v>
      </c>
      <c r="M23" s="32" t="s">
        <v>69</v>
      </c>
      <c r="N23" s="32"/>
      <c r="O23" s="31">
        <v>40</v>
      </c>
      <c r="P23" s="14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149"/>
      <c r="R23" s="149"/>
      <c r="S23" s="149"/>
      <c r="T23" s="150"/>
      <c r="U23" s="33" t="s">
        <v>6</v>
      </c>
      <c r="V23" s="33" t="s">
        <v>6</v>
      </c>
      <c r="W23" s="34" t="s">
        <v>70</v>
      </c>
      <c r="X23" s="35">
        <v>0</v>
      </c>
      <c r="Y23" s="36">
        <f>IFERROR(IF(X23="",0,CEILING((X23/$H23),1)*$H23),"")</f>
        <v>0</v>
      </c>
      <c r="Z23" s="37" t="str">
        <f>IFERROR(IF(Y23=0,"",ROUNDUP(Y23/H23,0)*0.00651),"")</f>
        <v/>
      </c>
      <c r="AA23" s="151" t="s">
        <v>6</v>
      </c>
      <c r="AB23" s="152" t="s">
        <v>6</v>
      </c>
      <c r="AC23" s="153" t="s">
        <v>74</v>
      </c>
      <c r="AG23" s="154"/>
      <c r="AJ23" s="155" t="s">
        <v>6</v>
      </c>
      <c r="AK23" s="155">
        <v>0</v>
      </c>
      <c r="BB23" s="156" t="s">
        <v>1</v>
      </c>
      <c r="BM23" s="154">
        <v>0</v>
      </c>
      <c r="BN23" s="154">
        <v>0</v>
      </c>
      <c r="BO23" s="154">
        <v>0</v>
      </c>
      <c r="BP23" s="154">
        <v>0</v>
      </c>
    </row>
    <row r="24" spans="1:68" ht="27" customHeight="1" x14ac:dyDescent="0.25">
      <c r="A24" s="28" t="s">
        <v>75</v>
      </c>
      <c r="B24" s="28" t="s">
        <v>76</v>
      </c>
      <c r="C24" s="29">
        <v>4301051861</v>
      </c>
      <c r="D24" s="61">
        <v>4680115885905</v>
      </c>
      <c r="E24" s="61"/>
      <c r="F24" s="30">
        <v>0.3</v>
      </c>
      <c r="G24" s="31">
        <v>6</v>
      </c>
      <c r="H24" s="30">
        <v>1.8</v>
      </c>
      <c r="I24" s="30">
        <v>3.18</v>
      </c>
      <c r="J24" s="31">
        <v>182</v>
      </c>
      <c r="K24" s="31" t="s">
        <v>68</v>
      </c>
      <c r="L24" s="31" t="s">
        <v>6</v>
      </c>
      <c r="M24" s="32" t="s">
        <v>69</v>
      </c>
      <c r="N24" s="32"/>
      <c r="O24" s="31">
        <v>40</v>
      </c>
      <c r="P24" s="14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149"/>
      <c r="R24" s="149"/>
      <c r="S24" s="149"/>
      <c r="T24" s="150"/>
      <c r="U24" s="33" t="s">
        <v>6</v>
      </c>
      <c r="V24" s="33" t="s">
        <v>6</v>
      </c>
      <c r="W24" s="34" t="s">
        <v>70</v>
      </c>
      <c r="X24" s="35">
        <v>0</v>
      </c>
      <c r="Y24" s="36">
        <f>IFERROR(IF(X24="",0,CEILING((X24/$H24),1)*$H24),"")</f>
        <v>0</v>
      </c>
      <c r="Z24" s="37" t="str">
        <f>IFERROR(IF(Y24=0,"",ROUNDUP(Y24/H24,0)*0.00651),"")</f>
        <v/>
      </c>
      <c r="AA24" s="151" t="s">
        <v>6</v>
      </c>
      <c r="AB24" s="152" t="s">
        <v>6</v>
      </c>
      <c r="AC24" s="153" t="s">
        <v>77</v>
      </c>
      <c r="AG24" s="154"/>
      <c r="AJ24" s="155" t="s">
        <v>6</v>
      </c>
      <c r="AK24" s="155">
        <v>0</v>
      </c>
      <c r="BB24" s="156" t="s">
        <v>1</v>
      </c>
      <c r="BM24" s="154">
        <v>0</v>
      </c>
      <c r="BN24" s="154">
        <v>0</v>
      </c>
      <c r="BO24" s="154">
        <v>0</v>
      </c>
      <c r="BP24" s="154">
        <v>0</v>
      </c>
    </row>
    <row r="25" spans="1:68" ht="37.5" customHeight="1" x14ac:dyDescent="0.25">
      <c r="A25" s="28" t="s">
        <v>78</v>
      </c>
      <c r="B25" s="28" t="s">
        <v>79</v>
      </c>
      <c r="C25" s="29">
        <v>4301051592</v>
      </c>
      <c r="D25" s="61">
        <v>4607091388244</v>
      </c>
      <c r="E25" s="61"/>
      <c r="F25" s="30">
        <v>0.42</v>
      </c>
      <c r="G25" s="31">
        <v>6</v>
      </c>
      <c r="H25" s="30">
        <v>2.52</v>
      </c>
      <c r="I25" s="30">
        <v>2.766</v>
      </c>
      <c r="J25" s="31">
        <v>182</v>
      </c>
      <c r="K25" s="31" t="s">
        <v>68</v>
      </c>
      <c r="L25" s="31" t="s">
        <v>6</v>
      </c>
      <c r="M25" s="32" t="s">
        <v>69</v>
      </c>
      <c r="N25" s="32"/>
      <c r="O25" s="31">
        <v>40</v>
      </c>
      <c r="P25" s="14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149"/>
      <c r="R25" s="149"/>
      <c r="S25" s="149"/>
      <c r="T25" s="150"/>
      <c r="U25" s="33" t="s">
        <v>6</v>
      </c>
      <c r="V25" s="33" t="s">
        <v>6</v>
      </c>
      <c r="W25" s="34" t="s">
        <v>70</v>
      </c>
      <c r="X25" s="35">
        <v>0</v>
      </c>
      <c r="Y25" s="36">
        <f>IFERROR(IF(X25="",0,CEILING((X25/$H25),1)*$H25),"")</f>
        <v>0</v>
      </c>
      <c r="Z25" s="37" t="str">
        <f>IFERROR(IF(Y25=0,"",ROUNDUP(Y25/H25,0)*0.00651),"")</f>
        <v/>
      </c>
      <c r="AA25" s="151" t="s">
        <v>6</v>
      </c>
      <c r="AB25" s="152" t="s">
        <v>6</v>
      </c>
      <c r="AC25" s="153" t="s">
        <v>80</v>
      </c>
      <c r="AG25" s="154"/>
      <c r="AJ25" s="155" t="s">
        <v>6</v>
      </c>
      <c r="AK25" s="155">
        <v>0</v>
      </c>
      <c r="BB25" s="156" t="s">
        <v>1</v>
      </c>
      <c r="BM25" s="154">
        <v>0</v>
      </c>
      <c r="BN25" s="154">
        <v>0</v>
      </c>
      <c r="BO25" s="154">
        <v>0</v>
      </c>
      <c r="BP25" s="154">
        <v>0</v>
      </c>
    </row>
    <row r="26" spans="1:68" x14ac:dyDescent="0.25">
      <c r="A26" s="62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3"/>
      <c r="P26" s="64" t="s">
        <v>81</v>
      </c>
      <c r="Q26" s="65"/>
      <c r="R26" s="65"/>
      <c r="S26" s="65"/>
      <c r="T26" s="65"/>
      <c r="U26" s="65"/>
      <c r="V26" s="66"/>
      <c r="W26" s="38" t="s">
        <v>82</v>
      </c>
      <c r="X26" s="39">
        <f>IFERROR(X22/H22,"0")+IFERROR(X23/H23,"0")+IFERROR(X24/H24,"0")+IFERROR(X25/H25,"0")</f>
        <v>0</v>
      </c>
      <c r="Y26" s="39">
        <f>IFERROR(Y22/H22,"0")+IFERROR(Y23/H23,"0")+IFERROR(Y24/H24,"0")+IFERROR(Y25/H25,"0")</f>
        <v>0</v>
      </c>
      <c r="Z26" s="39">
        <f>IFERROR(IF(Z22="",0,Z22),"0")+IFERROR(IF(Z23="",0,Z23),"0")+IFERROR(IF(Z24="",0,Z24),"0")+IFERROR(IF(Z25="",0,Z25),"0")</f>
        <v>0</v>
      </c>
      <c r="AA26" s="40"/>
      <c r="AB26" s="40"/>
      <c r="AC26" s="40"/>
    </row>
    <row r="27" spans="1:68" x14ac:dyDescent="0.25">
      <c r="A27" s="62"/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3"/>
      <c r="P27" s="64" t="s">
        <v>81</v>
      </c>
      <c r="Q27" s="65"/>
      <c r="R27" s="65"/>
      <c r="S27" s="65"/>
      <c r="T27" s="65"/>
      <c r="U27" s="65"/>
      <c r="V27" s="66"/>
      <c r="W27" s="38" t="s">
        <v>70</v>
      </c>
      <c r="X27" s="39">
        <f>IFERROR(SUM(X22:X25),"0")</f>
        <v>0</v>
      </c>
      <c r="Y27" s="39">
        <f>IFERROR(SUM(Y22:Y25),"0")</f>
        <v>0</v>
      </c>
      <c r="Z27" s="38"/>
      <c r="AA27" s="40"/>
      <c r="AB27" s="40"/>
      <c r="AC27" s="40"/>
    </row>
    <row r="28" spans="1:68" ht="14.25" customHeight="1" x14ac:dyDescent="0.25">
      <c r="A28" s="27" t="s">
        <v>83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</row>
    <row r="29" spans="1:68" ht="27" customHeight="1" x14ac:dyDescent="0.25">
      <c r="A29" s="28" t="s">
        <v>84</v>
      </c>
      <c r="B29" s="28" t="s">
        <v>85</v>
      </c>
      <c r="C29" s="29">
        <v>4301032013</v>
      </c>
      <c r="D29" s="61">
        <v>4607091388503</v>
      </c>
      <c r="E29" s="61"/>
      <c r="F29" s="30">
        <v>0.05</v>
      </c>
      <c r="G29" s="31">
        <v>12</v>
      </c>
      <c r="H29" s="30">
        <v>0.6</v>
      </c>
      <c r="I29" s="30">
        <v>0.82199999999999995</v>
      </c>
      <c r="J29" s="31">
        <v>182</v>
      </c>
      <c r="K29" s="31" t="s">
        <v>68</v>
      </c>
      <c r="L29" s="31" t="s">
        <v>6</v>
      </c>
      <c r="M29" s="32" t="s">
        <v>86</v>
      </c>
      <c r="N29" s="32"/>
      <c r="O29" s="31">
        <v>120</v>
      </c>
      <c r="P29" s="14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149"/>
      <c r="R29" s="149"/>
      <c r="S29" s="149"/>
      <c r="T29" s="150"/>
      <c r="U29" s="33" t="s">
        <v>6</v>
      </c>
      <c r="V29" s="33" t="s">
        <v>6</v>
      </c>
      <c r="W29" s="34" t="s">
        <v>70</v>
      </c>
      <c r="X29" s="35">
        <v>0</v>
      </c>
      <c r="Y29" s="36">
        <f>IFERROR(IF(X29="",0,CEILING((X29/$H29),1)*$H29),"")</f>
        <v>0</v>
      </c>
      <c r="Z29" s="37" t="str">
        <f>IFERROR(IF(Y29=0,"",ROUNDUP(Y29/H29,0)*0.00651),"")</f>
        <v/>
      </c>
      <c r="AA29" s="151" t="s">
        <v>6</v>
      </c>
      <c r="AB29" s="152" t="s">
        <v>6</v>
      </c>
      <c r="AC29" s="153" t="s">
        <v>87</v>
      </c>
      <c r="AG29" s="154"/>
      <c r="AJ29" s="155" t="s">
        <v>6</v>
      </c>
      <c r="AK29" s="155">
        <v>0</v>
      </c>
      <c r="BB29" s="156" t="s">
        <v>88</v>
      </c>
      <c r="BM29" s="154">
        <v>0</v>
      </c>
      <c r="BN29" s="154">
        <v>0</v>
      </c>
      <c r="BO29" s="154">
        <v>0</v>
      </c>
      <c r="BP29" s="154">
        <v>0</v>
      </c>
    </row>
    <row r="30" spans="1:68" x14ac:dyDescent="0.25">
      <c r="A30" s="62"/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3"/>
      <c r="P30" s="64" t="s">
        <v>81</v>
      </c>
      <c r="Q30" s="65"/>
      <c r="R30" s="65"/>
      <c r="S30" s="65"/>
      <c r="T30" s="65"/>
      <c r="U30" s="65"/>
      <c r="V30" s="66"/>
      <c r="W30" s="38" t="s">
        <v>82</v>
      </c>
      <c r="X30" s="39">
        <f>IFERROR(X29/H29,"0")</f>
        <v>0</v>
      </c>
      <c r="Y30" s="39">
        <f>IFERROR(Y29/H29,"0")</f>
        <v>0</v>
      </c>
      <c r="Z30" s="39">
        <f>IFERROR(IF(Z29="",0,Z29),"0")</f>
        <v>0</v>
      </c>
      <c r="AA30" s="40"/>
      <c r="AB30" s="40"/>
      <c r="AC30" s="40"/>
    </row>
    <row r="31" spans="1:68" x14ac:dyDescent="0.25">
      <c r="A31" s="62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3"/>
      <c r="P31" s="64" t="s">
        <v>81</v>
      </c>
      <c r="Q31" s="65"/>
      <c r="R31" s="65"/>
      <c r="S31" s="65"/>
      <c r="T31" s="65"/>
      <c r="U31" s="65"/>
      <c r="V31" s="66"/>
      <c r="W31" s="38" t="s">
        <v>70</v>
      </c>
      <c r="X31" s="39">
        <f>IFERROR(SUM(X29:X29),"0")</f>
        <v>0</v>
      </c>
      <c r="Y31" s="39">
        <f>IFERROR(SUM(Y29:Y29),"0")</f>
        <v>0</v>
      </c>
      <c r="Z31" s="38"/>
      <c r="AA31" s="40"/>
      <c r="AB31" s="40"/>
      <c r="AC31" s="40"/>
    </row>
    <row r="32" spans="1:68" ht="27.75" customHeight="1" x14ac:dyDescent="0.25">
      <c r="A32" s="60" t="s">
        <v>89</v>
      </c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25"/>
      <c r="AB32" s="25"/>
      <c r="AC32" s="25"/>
    </row>
    <row r="33" spans="1:68" ht="16.5" customHeight="1" x14ac:dyDescent="0.25">
      <c r="A33" s="26" t="s">
        <v>90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</row>
    <row r="34" spans="1:68" ht="14.25" customHeight="1" x14ac:dyDescent="0.25">
      <c r="A34" s="27" t="s">
        <v>91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</row>
    <row r="35" spans="1:68" ht="16.5" customHeight="1" x14ac:dyDescent="0.25">
      <c r="A35" s="28" t="s">
        <v>92</v>
      </c>
      <c r="B35" s="28" t="s">
        <v>93</v>
      </c>
      <c r="C35" s="29">
        <v>4301011380</v>
      </c>
      <c r="D35" s="61">
        <v>4607091385670</v>
      </c>
      <c r="E35" s="61"/>
      <c r="F35" s="30">
        <v>1.35</v>
      </c>
      <c r="G35" s="31">
        <v>8</v>
      </c>
      <c r="H35" s="30">
        <v>10.8</v>
      </c>
      <c r="I35" s="30">
        <v>11.234999999999999</v>
      </c>
      <c r="J35" s="31">
        <v>64</v>
      </c>
      <c r="K35" s="31" t="s">
        <v>94</v>
      </c>
      <c r="L35" s="31" t="s">
        <v>6</v>
      </c>
      <c r="M35" s="32" t="s">
        <v>95</v>
      </c>
      <c r="N35" s="32"/>
      <c r="O35" s="31">
        <v>50</v>
      </c>
      <c r="P35" s="14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149"/>
      <c r="R35" s="149"/>
      <c r="S35" s="149"/>
      <c r="T35" s="150"/>
      <c r="U35" s="33" t="s">
        <v>6</v>
      </c>
      <c r="V35" s="33" t="s">
        <v>6</v>
      </c>
      <c r="W35" s="34" t="s">
        <v>70</v>
      </c>
      <c r="X35" s="35">
        <v>0</v>
      </c>
      <c r="Y35" s="36">
        <f>IFERROR(IF(X35="",0,CEILING((X35/$H35),1)*$H35),"")</f>
        <v>0</v>
      </c>
      <c r="Z35" s="37" t="str">
        <f>IFERROR(IF(Y35=0,"",ROUNDUP(Y35/H35,0)*0.01898),"")</f>
        <v/>
      </c>
      <c r="AA35" s="151" t="s">
        <v>6</v>
      </c>
      <c r="AB35" s="152" t="s">
        <v>6</v>
      </c>
      <c r="AC35" s="153" t="s">
        <v>96</v>
      </c>
      <c r="AG35" s="154"/>
      <c r="AJ35" s="155" t="s">
        <v>6</v>
      </c>
      <c r="AK35" s="155">
        <v>0</v>
      </c>
      <c r="BB35" s="156" t="s">
        <v>1</v>
      </c>
      <c r="BM35" s="154">
        <v>0</v>
      </c>
      <c r="BN35" s="154">
        <v>0</v>
      </c>
      <c r="BO35" s="154">
        <v>0</v>
      </c>
      <c r="BP35" s="154">
        <v>0</v>
      </c>
    </row>
    <row r="36" spans="1:68" ht="16.5" customHeight="1" x14ac:dyDescent="0.25">
      <c r="A36" s="28" t="s">
        <v>97</v>
      </c>
      <c r="B36" s="28" t="s">
        <v>98</v>
      </c>
      <c r="C36" s="29">
        <v>4301011625</v>
      </c>
      <c r="D36" s="61">
        <v>4680115883956</v>
      </c>
      <c r="E36" s="61"/>
      <c r="F36" s="30">
        <v>1.4</v>
      </c>
      <c r="G36" s="31">
        <v>8</v>
      </c>
      <c r="H36" s="30">
        <v>11.2</v>
      </c>
      <c r="I36" s="30">
        <v>11.635</v>
      </c>
      <c r="J36" s="31">
        <v>64</v>
      </c>
      <c r="K36" s="31" t="s">
        <v>94</v>
      </c>
      <c r="L36" s="31" t="s">
        <v>6</v>
      </c>
      <c r="M36" s="32" t="s">
        <v>95</v>
      </c>
      <c r="N36" s="32"/>
      <c r="O36" s="31">
        <v>50</v>
      </c>
      <c r="P36" s="14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149"/>
      <c r="R36" s="149"/>
      <c r="S36" s="149"/>
      <c r="T36" s="150"/>
      <c r="U36" s="33" t="s">
        <v>6</v>
      </c>
      <c r="V36" s="33" t="s">
        <v>6</v>
      </c>
      <c r="W36" s="34" t="s">
        <v>70</v>
      </c>
      <c r="X36" s="35">
        <v>0</v>
      </c>
      <c r="Y36" s="36">
        <f>IFERROR(IF(X36="",0,CEILING((X36/$H36),1)*$H36),"")</f>
        <v>0</v>
      </c>
      <c r="Z36" s="37" t="str">
        <f>IFERROR(IF(Y36=0,"",ROUNDUP(Y36/H36,0)*0.01898),"")</f>
        <v/>
      </c>
      <c r="AA36" s="151" t="s">
        <v>6</v>
      </c>
      <c r="AB36" s="152" t="s">
        <v>6</v>
      </c>
      <c r="AC36" s="153" t="s">
        <v>99</v>
      </c>
      <c r="AG36" s="154"/>
      <c r="AJ36" s="155" t="s">
        <v>6</v>
      </c>
      <c r="AK36" s="155">
        <v>0</v>
      </c>
      <c r="BB36" s="156" t="s">
        <v>1</v>
      </c>
      <c r="BM36" s="154">
        <v>0</v>
      </c>
      <c r="BN36" s="154">
        <v>0</v>
      </c>
      <c r="BO36" s="154">
        <v>0</v>
      </c>
      <c r="BP36" s="154">
        <v>0</v>
      </c>
    </row>
    <row r="37" spans="1:68" ht="27" customHeight="1" x14ac:dyDescent="0.25">
      <c r="A37" s="28" t="s">
        <v>100</v>
      </c>
      <c r="B37" s="28" t="s">
        <v>101</v>
      </c>
      <c r="C37" s="29">
        <v>4301011382</v>
      </c>
      <c r="D37" s="61">
        <v>4607091385687</v>
      </c>
      <c r="E37" s="61"/>
      <c r="F37" s="30">
        <v>0.4</v>
      </c>
      <c r="G37" s="31">
        <v>10</v>
      </c>
      <c r="H37" s="30">
        <v>4</v>
      </c>
      <c r="I37" s="30">
        <v>4.21</v>
      </c>
      <c r="J37" s="31">
        <v>132</v>
      </c>
      <c r="K37" s="31" t="s">
        <v>102</v>
      </c>
      <c r="L37" s="31" t="s">
        <v>103</v>
      </c>
      <c r="M37" s="32" t="s">
        <v>104</v>
      </c>
      <c r="N37" s="32"/>
      <c r="O37" s="31">
        <v>50</v>
      </c>
      <c r="P37" s="14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149"/>
      <c r="R37" s="149"/>
      <c r="S37" s="149"/>
      <c r="T37" s="150"/>
      <c r="U37" s="33" t="s">
        <v>6</v>
      </c>
      <c r="V37" s="33" t="s">
        <v>6</v>
      </c>
      <c r="W37" s="34" t="s">
        <v>70</v>
      </c>
      <c r="X37" s="35">
        <v>0</v>
      </c>
      <c r="Y37" s="36">
        <f>IFERROR(IF(X37="",0,CEILING((X37/$H37),1)*$H37),"")</f>
        <v>0</v>
      </c>
      <c r="Z37" s="37" t="str">
        <f>IFERROR(IF(Y37=0,"",ROUNDUP(Y37/H37,0)*0.00902),"")</f>
        <v/>
      </c>
      <c r="AA37" s="151" t="s">
        <v>6</v>
      </c>
      <c r="AB37" s="152" t="s">
        <v>6</v>
      </c>
      <c r="AC37" s="153" t="s">
        <v>96</v>
      </c>
      <c r="AG37" s="154"/>
      <c r="AJ37" s="155" t="s">
        <v>105</v>
      </c>
      <c r="AK37" s="155">
        <v>48</v>
      </c>
      <c r="BB37" s="156" t="s">
        <v>1</v>
      </c>
      <c r="BM37" s="154">
        <v>0</v>
      </c>
      <c r="BN37" s="154">
        <v>0</v>
      </c>
      <c r="BO37" s="154">
        <v>0</v>
      </c>
      <c r="BP37" s="154">
        <v>0</v>
      </c>
    </row>
    <row r="38" spans="1:68" ht="27" customHeight="1" x14ac:dyDescent="0.25">
      <c r="A38" s="28" t="s">
        <v>106</v>
      </c>
      <c r="B38" s="28" t="s">
        <v>107</v>
      </c>
      <c r="C38" s="29">
        <v>4301011565</v>
      </c>
      <c r="D38" s="61">
        <v>4680115882539</v>
      </c>
      <c r="E38" s="61"/>
      <c r="F38" s="30">
        <v>0.37</v>
      </c>
      <c r="G38" s="31">
        <v>10</v>
      </c>
      <c r="H38" s="30">
        <v>3.7</v>
      </c>
      <c r="I38" s="30">
        <v>3.91</v>
      </c>
      <c r="J38" s="31">
        <v>132</v>
      </c>
      <c r="K38" s="31" t="s">
        <v>102</v>
      </c>
      <c r="L38" s="31" t="s">
        <v>6</v>
      </c>
      <c r="M38" s="32" t="s">
        <v>104</v>
      </c>
      <c r="N38" s="32"/>
      <c r="O38" s="31">
        <v>50</v>
      </c>
      <c r="P38" s="14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149"/>
      <c r="R38" s="149"/>
      <c r="S38" s="149"/>
      <c r="T38" s="150"/>
      <c r="U38" s="33" t="s">
        <v>6</v>
      </c>
      <c r="V38" s="33" t="s">
        <v>6</v>
      </c>
      <c r="W38" s="34" t="s">
        <v>70</v>
      </c>
      <c r="X38" s="35">
        <v>0</v>
      </c>
      <c r="Y38" s="36">
        <f>IFERROR(IF(X38="",0,CEILING((X38/$H38),1)*$H38),"")</f>
        <v>0</v>
      </c>
      <c r="Z38" s="37" t="str">
        <f>IFERROR(IF(Y38=0,"",ROUNDUP(Y38/H38,0)*0.00902),"")</f>
        <v/>
      </c>
      <c r="AA38" s="151" t="s">
        <v>6</v>
      </c>
      <c r="AB38" s="152" t="s">
        <v>6</v>
      </c>
      <c r="AC38" s="153" t="s">
        <v>96</v>
      </c>
      <c r="AG38" s="154"/>
      <c r="AJ38" s="155" t="s">
        <v>6</v>
      </c>
      <c r="AK38" s="155">
        <v>0</v>
      </c>
      <c r="BB38" s="156" t="s">
        <v>1</v>
      </c>
      <c r="BM38" s="154">
        <v>0</v>
      </c>
      <c r="BN38" s="154">
        <v>0</v>
      </c>
      <c r="BO38" s="154">
        <v>0</v>
      </c>
      <c r="BP38" s="154">
        <v>0</v>
      </c>
    </row>
    <row r="39" spans="1:68" ht="27" customHeight="1" x14ac:dyDescent="0.25">
      <c r="A39" s="28" t="s">
        <v>108</v>
      </c>
      <c r="B39" s="28" t="s">
        <v>109</v>
      </c>
      <c r="C39" s="29">
        <v>4301011624</v>
      </c>
      <c r="D39" s="61">
        <v>4680115883949</v>
      </c>
      <c r="E39" s="61"/>
      <c r="F39" s="30">
        <v>0.37</v>
      </c>
      <c r="G39" s="31">
        <v>10</v>
      </c>
      <c r="H39" s="30">
        <v>3.7</v>
      </c>
      <c r="I39" s="30">
        <v>3.91</v>
      </c>
      <c r="J39" s="31">
        <v>132</v>
      </c>
      <c r="K39" s="31" t="s">
        <v>102</v>
      </c>
      <c r="L39" s="31" t="s">
        <v>6</v>
      </c>
      <c r="M39" s="32" t="s">
        <v>95</v>
      </c>
      <c r="N39" s="32"/>
      <c r="O39" s="31">
        <v>50</v>
      </c>
      <c r="P39" s="14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149"/>
      <c r="R39" s="149"/>
      <c r="S39" s="149"/>
      <c r="T39" s="150"/>
      <c r="U39" s="33" t="s">
        <v>6</v>
      </c>
      <c r="V39" s="33" t="s">
        <v>6</v>
      </c>
      <c r="W39" s="34" t="s">
        <v>70</v>
      </c>
      <c r="X39" s="35">
        <v>0</v>
      </c>
      <c r="Y39" s="36">
        <f>IFERROR(IF(X39="",0,CEILING((X39/$H39),1)*$H39),"")</f>
        <v>0</v>
      </c>
      <c r="Z39" s="37" t="str">
        <f>IFERROR(IF(Y39=0,"",ROUNDUP(Y39/H39,0)*0.00902),"")</f>
        <v/>
      </c>
      <c r="AA39" s="151" t="s">
        <v>6</v>
      </c>
      <c r="AB39" s="152" t="s">
        <v>6</v>
      </c>
      <c r="AC39" s="153" t="s">
        <v>99</v>
      </c>
      <c r="AG39" s="154"/>
      <c r="AJ39" s="155" t="s">
        <v>6</v>
      </c>
      <c r="AK39" s="155">
        <v>0</v>
      </c>
      <c r="BB39" s="156" t="s">
        <v>1</v>
      </c>
      <c r="BM39" s="154">
        <v>0</v>
      </c>
      <c r="BN39" s="154">
        <v>0</v>
      </c>
      <c r="BO39" s="154">
        <v>0</v>
      </c>
      <c r="BP39" s="154">
        <v>0</v>
      </c>
    </row>
    <row r="40" spans="1:68" x14ac:dyDescent="0.25">
      <c r="A40" s="62"/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3"/>
      <c r="P40" s="64" t="s">
        <v>81</v>
      </c>
      <c r="Q40" s="65"/>
      <c r="R40" s="65"/>
      <c r="S40" s="65"/>
      <c r="T40" s="65"/>
      <c r="U40" s="65"/>
      <c r="V40" s="66"/>
      <c r="W40" s="38" t="s">
        <v>82</v>
      </c>
      <c r="X40" s="39">
        <f>IFERROR(X35/H35,"0")+IFERROR(X36/H36,"0")+IFERROR(X37/H37,"0")+IFERROR(X38/H38,"0")+IFERROR(X39/H39,"0")</f>
        <v>0</v>
      </c>
      <c r="Y40" s="39">
        <f>IFERROR(Y35/H35,"0")+IFERROR(Y36/H36,"0")+IFERROR(Y37/H37,"0")+IFERROR(Y38/H38,"0")+IFERROR(Y39/H39,"0")</f>
        <v>0</v>
      </c>
      <c r="Z40" s="39">
        <f>IFERROR(IF(Z35="",0,Z35),"0")+IFERROR(IF(Z36="",0,Z36),"0")+IFERROR(IF(Z37="",0,Z37),"0")+IFERROR(IF(Z38="",0,Z38),"0")+IFERROR(IF(Z39="",0,Z39),"0")</f>
        <v>0</v>
      </c>
      <c r="AA40" s="40"/>
      <c r="AB40" s="40"/>
      <c r="AC40" s="40"/>
    </row>
    <row r="41" spans="1:68" x14ac:dyDescent="0.25">
      <c r="A41" s="62"/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3"/>
      <c r="P41" s="64" t="s">
        <v>81</v>
      </c>
      <c r="Q41" s="65"/>
      <c r="R41" s="65"/>
      <c r="S41" s="65"/>
      <c r="T41" s="65"/>
      <c r="U41" s="65"/>
      <c r="V41" s="66"/>
      <c r="W41" s="38" t="s">
        <v>70</v>
      </c>
      <c r="X41" s="39">
        <f>IFERROR(SUM(X35:X39),"0")</f>
        <v>0</v>
      </c>
      <c r="Y41" s="39">
        <f>IFERROR(SUM(Y35:Y39),"0")</f>
        <v>0</v>
      </c>
      <c r="Z41" s="38"/>
      <c r="AA41" s="40"/>
      <c r="AB41" s="40"/>
      <c r="AC41" s="40"/>
    </row>
    <row r="42" spans="1:68" ht="14.25" customHeight="1" x14ac:dyDescent="0.25">
      <c r="A42" s="27" t="s">
        <v>65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</row>
    <row r="43" spans="1:68" ht="16.5" customHeight="1" x14ac:dyDescent="0.25">
      <c r="A43" s="28" t="s">
        <v>110</v>
      </c>
      <c r="B43" s="28" t="s">
        <v>111</v>
      </c>
      <c r="C43" s="29">
        <v>4301051820</v>
      </c>
      <c r="D43" s="61">
        <v>4680115884915</v>
      </c>
      <c r="E43" s="61"/>
      <c r="F43" s="30">
        <v>0.3</v>
      </c>
      <c r="G43" s="31">
        <v>6</v>
      </c>
      <c r="H43" s="30">
        <v>1.8</v>
      </c>
      <c r="I43" s="30">
        <v>1.98</v>
      </c>
      <c r="J43" s="31">
        <v>182</v>
      </c>
      <c r="K43" s="31" t="s">
        <v>68</v>
      </c>
      <c r="L43" s="31" t="s">
        <v>6</v>
      </c>
      <c r="M43" s="32" t="s">
        <v>104</v>
      </c>
      <c r="N43" s="32"/>
      <c r="O43" s="31">
        <v>40</v>
      </c>
      <c r="P43" s="14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149"/>
      <c r="R43" s="149"/>
      <c r="S43" s="149"/>
      <c r="T43" s="150"/>
      <c r="U43" s="33" t="s">
        <v>6</v>
      </c>
      <c r="V43" s="33" t="s">
        <v>6</v>
      </c>
      <c r="W43" s="34" t="s">
        <v>70</v>
      </c>
      <c r="X43" s="35">
        <v>0</v>
      </c>
      <c r="Y43" s="36">
        <f>IFERROR(IF(X43="",0,CEILING((X43/$H43),1)*$H43),"")</f>
        <v>0</v>
      </c>
      <c r="Z43" s="37" t="str">
        <f>IFERROR(IF(Y43=0,"",ROUNDUP(Y43/H43,0)*0.00651),"")</f>
        <v/>
      </c>
      <c r="AA43" s="151" t="s">
        <v>6</v>
      </c>
      <c r="AB43" s="152" t="s">
        <v>6</v>
      </c>
      <c r="AC43" s="153" t="s">
        <v>112</v>
      </c>
      <c r="AG43" s="154"/>
      <c r="AJ43" s="155" t="s">
        <v>6</v>
      </c>
      <c r="AK43" s="155">
        <v>0</v>
      </c>
      <c r="BB43" s="156" t="s">
        <v>1</v>
      </c>
      <c r="BM43" s="154">
        <v>0</v>
      </c>
      <c r="BN43" s="154">
        <v>0</v>
      </c>
      <c r="BO43" s="154">
        <v>0</v>
      </c>
      <c r="BP43" s="154">
        <v>0</v>
      </c>
    </row>
    <row r="44" spans="1:68" x14ac:dyDescent="0.25">
      <c r="A44" s="62"/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3"/>
      <c r="P44" s="64" t="s">
        <v>81</v>
      </c>
      <c r="Q44" s="65"/>
      <c r="R44" s="65"/>
      <c r="S44" s="65"/>
      <c r="T44" s="65"/>
      <c r="U44" s="65"/>
      <c r="V44" s="66"/>
      <c r="W44" s="38" t="s">
        <v>82</v>
      </c>
      <c r="X44" s="39">
        <f>IFERROR(X43/H43,"0")</f>
        <v>0</v>
      </c>
      <c r="Y44" s="39">
        <f>IFERROR(Y43/H43,"0")</f>
        <v>0</v>
      </c>
      <c r="Z44" s="39">
        <f>IFERROR(IF(Z43="",0,Z43),"0")</f>
        <v>0</v>
      </c>
      <c r="AA44" s="40"/>
      <c r="AB44" s="40"/>
      <c r="AC44" s="40"/>
    </row>
    <row r="45" spans="1:68" x14ac:dyDescent="0.25">
      <c r="A45" s="62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3"/>
      <c r="P45" s="64" t="s">
        <v>81</v>
      </c>
      <c r="Q45" s="65"/>
      <c r="R45" s="65"/>
      <c r="S45" s="65"/>
      <c r="T45" s="65"/>
      <c r="U45" s="65"/>
      <c r="V45" s="66"/>
      <c r="W45" s="38" t="s">
        <v>70</v>
      </c>
      <c r="X45" s="39">
        <f>IFERROR(SUM(X43:X43),"0")</f>
        <v>0</v>
      </c>
      <c r="Y45" s="39">
        <f>IFERROR(SUM(Y43:Y43),"0")</f>
        <v>0</v>
      </c>
      <c r="Z45" s="38"/>
      <c r="AA45" s="40"/>
      <c r="AB45" s="40"/>
      <c r="AC45" s="40"/>
    </row>
    <row r="46" spans="1:68" ht="16.5" customHeight="1" x14ac:dyDescent="0.25">
      <c r="A46" s="26" t="s">
        <v>113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</row>
    <row r="47" spans="1:68" ht="14.25" customHeight="1" x14ac:dyDescent="0.25">
      <c r="A47" s="27" t="s">
        <v>91</v>
      </c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</row>
    <row r="48" spans="1:68" ht="27" customHeight="1" x14ac:dyDescent="0.25">
      <c r="A48" s="28" t="s">
        <v>114</v>
      </c>
      <c r="B48" s="28" t="s">
        <v>115</v>
      </c>
      <c r="C48" s="29">
        <v>4301012030</v>
      </c>
      <c r="D48" s="61">
        <v>4680115885882</v>
      </c>
      <c r="E48" s="61"/>
      <c r="F48" s="30">
        <v>1.4</v>
      </c>
      <c r="G48" s="31">
        <v>8</v>
      </c>
      <c r="H48" s="30">
        <v>11.2</v>
      </c>
      <c r="I48" s="30">
        <v>11.635</v>
      </c>
      <c r="J48" s="31">
        <v>64</v>
      </c>
      <c r="K48" s="31" t="s">
        <v>94</v>
      </c>
      <c r="L48" s="31" t="s">
        <v>6</v>
      </c>
      <c r="M48" s="32" t="s">
        <v>104</v>
      </c>
      <c r="N48" s="32"/>
      <c r="O48" s="31">
        <v>50</v>
      </c>
      <c r="P48" s="14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149"/>
      <c r="R48" s="149"/>
      <c r="S48" s="149"/>
      <c r="T48" s="150"/>
      <c r="U48" s="33" t="s">
        <v>6</v>
      </c>
      <c r="V48" s="33" t="s">
        <v>6</v>
      </c>
      <c r="W48" s="34" t="s">
        <v>70</v>
      </c>
      <c r="X48" s="35">
        <v>0</v>
      </c>
      <c r="Y48" s="36">
        <f t="shared" ref="Y48:Y54" si="0">IFERROR(IF(X48="",0,CEILING((X48/$H48),1)*$H48),"")</f>
        <v>0</v>
      </c>
      <c r="Z48" s="37" t="str">
        <f>IFERROR(IF(Y48=0,"",ROUNDUP(Y48/H48,0)*0.01898),"")</f>
        <v/>
      </c>
      <c r="AA48" s="151" t="s">
        <v>6</v>
      </c>
      <c r="AB48" s="152" t="s">
        <v>6</v>
      </c>
      <c r="AC48" s="153" t="s">
        <v>116</v>
      </c>
      <c r="AG48" s="154"/>
      <c r="AJ48" s="155" t="s">
        <v>6</v>
      </c>
      <c r="AK48" s="155">
        <v>0</v>
      </c>
      <c r="BB48" s="156" t="s">
        <v>1</v>
      </c>
      <c r="BM48" s="154">
        <v>0</v>
      </c>
      <c r="BN48" s="154">
        <v>0</v>
      </c>
      <c r="BO48" s="154">
        <v>0</v>
      </c>
      <c r="BP48" s="154">
        <v>0</v>
      </c>
    </row>
    <row r="49" spans="1:68" ht="27" customHeight="1" x14ac:dyDescent="0.25">
      <c r="A49" s="28" t="s">
        <v>117</v>
      </c>
      <c r="B49" s="28" t="s">
        <v>118</v>
      </c>
      <c r="C49" s="29">
        <v>4301011816</v>
      </c>
      <c r="D49" s="61">
        <v>4680115881426</v>
      </c>
      <c r="E49" s="61"/>
      <c r="F49" s="30">
        <v>1.35</v>
      </c>
      <c r="G49" s="31">
        <v>8</v>
      </c>
      <c r="H49" s="30">
        <v>10.8</v>
      </c>
      <c r="I49" s="30">
        <v>11.234999999999999</v>
      </c>
      <c r="J49" s="31">
        <v>64</v>
      </c>
      <c r="K49" s="31" t="s">
        <v>94</v>
      </c>
      <c r="L49" s="31" t="s">
        <v>119</v>
      </c>
      <c r="M49" s="32" t="s">
        <v>95</v>
      </c>
      <c r="N49" s="32"/>
      <c r="O49" s="31">
        <v>50</v>
      </c>
      <c r="P49" s="14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149"/>
      <c r="R49" s="149"/>
      <c r="S49" s="149"/>
      <c r="T49" s="150"/>
      <c r="U49" s="33" t="s">
        <v>6</v>
      </c>
      <c r="V49" s="33" t="s">
        <v>6</v>
      </c>
      <c r="W49" s="34" t="s">
        <v>70</v>
      </c>
      <c r="X49" s="35">
        <v>0</v>
      </c>
      <c r="Y49" s="36">
        <f t="shared" si="0"/>
        <v>0</v>
      </c>
      <c r="Z49" s="37" t="str">
        <f>IFERROR(IF(Y49=0,"",ROUNDUP(Y49/H49,0)*0.01898),"")</f>
        <v/>
      </c>
      <c r="AA49" s="151" t="s">
        <v>6</v>
      </c>
      <c r="AB49" s="152" t="s">
        <v>6</v>
      </c>
      <c r="AC49" s="153" t="s">
        <v>120</v>
      </c>
      <c r="AG49" s="154"/>
      <c r="AJ49" s="155" t="s">
        <v>121</v>
      </c>
      <c r="AK49" s="155">
        <v>691.2</v>
      </c>
      <c r="BB49" s="156" t="s">
        <v>1</v>
      </c>
      <c r="BM49" s="154">
        <v>0</v>
      </c>
      <c r="BN49" s="154">
        <v>0</v>
      </c>
      <c r="BO49" s="154">
        <v>0</v>
      </c>
      <c r="BP49" s="154">
        <v>0</v>
      </c>
    </row>
    <row r="50" spans="1:68" ht="27" customHeight="1" x14ac:dyDescent="0.25">
      <c r="A50" s="28" t="s">
        <v>122</v>
      </c>
      <c r="B50" s="28" t="s">
        <v>123</v>
      </c>
      <c r="C50" s="29">
        <v>4301011386</v>
      </c>
      <c r="D50" s="61">
        <v>4680115880283</v>
      </c>
      <c r="E50" s="61"/>
      <c r="F50" s="30">
        <v>0.6</v>
      </c>
      <c r="G50" s="31">
        <v>8</v>
      </c>
      <c r="H50" s="30">
        <v>4.8</v>
      </c>
      <c r="I50" s="30">
        <v>5.01</v>
      </c>
      <c r="J50" s="31">
        <v>132</v>
      </c>
      <c r="K50" s="31" t="s">
        <v>102</v>
      </c>
      <c r="L50" s="31" t="s">
        <v>6</v>
      </c>
      <c r="M50" s="32" t="s">
        <v>95</v>
      </c>
      <c r="N50" s="32"/>
      <c r="O50" s="31">
        <v>45</v>
      </c>
      <c r="P50" s="14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149"/>
      <c r="R50" s="149"/>
      <c r="S50" s="149"/>
      <c r="T50" s="150"/>
      <c r="U50" s="33" t="s">
        <v>6</v>
      </c>
      <c r="V50" s="33" t="s">
        <v>6</v>
      </c>
      <c r="W50" s="34" t="s">
        <v>70</v>
      </c>
      <c r="X50" s="35">
        <v>0</v>
      </c>
      <c r="Y50" s="36">
        <f t="shared" si="0"/>
        <v>0</v>
      </c>
      <c r="Z50" s="37" t="str">
        <f>IFERROR(IF(Y50=0,"",ROUNDUP(Y50/H50,0)*0.00902),"")</f>
        <v/>
      </c>
      <c r="AA50" s="151" t="s">
        <v>6</v>
      </c>
      <c r="AB50" s="152" t="s">
        <v>6</v>
      </c>
      <c r="AC50" s="153" t="s">
        <v>124</v>
      </c>
      <c r="AG50" s="154"/>
      <c r="AJ50" s="155" t="s">
        <v>6</v>
      </c>
      <c r="AK50" s="155">
        <v>0</v>
      </c>
      <c r="BB50" s="156" t="s">
        <v>1</v>
      </c>
      <c r="BM50" s="154">
        <v>0</v>
      </c>
      <c r="BN50" s="154">
        <v>0</v>
      </c>
      <c r="BO50" s="154">
        <v>0</v>
      </c>
      <c r="BP50" s="154">
        <v>0</v>
      </c>
    </row>
    <row r="51" spans="1:68" ht="27" customHeight="1" x14ac:dyDescent="0.25">
      <c r="A51" s="28" t="s">
        <v>125</v>
      </c>
      <c r="B51" s="28" t="s">
        <v>126</v>
      </c>
      <c r="C51" s="29">
        <v>4301011432</v>
      </c>
      <c r="D51" s="61">
        <v>4680115882720</v>
      </c>
      <c r="E51" s="61"/>
      <c r="F51" s="30">
        <v>0.45</v>
      </c>
      <c r="G51" s="31">
        <v>10</v>
      </c>
      <c r="H51" s="30">
        <v>4.5</v>
      </c>
      <c r="I51" s="30">
        <v>4.71</v>
      </c>
      <c r="J51" s="31">
        <v>132</v>
      </c>
      <c r="K51" s="31" t="s">
        <v>102</v>
      </c>
      <c r="L51" s="31" t="s">
        <v>6</v>
      </c>
      <c r="M51" s="32" t="s">
        <v>95</v>
      </c>
      <c r="N51" s="32"/>
      <c r="O51" s="31">
        <v>90</v>
      </c>
      <c r="P51" s="148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149"/>
      <c r="R51" s="149"/>
      <c r="S51" s="149"/>
      <c r="T51" s="150"/>
      <c r="U51" s="33" t="s">
        <v>6</v>
      </c>
      <c r="V51" s="33" t="s">
        <v>6</v>
      </c>
      <c r="W51" s="34" t="s">
        <v>70</v>
      </c>
      <c r="X51" s="35">
        <v>0</v>
      </c>
      <c r="Y51" s="36">
        <f t="shared" si="0"/>
        <v>0</v>
      </c>
      <c r="Z51" s="37" t="str">
        <f>IFERROR(IF(Y51=0,"",ROUNDUP(Y51/H51,0)*0.00902),"")</f>
        <v/>
      </c>
      <c r="AA51" s="151" t="s">
        <v>6</v>
      </c>
      <c r="AB51" s="152" t="s">
        <v>6</v>
      </c>
      <c r="AC51" s="153" t="s">
        <v>127</v>
      </c>
      <c r="AG51" s="154"/>
      <c r="AJ51" s="155" t="s">
        <v>6</v>
      </c>
      <c r="AK51" s="155">
        <v>0</v>
      </c>
      <c r="BB51" s="156" t="s">
        <v>1</v>
      </c>
      <c r="BM51" s="154">
        <v>0</v>
      </c>
      <c r="BN51" s="154">
        <v>0</v>
      </c>
      <c r="BO51" s="154">
        <v>0</v>
      </c>
      <c r="BP51" s="154">
        <v>0</v>
      </c>
    </row>
    <row r="52" spans="1:68" ht="16.5" customHeight="1" x14ac:dyDescent="0.25">
      <c r="A52" s="28" t="s">
        <v>128</v>
      </c>
      <c r="B52" s="28" t="s">
        <v>129</v>
      </c>
      <c r="C52" s="29">
        <v>4301011806</v>
      </c>
      <c r="D52" s="61">
        <v>4680115881525</v>
      </c>
      <c r="E52" s="61"/>
      <c r="F52" s="30">
        <v>0.4</v>
      </c>
      <c r="G52" s="31">
        <v>10</v>
      </c>
      <c r="H52" s="30">
        <v>4</v>
      </c>
      <c r="I52" s="30">
        <v>4.21</v>
      </c>
      <c r="J52" s="31">
        <v>132</v>
      </c>
      <c r="K52" s="31" t="s">
        <v>102</v>
      </c>
      <c r="L52" s="31" t="s">
        <v>6</v>
      </c>
      <c r="M52" s="32" t="s">
        <v>95</v>
      </c>
      <c r="N52" s="32"/>
      <c r="O52" s="31">
        <v>50</v>
      </c>
      <c r="P52" s="14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149"/>
      <c r="R52" s="149"/>
      <c r="S52" s="149"/>
      <c r="T52" s="150"/>
      <c r="U52" s="33" t="s">
        <v>6</v>
      </c>
      <c r="V52" s="33" t="s">
        <v>6</v>
      </c>
      <c r="W52" s="34" t="s">
        <v>70</v>
      </c>
      <c r="X52" s="35">
        <v>0</v>
      </c>
      <c r="Y52" s="36">
        <f t="shared" si="0"/>
        <v>0</v>
      </c>
      <c r="Z52" s="37" t="str">
        <f>IFERROR(IF(Y52=0,"",ROUNDUP(Y52/H52,0)*0.00902),"")</f>
        <v/>
      </c>
      <c r="AA52" s="151" t="s">
        <v>6</v>
      </c>
      <c r="AB52" s="152" t="s">
        <v>6</v>
      </c>
      <c r="AC52" s="153" t="s">
        <v>120</v>
      </c>
      <c r="AG52" s="154"/>
      <c r="AJ52" s="155" t="s">
        <v>6</v>
      </c>
      <c r="AK52" s="155">
        <v>0</v>
      </c>
      <c r="BB52" s="156" t="s">
        <v>1</v>
      </c>
      <c r="BM52" s="154">
        <v>0</v>
      </c>
      <c r="BN52" s="154">
        <v>0</v>
      </c>
      <c r="BO52" s="154">
        <v>0</v>
      </c>
      <c r="BP52" s="154">
        <v>0</v>
      </c>
    </row>
    <row r="53" spans="1:68" ht="27" customHeight="1" x14ac:dyDescent="0.25">
      <c r="A53" s="28" t="s">
        <v>130</v>
      </c>
      <c r="B53" s="28" t="s">
        <v>131</v>
      </c>
      <c r="C53" s="29">
        <v>4301011589</v>
      </c>
      <c r="D53" s="61">
        <v>4680115885899</v>
      </c>
      <c r="E53" s="61"/>
      <c r="F53" s="30">
        <v>0.35</v>
      </c>
      <c r="G53" s="31">
        <v>6</v>
      </c>
      <c r="H53" s="30">
        <v>2.1</v>
      </c>
      <c r="I53" s="30">
        <v>2.2799999999999998</v>
      </c>
      <c r="J53" s="31">
        <v>182</v>
      </c>
      <c r="K53" s="31" t="s">
        <v>68</v>
      </c>
      <c r="L53" s="31" t="s">
        <v>6</v>
      </c>
      <c r="M53" s="32" t="s">
        <v>132</v>
      </c>
      <c r="N53" s="32"/>
      <c r="O53" s="31">
        <v>50</v>
      </c>
      <c r="P53" s="14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149"/>
      <c r="R53" s="149"/>
      <c r="S53" s="149"/>
      <c r="T53" s="150"/>
      <c r="U53" s="33" t="s">
        <v>6</v>
      </c>
      <c r="V53" s="33" t="s">
        <v>6</v>
      </c>
      <c r="W53" s="34" t="s">
        <v>70</v>
      </c>
      <c r="X53" s="35">
        <v>0</v>
      </c>
      <c r="Y53" s="36">
        <f t="shared" si="0"/>
        <v>0</v>
      </c>
      <c r="Z53" s="37" t="str">
        <f>IFERROR(IF(Y53=0,"",ROUNDUP(Y53/H53,0)*0.00651),"")</f>
        <v/>
      </c>
      <c r="AA53" s="151" t="s">
        <v>6</v>
      </c>
      <c r="AB53" s="152" t="s">
        <v>6</v>
      </c>
      <c r="AC53" s="153" t="s">
        <v>133</v>
      </c>
      <c r="AG53" s="154"/>
      <c r="AJ53" s="155" t="s">
        <v>6</v>
      </c>
      <c r="AK53" s="155">
        <v>0</v>
      </c>
      <c r="BB53" s="156" t="s">
        <v>1</v>
      </c>
      <c r="BM53" s="154">
        <v>0</v>
      </c>
      <c r="BN53" s="154">
        <v>0</v>
      </c>
      <c r="BO53" s="154">
        <v>0</v>
      </c>
      <c r="BP53" s="154">
        <v>0</v>
      </c>
    </row>
    <row r="54" spans="1:68" ht="27" customHeight="1" x14ac:dyDescent="0.25">
      <c r="A54" s="28" t="s">
        <v>134</v>
      </c>
      <c r="B54" s="28" t="s">
        <v>135</v>
      </c>
      <c r="C54" s="29">
        <v>4301011801</v>
      </c>
      <c r="D54" s="61">
        <v>4680115881419</v>
      </c>
      <c r="E54" s="61"/>
      <c r="F54" s="30">
        <v>0.45</v>
      </c>
      <c r="G54" s="31">
        <v>10</v>
      </c>
      <c r="H54" s="30">
        <v>4.5</v>
      </c>
      <c r="I54" s="30">
        <v>4.71</v>
      </c>
      <c r="J54" s="31">
        <v>132</v>
      </c>
      <c r="K54" s="31" t="s">
        <v>102</v>
      </c>
      <c r="L54" s="31" t="s">
        <v>119</v>
      </c>
      <c r="M54" s="32" t="s">
        <v>95</v>
      </c>
      <c r="N54" s="32"/>
      <c r="O54" s="31">
        <v>50</v>
      </c>
      <c r="P54" s="14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149"/>
      <c r="R54" s="149"/>
      <c r="S54" s="149"/>
      <c r="T54" s="150"/>
      <c r="U54" s="33" t="s">
        <v>6</v>
      </c>
      <c r="V54" s="33" t="s">
        <v>6</v>
      </c>
      <c r="W54" s="34" t="s">
        <v>70</v>
      </c>
      <c r="X54" s="35">
        <v>0</v>
      </c>
      <c r="Y54" s="36">
        <f t="shared" si="0"/>
        <v>0</v>
      </c>
      <c r="Z54" s="37" t="str">
        <f>IFERROR(IF(Y54=0,"",ROUNDUP(Y54/H54,0)*0.00902),"")</f>
        <v/>
      </c>
      <c r="AA54" s="151" t="s">
        <v>6</v>
      </c>
      <c r="AB54" s="152" t="s">
        <v>6</v>
      </c>
      <c r="AC54" s="153" t="s">
        <v>120</v>
      </c>
      <c r="AG54" s="154"/>
      <c r="AJ54" s="155" t="s">
        <v>121</v>
      </c>
      <c r="AK54" s="155">
        <v>594</v>
      </c>
      <c r="BB54" s="156" t="s">
        <v>1</v>
      </c>
      <c r="BM54" s="154">
        <v>0</v>
      </c>
      <c r="BN54" s="154">
        <v>0</v>
      </c>
      <c r="BO54" s="154">
        <v>0</v>
      </c>
      <c r="BP54" s="154">
        <v>0</v>
      </c>
    </row>
    <row r="55" spans="1:68" x14ac:dyDescent="0.25">
      <c r="A55" s="62"/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3"/>
      <c r="P55" s="64" t="s">
        <v>81</v>
      </c>
      <c r="Q55" s="65"/>
      <c r="R55" s="65"/>
      <c r="S55" s="65"/>
      <c r="T55" s="65"/>
      <c r="U55" s="65"/>
      <c r="V55" s="66"/>
      <c r="W55" s="38" t="s">
        <v>82</v>
      </c>
      <c r="X55" s="39">
        <f>IFERROR(X48/H48,"0")+IFERROR(X49/H49,"0")+IFERROR(X50/H50,"0")+IFERROR(X51/H51,"0")+IFERROR(X52/H52,"0")+IFERROR(X53/H53,"0")+IFERROR(X54/H54,"0")</f>
        <v>0</v>
      </c>
      <c r="Y55" s="39">
        <f>IFERROR(Y48/H48,"0")+IFERROR(Y49/H49,"0")+IFERROR(Y50/H50,"0")+IFERROR(Y51/H51,"0")+IFERROR(Y52/H52,"0")+IFERROR(Y53/H53,"0")+IFERROR(Y54/H54,"0")</f>
        <v>0</v>
      </c>
      <c r="Z55" s="39">
        <f>IFERROR(IF(Z48="",0,Z48),"0")+IFERROR(IF(Z49="",0,Z49),"0")+IFERROR(IF(Z50="",0,Z50),"0")+IFERROR(IF(Z51="",0,Z51),"0")+IFERROR(IF(Z52="",0,Z52),"0")+IFERROR(IF(Z53="",0,Z53),"0")+IFERROR(IF(Z54="",0,Z54),"0")</f>
        <v>0</v>
      </c>
      <c r="AA55" s="40"/>
      <c r="AB55" s="40"/>
      <c r="AC55" s="40"/>
    </row>
    <row r="56" spans="1:68" x14ac:dyDescent="0.25">
      <c r="A56" s="62"/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3"/>
      <c r="P56" s="64" t="s">
        <v>81</v>
      </c>
      <c r="Q56" s="65"/>
      <c r="R56" s="65"/>
      <c r="S56" s="65"/>
      <c r="T56" s="65"/>
      <c r="U56" s="65"/>
      <c r="V56" s="66"/>
      <c r="W56" s="38" t="s">
        <v>70</v>
      </c>
      <c r="X56" s="39">
        <f>IFERROR(SUM(X48:X54),"0")</f>
        <v>0</v>
      </c>
      <c r="Y56" s="39">
        <f>IFERROR(SUM(Y48:Y54),"0")</f>
        <v>0</v>
      </c>
      <c r="Z56" s="38"/>
      <c r="AA56" s="40"/>
      <c r="AB56" s="40"/>
      <c r="AC56" s="40"/>
    </row>
    <row r="57" spans="1:68" ht="14.25" customHeight="1" x14ac:dyDescent="0.25">
      <c r="A57" s="27" t="s">
        <v>136</v>
      </c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</row>
    <row r="58" spans="1:68" ht="27" customHeight="1" x14ac:dyDescent="0.25">
      <c r="A58" s="28" t="s">
        <v>137</v>
      </c>
      <c r="B58" s="28" t="s">
        <v>138</v>
      </c>
      <c r="C58" s="29">
        <v>4301020298</v>
      </c>
      <c r="D58" s="61">
        <v>4680115881440</v>
      </c>
      <c r="E58" s="61"/>
      <c r="F58" s="30">
        <v>1.35</v>
      </c>
      <c r="G58" s="31">
        <v>8</v>
      </c>
      <c r="H58" s="30">
        <v>10.8</v>
      </c>
      <c r="I58" s="30">
        <v>11.234999999999999</v>
      </c>
      <c r="J58" s="31">
        <v>64</v>
      </c>
      <c r="K58" s="31" t="s">
        <v>94</v>
      </c>
      <c r="L58" s="31" t="s">
        <v>6</v>
      </c>
      <c r="M58" s="32" t="s">
        <v>95</v>
      </c>
      <c r="N58" s="32"/>
      <c r="O58" s="31">
        <v>50</v>
      </c>
      <c r="P58" s="14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149"/>
      <c r="R58" s="149"/>
      <c r="S58" s="149"/>
      <c r="T58" s="150"/>
      <c r="U58" s="33" t="s">
        <v>6</v>
      </c>
      <c r="V58" s="33" t="s">
        <v>6</v>
      </c>
      <c r="W58" s="34" t="s">
        <v>70</v>
      </c>
      <c r="X58" s="35">
        <v>0</v>
      </c>
      <c r="Y58" s="36">
        <f>IFERROR(IF(X58="",0,CEILING((X58/$H58),1)*$H58),"")</f>
        <v>0</v>
      </c>
      <c r="Z58" s="37" t="str">
        <f>IFERROR(IF(Y58=0,"",ROUNDUP(Y58/H58,0)*0.01898),"")</f>
        <v/>
      </c>
      <c r="AA58" s="151" t="s">
        <v>6</v>
      </c>
      <c r="AB58" s="152" t="s">
        <v>6</v>
      </c>
      <c r="AC58" s="153" t="s">
        <v>139</v>
      </c>
      <c r="AG58" s="154"/>
      <c r="AJ58" s="155" t="s">
        <v>6</v>
      </c>
      <c r="AK58" s="155">
        <v>0</v>
      </c>
      <c r="BB58" s="156" t="s">
        <v>1</v>
      </c>
      <c r="BM58" s="154">
        <v>0</v>
      </c>
      <c r="BN58" s="154">
        <v>0</v>
      </c>
      <c r="BO58" s="154">
        <v>0</v>
      </c>
      <c r="BP58" s="154">
        <v>0</v>
      </c>
    </row>
    <row r="59" spans="1:68" ht="27" customHeight="1" x14ac:dyDescent="0.25">
      <c r="A59" s="28" t="s">
        <v>140</v>
      </c>
      <c r="B59" s="28" t="s">
        <v>141</v>
      </c>
      <c r="C59" s="29">
        <v>4301020228</v>
      </c>
      <c r="D59" s="61">
        <v>4680115882751</v>
      </c>
      <c r="E59" s="61"/>
      <c r="F59" s="30">
        <v>0.45</v>
      </c>
      <c r="G59" s="31">
        <v>10</v>
      </c>
      <c r="H59" s="30">
        <v>4.5</v>
      </c>
      <c r="I59" s="30">
        <v>4.71</v>
      </c>
      <c r="J59" s="31">
        <v>132</v>
      </c>
      <c r="K59" s="31" t="s">
        <v>102</v>
      </c>
      <c r="L59" s="31" t="s">
        <v>6</v>
      </c>
      <c r="M59" s="32" t="s">
        <v>95</v>
      </c>
      <c r="N59" s="32"/>
      <c r="O59" s="31">
        <v>90</v>
      </c>
      <c r="P59" s="14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149"/>
      <c r="R59" s="149"/>
      <c r="S59" s="149"/>
      <c r="T59" s="150"/>
      <c r="U59" s="33" t="s">
        <v>6</v>
      </c>
      <c r="V59" s="33" t="s">
        <v>6</v>
      </c>
      <c r="W59" s="34" t="s">
        <v>70</v>
      </c>
      <c r="X59" s="35">
        <v>0</v>
      </c>
      <c r="Y59" s="36">
        <f>IFERROR(IF(X59="",0,CEILING((X59/$H59),1)*$H59),"")</f>
        <v>0</v>
      </c>
      <c r="Z59" s="37" t="str">
        <f>IFERROR(IF(Y59=0,"",ROUNDUP(Y59/H59,0)*0.00902),"")</f>
        <v/>
      </c>
      <c r="AA59" s="151" t="s">
        <v>6</v>
      </c>
      <c r="AB59" s="152" t="s">
        <v>6</v>
      </c>
      <c r="AC59" s="153" t="s">
        <v>142</v>
      </c>
      <c r="AG59" s="154"/>
      <c r="AJ59" s="155" t="s">
        <v>6</v>
      </c>
      <c r="AK59" s="155">
        <v>0</v>
      </c>
      <c r="BB59" s="156" t="s">
        <v>1</v>
      </c>
      <c r="BM59" s="154">
        <v>0</v>
      </c>
      <c r="BN59" s="154">
        <v>0</v>
      </c>
      <c r="BO59" s="154">
        <v>0</v>
      </c>
      <c r="BP59" s="154">
        <v>0</v>
      </c>
    </row>
    <row r="60" spans="1:68" ht="16.5" customHeight="1" x14ac:dyDescent="0.25">
      <c r="A60" s="28" t="s">
        <v>143</v>
      </c>
      <c r="B60" s="28" t="s">
        <v>144</v>
      </c>
      <c r="C60" s="29">
        <v>4301020358</v>
      </c>
      <c r="D60" s="61">
        <v>4680115885950</v>
      </c>
      <c r="E60" s="61"/>
      <c r="F60" s="30">
        <v>0.37</v>
      </c>
      <c r="G60" s="31">
        <v>6</v>
      </c>
      <c r="H60" s="30">
        <v>2.2200000000000002</v>
      </c>
      <c r="I60" s="30">
        <v>2.4</v>
      </c>
      <c r="J60" s="31">
        <v>182</v>
      </c>
      <c r="K60" s="31" t="s">
        <v>68</v>
      </c>
      <c r="L60" s="31" t="s">
        <v>6</v>
      </c>
      <c r="M60" s="32" t="s">
        <v>104</v>
      </c>
      <c r="N60" s="32"/>
      <c r="O60" s="31">
        <v>50</v>
      </c>
      <c r="P60" s="14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149"/>
      <c r="R60" s="149"/>
      <c r="S60" s="149"/>
      <c r="T60" s="150"/>
      <c r="U60" s="33" t="s">
        <v>6</v>
      </c>
      <c r="V60" s="33" t="s">
        <v>6</v>
      </c>
      <c r="W60" s="34" t="s">
        <v>70</v>
      </c>
      <c r="X60" s="35">
        <v>0</v>
      </c>
      <c r="Y60" s="36">
        <f>IFERROR(IF(X60="",0,CEILING((X60/$H60),1)*$H60),"")</f>
        <v>0</v>
      </c>
      <c r="Z60" s="37" t="str">
        <f>IFERROR(IF(Y60=0,"",ROUNDUP(Y60/H60,0)*0.00651),"")</f>
        <v/>
      </c>
      <c r="AA60" s="151" t="s">
        <v>6</v>
      </c>
      <c r="AB60" s="152" t="s">
        <v>6</v>
      </c>
      <c r="AC60" s="153" t="s">
        <v>139</v>
      </c>
      <c r="AG60" s="154"/>
      <c r="AJ60" s="155" t="s">
        <v>6</v>
      </c>
      <c r="AK60" s="155">
        <v>0</v>
      </c>
      <c r="BB60" s="156" t="s">
        <v>1</v>
      </c>
      <c r="BM60" s="154">
        <v>0</v>
      </c>
      <c r="BN60" s="154">
        <v>0</v>
      </c>
      <c r="BO60" s="154">
        <v>0</v>
      </c>
      <c r="BP60" s="154">
        <v>0</v>
      </c>
    </row>
    <row r="61" spans="1:68" ht="27" customHeight="1" x14ac:dyDescent="0.25">
      <c r="A61" s="28" t="s">
        <v>145</v>
      </c>
      <c r="B61" s="28" t="s">
        <v>146</v>
      </c>
      <c r="C61" s="29">
        <v>4301020296</v>
      </c>
      <c r="D61" s="61">
        <v>4680115881433</v>
      </c>
      <c r="E61" s="61"/>
      <c r="F61" s="30">
        <v>0.45</v>
      </c>
      <c r="G61" s="31">
        <v>6</v>
      </c>
      <c r="H61" s="30">
        <v>2.7</v>
      </c>
      <c r="I61" s="30">
        <v>2.88</v>
      </c>
      <c r="J61" s="31">
        <v>182</v>
      </c>
      <c r="K61" s="31" t="s">
        <v>68</v>
      </c>
      <c r="L61" s="31" t="s">
        <v>119</v>
      </c>
      <c r="M61" s="32" t="s">
        <v>95</v>
      </c>
      <c r="N61" s="32"/>
      <c r="O61" s="31">
        <v>50</v>
      </c>
      <c r="P61" s="14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149"/>
      <c r="R61" s="149"/>
      <c r="S61" s="149"/>
      <c r="T61" s="150"/>
      <c r="U61" s="33" t="s">
        <v>6</v>
      </c>
      <c r="V61" s="33" t="s">
        <v>6</v>
      </c>
      <c r="W61" s="34" t="s">
        <v>70</v>
      </c>
      <c r="X61" s="35">
        <v>0</v>
      </c>
      <c r="Y61" s="36">
        <f>IFERROR(IF(X61="",0,CEILING((X61/$H61),1)*$H61),"")</f>
        <v>0</v>
      </c>
      <c r="Z61" s="37" t="str">
        <f>IFERROR(IF(Y61=0,"",ROUNDUP(Y61/H61,0)*0.00651),"")</f>
        <v/>
      </c>
      <c r="AA61" s="151" t="s">
        <v>6</v>
      </c>
      <c r="AB61" s="152" t="s">
        <v>6</v>
      </c>
      <c r="AC61" s="153" t="s">
        <v>139</v>
      </c>
      <c r="AG61" s="154"/>
      <c r="AJ61" s="155" t="s">
        <v>121</v>
      </c>
      <c r="AK61" s="155">
        <v>491.4</v>
      </c>
      <c r="BB61" s="156" t="s">
        <v>1</v>
      </c>
      <c r="BM61" s="154">
        <v>0</v>
      </c>
      <c r="BN61" s="154">
        <v>0</v>
      </c>
      <c r="BO61" s="154">
        <v>0</v>
      </c>
      <c r="BP61" s="154">
        <v>0</v>
      </c>
    </row>
    <row r="62" spans="1:68" x14ac:dyDescent="0.25">
      <c r="A62" s="62"/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3"/>
      <c r="P62" s="64" t="s">
        <v>81</v>
      </c>
      <c r="Q62" s="65"/>
      <c r="R62" s="65"/>
      <c r="S62" s="65"/>
      <c r="T62" s="65"/>
      <c r="U62" s="65"/>
      <c r="V62" s="66"/>
      <c r="W62" s="38" t="s">
        <v>82</v>
      </c>
      <c r="X62" s="39">
        <f>IFERROR(X58/H58,"0")+IFERROR(X59/H59,"0")+IFERROR(X60/H60,"0")+IFERROR(X61/H61,"0")</f>
        <v>0</v>
      </c>
      <c r="Y62" s="39">
        <f>IFERROR(Y58/H58,"0")+IFERROR(Y59/H59,"0")+IFERROR(Y60/H60,"0")+IFERROR(Y61/H61,"0")</f>
        <v>0</v>
      </c>
      <c r="Z62" s="39">
        <f>IFERROR(IF(Z58="",0,Z58),"0")+IFERROR(IF(Z59="",0,Z59),"0")+IFERROR(IF(Z60="",0,Z60),"0")+IFERROR(IF(Z61="",0,Z61),"0")</f>
        <v>0</v>
      </c>
      <c r="AA62" s="40"/>
      <c r="AB62" s="40"/>
      <c r="AC62" s="40"/>
    </row>
    <row r="63" spans="1:68" x14ac:dyDescent="0.25">
      <c r="A63" s="62"/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3"/>
      <c r="P63" s="64" t="s">
        <v>81</v>
      </c>
      <c r="Q63" s="65"/>
      <c r="R63" s="65"/>
      <c r="S63" s="65"/>
      <c r="T63" s="65"/>
      <c r="U63" s="65"/>
      <c r="V63" s="66"/>
      <c r="W63" s="38" t="s">
        <v>70</v>
      </c>
      <c r="X63" s="39">
        <f>IFERROR(SUM(X58:X61),"0")</f>
        <v>0</v>
      </c>
      <c r="Y63" s="39">
        <f>IFERROR(SUM(Y58:Y61),"0")</f>
        <v>0</v>
      </c>
      <c r="Z63" s="38"/>
      <c r="AA63" s="40"/>
      <c r="AB63" s="40"/>
      <c r="AC63" s="40"/>
    </row>
    <row r="64" spans="1:68" ht="14.25" customHeight="1" x14ac:dyDescent="0.25">
      <c r="A64" s="27" t="s">
        <v>147</v>
      </c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</row>
    <row r="65" spans="1:68" ht="27" customHeight="1" x14ac:dyDescent="0.25">
      <c r="A65" s="28" t="s">
        <v>148</v>
      </c>
      <c r="B65" s="28" t="s">
        <v>149</v>
      </c>
      <c r="C65" s="29">
        <v>4301031243</v>
      </c>
      <c r="D65" s="61">
        <v>4680115885073</v>
      </c>
      <c r="E65" s="61"/>
      <c r="F65" s="30">
        <v>0.3</v>
      </c>
      <c r="G65" s="31">
        <v>6</v>
      </c>
      <c r="H65" s="30">
        <v>1.8</v>
      </c>
      <c r="I65" s="30">
        <v>1.9</v>
      </c>
      <c r="J65" s="31">
        <v>234</v>
      </c>
      <c r="K65" s="31" t="s">
        <v>150</v>
      </c>
      <c r="L65" s="31" t="s">
        <v>6</v>
      </c>
      <c r="M65" s="32" t="s">
        <v>69</v>
      </c>
      <c r="N65" s="32"/>
      <c r="O65" s="31">
        <v>40</v>
      </c>
      <c r="P65" s="14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149"/>
      <c r="R65" s="149"/>
      <c r="S65" s="149"/>
      <c r="T65" s="150"/>
      <c r="U65" s="33" t="s">
        <v>6</v>
      </c>
      <c r="V65" s="33" t="s">
        <v>6</v>
      </c>
      <c r="W65" s="34" t="s">
        <v>70</v>
      </c>
      <c r="X65" s="35">
        <v>0</v>
      </c>
      <c r="Y65" s="36">
        <f>IFERROR(IF(X65="",0,CEILING((X65/$H65),1)*$H65),"")</f>
        <v>0</v>
      </c>
      <c r="Z65" s="37" t="str">
        <f>IFERROR(IF(Y65=0,"",ROUNDUP(Y65/H65,0)*0.00502),"")</f>
        <v/>
      </c>
      <c r="AA65" s="151" t="s">
        <v>6</v>
      </c>
      <c r="AB65" s="152" t="s">
        <v>6</v>
      </c>
      <c r="AC65" s="153" t="s">
        <v>151</v>
      </c>
      <c r="AG65" s="154"/>
      <c r="AJ65" s="155" t="s">
        <v>6</v>
      </c>
      <c r="AK65" s="155">
        <v>0</v>
      </c>
      <c r="BB65" s="156" t="s">
        <v>1</v>
      </c>
      <c r="BM65" s="154">
        <v>0</v>
      </c>
      <c r="BN65" s="154">
        <v>0</v>
      </c>
      <c r="BO65" s="154">
        <v>0</v>
      </c>
      <c r="BP65" s="154">
        <v>0</v>
      </c>
    </row>
    <row r="66" spans="1:68" ht="27" customHeight="1" x14ac:dyDescent="0.25">
      <c r="A66" s="28" t="s">
        <v>152</v>
      </c>
      <c r="B66" s="28" t="s">
        <v>153</v>
      </c>
      <c r="C66" s="29">
        <v>4301031241</v>
      </c>
      <c r="D66" s="61">
        <v>4680115885059</v>
      </c>
      <c r="E66" s="61"/>
      <c r="F66" s="30">
        <v>0.3</v>
      </c>
      <c r="G66" s="31">
        <v>6</v>
      </c>
      <c r="H66" s="30">
        <v>1.8</v>
      </c>
      <c r="I66" s="30">
        <v>1.9</v>
      </c>
      <c r="J66" s="31">
        <v>234</v>
      </c>
      <c r="K66" s="31" t="s">
        <v>150</v>
      </c>
      <c r="L66" s="31" t="s">
        <v>6</v>
      </c>
      <c r="M66" s="32" t="s">
        <v>69</v>
      </c>
      <c r="N66" s="32"/>
      <c r="O66" s="31">
        <v>40</v>
      </c>
      <c r="P66" s="14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149"/>
      <c r="R66" s="149"/>
      <c r="S66" s="149"/>
      <c r="T66" s="150"/>
      <c r="U66" s="33" t="s">
        <v>6</v>
      </c>
      <c r="V66" s="33" t="s">
        <v>6</v>
      </c>
      <c r="W66" s="34" t="s">
        <v>70</v>
      </c>
      <c r="X66" s="35">
        <v>0</v>
      </c>
      <c r="Y66" s="36">
        <f>IFERROR(IF(X66="",0,CEILING((X66/$H66),1)*$H66),"")</f>
        <v>0</v>
      </c>
      <c r="Z66" s="37" t="str">
        <f>IFERROR(IF(Y66=0,"",ROUNDUP(Y66/H66,0)*0.00502),"")</f>
        <v/>
      </c>
      <c r="AA66" s="151" t="s">
        <v>6</v>
      </c>
      <c r="AB66" s="152" t="s">
        <v>6</v>
      </c>
      <c r="AC66" s="153" t="s">
        <v>154</v>
      </c>
      <c r="AG66" s="154"/>
      <c r="AJ66" s="155" t="s">
        <v>6</v>
      </c>
      <c r="AK66" s="155">
        <v>0</v>
      </c>
      <c r="BB66" s="156" t="s">
        <v>1</v>
      </c>
      <c r="BM66" s="154">
        <v>0</v>
      </c>
      <c r="BN66" s="154">
        <v>0</v>
      </c>
      <c r="BO66" s="154">
        <v>0</v>
      </c>
      <c r="BP66" s="154">
        <v>0</v>
      </c>
    </row>
    <row r="67" spans="1:68" ht="27" customHeight="1" x14ac:dyDescent="0.25">
      <c r="A67" s="28" t="s">
        <v>155</v>
      </c>
      <c r="B67" s="28" t="s">
        <v>156</v>
      </c>
      <c r="C67" s="29">
        <v>4301031316</v>
      </c>
      <c r="D67" s="61">
        <v>4680115885097</v>
      </c>
      <c r="E67" s="61"/>
      <c r="F67" s="30">
        <v>0.3</v>
      </c>
      <c r="G67" s="31">
        <v>6</v>
      </c>
      <c r="H67" s="30">
        <v>1.8</v>
      </c>
      <c r="I67" s="30">
        <v>1.9</v>
      </c>
      <c r="J67" s="31">
        <v>234</v>
      </c>
      <c r="K67" s="31" t="s">
        <v>150</v>
      </c>
      <c r="L67" s="31" t="s">
        <v>6</v>
      </c>
      <c r="M67" s="32" t="s">
        <v>69</v>
      </c>
      <c r="N67" s="32"/>
      <c r="O67" s="31">
        <v>40</v>
      </c>
      <c r="P67" s="14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149"/>
      <c r="R67" s="149"/>
      <c r="S67" s="149"/>
      <c r="T67" s="150"/>
      <c r="U67" s="33" t="s">
        <v>6</v>
      </c>
      <c r="V67" s="33" t="s">
        <v>6</v>
      </c>
      <c r="W67" s="34" t="s">
        <v>70</v>
      </c>
      <c r="X67" s="35">
        <v>0</v>
      </c>
      <c r="Y67" s="36">
        <f>IFERROR(IF(X67="",0,CEILING((X67/$H67),1)*$H67),"")</f>
        <v>0</v>
      </c>
      <c r="Z67" s="37" t="str">
        <f>IFERROR(IF(Y67=0,"",ROUNDUP(Y67/H67,0)*0.00502),"")</f>
        <v/>
      </c>
      <c r="AA67" s="151" t="s">
        <v>6</v>
      </c>
      <c r="AB67" s="152" t="s">
        <v>6</v>
      </c>
      <c r="AC67" s="153" t="s">
        <v>157</v>
      </c>
      <c r="AG67" s="154"/>
      <c r="AJ67" s="155" t="s">
        <v>6</v>
      </c>
      <c r="AK67" s="155">
        <v>0</v>
      </c>
      <c r="BB67" s="156" t="s">
        <v>1</v>
      </c>
      <c r="BM67" s="154">
        <v>0</v>
      </c>
      <c r="BN67" s="154">
        <v>0</v>
      </c>
      <c r="BO67" s="154">
        <v>0</v>
      </c>
      <c r="BP67" s="154">
        <v>0</v>
      </c>
    </row>
    <row r="68" spans="1:68" x14ac:dyDescent="0.25">
      <c r="A68" s="62"/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3"/>
      <c r="P68" s="64" t="s">
        <v>81</v>
      </c>
      <c r="Q68" s="65"/>
      <c r="R68" s="65"/>
      <c r="S68" s="65"/>
      <c r="T68" s="65"/>
      <c r="U68" s="65"/>
      <c r="V68" s="66"/>
      <c r="W68" s="38" t="s">
        <v>82</v>
      </c>
      <c r="X68" s="39">
        <f>IFERROR(X65/H65,"0")+IFERROR(X66/H66,"0")+IFERROR(X67/H67,"0")</f>
        <v>0</v>
      </c>
      <c r="Y68" s="39">
        <f>IFERROR(Y65/H65,"0")+IFERROR(Y66/H66,"0")+IFERROR(Y67/H67,"0")</f>
        <v>0</v>
      </c>
      <c r="Z68" s="39">
        <f>IFERROR(IF(Z65="",0,Z65),"0")+IFERROR(IF(Z66="",0,Z66),"0")+IFERROR(IF(Z67="",0,Z67),"0")</f>
        <v>0</v>
      </c>
      <c r="AA68" s="40"/>
      <c r="AB68" s="40"/>
      <c r="AC68" s="40"/>
    </row>
    <row r="69" spans="1:68" x14ac:dyDescent="0.25">
      <c r="A69" s="62"/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3"/>
      <c r="P69" s="64" t="s">
        <v>81</v>
      </c>
      <c r="Q69" s="65"/>
      <c r="R69" s="65"/>
      <c r="S69" s="65"/>
      <c r="T69" s="65"/>
      <c r="U69" s="65"/>
      <c r="V69" s="66"/>
      <c r="W69" s="38" t="s">
        <v>70</v>
      </c>
      <c r="X69" s="39">
        <f>IFERROR(SUM(X65:X67),"0")</f>
        <v>0</v>
      </c>
      <c r="Y69" s="39">
        <f>IFERROR(SUM(Y65:Y67),"0")</f>
        <v>0</v>
      </c>
      <c r="Z69" s="38"/>
      <c r="AA69" s="40"/>
      <c r="AB69" s="40"/>
      <c r="AC69" s="40"/>
    </row>
    <row r="70" spans="1:68" ht="14.25" customHeight="1" x14ac:dyDescent="0.25">
      <c r="A70" s="27" t="s">
        <v>65</v>
      </c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</row>
    <row r="71" spans="1:68" ht="16.5" customHeight="1" x14ac:dyDescent="0.25">
      <c r="A71" s="28" t="s">
        <v>158</v>
      </c>
      <c r="B71" s="28" t="s">
        <v>159</v>
      </c>
      <c r="C71" s="29">
        <v>4301051838</v>
      </c>
      <c r="D71" s="61">
        <v>4680115881891</v>
      </c>
      <c r="E71" s="61"/>
      <c r="F71" s="30">
        <v>1.4</v>
      </c>
      <c r="G71" s="31">
        <v>6</v>
      </c>
      <c r="H71" s="30">
        <v>8.4</v>
      </c>
      <c r="I71" s="30">
        <v>8.9190000000000005</v>
      </c>
      <c r="J71" s="31">
        <v>64</v>
      </c>
      <c r="K71" s="31" t="s">
        <v>94</v>
      </c>
      <c r="L71" s="31" t="s">
        <v>6</v>
      </c>
      <c r="M71" s="32" t="s">
        <v>104</v>
      </c>
      <c r="N71" s="32"/>
      <c r="O71" s="31">
        <v>40</v>
      </c>
      <c r="P71" s="14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149"/>
      <c r="R71" s="149"/>
      <c r="S71" s="149"/>
      <c r="T71" s="150"/>
      <c r="U71" s="33" t="s">
        <v>6</v>
      </c>
      <c r="V71" s="33" t="s">
        <v>6</v>
      </c>
      <c r="W71" s="34" t="s">
        <v>70</v>
      </c>
      <c r="X71" s="35">
        <v>0</v>
      </c>
      <c r="Y71" s="36">
        <f t="shared" ref="Y71:Y76" si="1">IFERROR(IF(X71="",0,CEILING((X71/$H71),1)*$H71),"")</f>
        <v>0</v>
      </c>
      <c r="Z71" s="37" t="str">
        <f>IFERROR(IF(Y71=0,"",ROUNDUP(Y71/H71,0)*0.01898),"")</f>
        <v/>
      </c>
      <c r="AA71" s="151" t="s">
        <v>6</v>
      </c>
      <c r="AB71" s="152" t="s">
        <v>6</v>
      </c>
      <c r="AC71" s="153" t="s">
        <v>160</v>
      </c>
      <c r="AG71" s="154"/>
      <c r="AJ71" s="155" t="s">
        <v>6</v>
      </c>
      <c r="AK71" s="155">
        <v>0</v>
      </c>
      <c r="BB71" s="156" t="s">
        <v>1</v>
      </c>
      <c r="BM71" s="154">
        <v>0</v>
      </c>
      <c r="BN71" s="154">
        <v>0</v>
      </c>
      <c r="BO71" s="154">
        <v>0</v>
      </c>
      <c r="BP71" s="154">
        <v>0</v>
      </c>
    </row>
    <row r="72" spans="1:68" ht="27" customHeight="1" x14ac:dyDescent="0.25">
      <c r="A72" s="28" t="s">
        <v>161</v>
      </c>
      <c r="B72" s="28" t="s">
        <v>162</v>
      </c>
      <c r="C72" s="29">
        <v>4301051846</v>
      </c>
      <c r="D72" s="61">
        <v>4680115885769</v>
      </c>
      <c r="E72" s="61"/>
      <c r="F72" s="30">
        <v>1.4</v>
      </c>
      <c r="G72" s="31">
        <v>6</v>
      </c>
      <c r="H72" s="30">
        <v>8.4</v>
      </c>
      <c r="I72" s="30">
        <v>8.8350000000000009</v>
      </c>
      <c r="J72" s="31">
        <v>64</v>
      </c>
      <c r="K72" s="31" t="s">
        <v>94</v>
      </c>
      <c r="L72" s="31" t="s">
        <v>6</v>
      </c>
      <c r="M72" s="32" t="s">
        <v>104</v>
      </c>
      <c r="N72" s="32"/>
      <c r="O72" s="31">
        <v>45</v>
      </c>
      <c r="P72" s="14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149"/>
      <c r="R72" s="149"/>
      <c r="S72" s="149"/>
      <c r="T72" s="150"/>
      <c r="U72" s="33" t="s">
        <v>6</v>
      </c>
      <c r="V72" s="33" t="s">
        <v>6</v>
      </c>
      <c r="W72" s="34" t="s">
        <v>70</v>
      </c>
      <c r="X72" s="35">
        <v>0</v>
      </c>
      <c r="Y72" s="36">
        <f t="shared" si="1"/>
        <v>0</v>
      </c>
      <c r="Z72" s="37" t="str">
        <f>IFERROR(IF(Y72=0,"",ROUNDUP(Y72/H72,0)*0.01898),"")</f>
        <v/>
      </c>
      <c r="AA72" s="151" t="s">
        <v>6</v>
      </c>
      <c r="AB72" s="152" t="s">
        <v>6</v>
      </c>
      <c r="AC72" s="153" t="s">
        <v>163</v>
      </c>
      <c r="AG72" s="154"/>
      <c r="AJ72" s="155" t="s">
        <v>6</v>
      </c>
      <c r="AK72" s="155">
        <v>0</v>
      </c>
      <c r="BB72" s="156" t="s">
        <v>1</v>
      </c>
      <c r="BM72" s="154">
        <v>0</v>
      </c>
      <c r="BN72" s="154">
        <v>0</v>
      </c>
      <c r="BO72" s="154">
        <v>0</v>
      </c>
      <c r="BP72" s="154">
        <v>0</v>
      </c>
    </row>
    <row r="73" spans="1:68" ht="37.5" customHeight="1" x14ac:dyDescent="0.25">
      <c r="A73" s="28" t="s">
        <v>164</v>
      </c>
      <c r="B73" s="28" t="s">
        <v>165</v>
      </c>
      <c r="C73" s="29">
        <v>4301051822</v>
      </c>
      <c r="D73" s="61">
        <v>4680115884410</v>
      </c>
      <c r="E73" s="61"/>
      <c r="F73" s="30">
        <v>1.4</v>
      </c>
      <c r="G73" s="31">
        <v>6</v>
      </c>
      <c r="H73" s="30">
        <v>8.4</v>
      </c>
      <c r="I73" s="30">
        <v>8.907</v>
      </c>
      <c r="J73" s="31">
        <v>64</v>
      </c>
      <c r="K73" s="31" t="s">
        <v>94</v>
      </c>
      <c r="L73" s="31" t="s">
        <v>6</v>
      </c>
      <c r="M73" s="32" t="s">
        <v>69</v>
      </c>
      <c r="N73" s="32"/>
      <c r="O73" s="31">
        <v>40</v>
      </c>
      <c r="P73" s="14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149"/>
      <c r="R73" s="149"/>
      <c r="S73" s="149"/>
      <c r="T73" s="150"/>
      <c r="U73" s="33" t="s">
        <v>6</v>
      </c>
      <c r="V73" s="33" t="s">
        <v>6</v>
      </c>
      <c r="W73" s="34" t="s">
        <v>70</v>
      </c>
      <c r="X73" s="35">
        <v>0</v>
      </c>
      <c r="Y73" s="36">
        <f t="shared" si="1"/>
        <v>0</v>
      </c>
      <c r="Z73" s="37" t="str">
        <f>IFERROR(IF(Y73=0,"",ROUNDUP(Y73/H73,0)*0.01898),"")</f>
        <v/>
      </c>
      <c r="AA73" s="151" t="s">
        <v>6</v>
      </c>
      <c r="AB73" s="152" t="s">
        <v>6</v>
      </c>
      <c r="AC73" s="153" t="s">
        <v>166</v>
      </c>
      <c r="AG73" s="154"/>
      <c r="AJ73" s="155" t="s">
        <v>6</v>
      </c>
      <c r="AK73" s="155">
        <v>0</v>
      </c>
      <c r="BB73" s="156" t="s">
        <v>1</v>
      </c>
      <c r="BM73" s="154">
        <v>0</v>
      </c>
      <c r="BN73" s="154">
        <v>0</v>
      </c>
      <c r="BO73" s="154">
        <v>0</v>
      </c>
      <c r="BP73" s="154">
        <v>0</v>
      </c>
    </row>
    <row r="74" spans="1:68" ht="16.5" customHeight="1" x14ac:dyDescent="0.25">
      <c r="A74" s="28" t="s">
        <v>167</v>
      </c>
      <c r="B74" s="28" t="s">
        <v>168</v>
      </c>
      <c r="C74" s="29">
        <v>4301051837</v>
      </c>
      <c r="D74" s="61">
        <v>4680115884311</v>
      </c>
      <c r="E74" s="61"/>
      <c r="F74" s="30">
        <v>0.3</v>
      </c>
      <c r="G74" s="31">
        <v>6</v>
      </c>
      <c r="H74" s="30">
        <v>1.8</v>
      </c>
      <c r="I74" s="30">
        <v>2.0459999999999998</v>
      </c>
      <c r="J74" s="31">
        <v>182</v>
      </c>
      <c r="K74" s="31" t="s">
        <v>68</v>
      </c>
      <c r="L74" s="31" t="s">
        <v>6</v>
      </c>
      <c r="M74" s="32" t="s">
        <v>104</v>
      </c>
      <c r="N74" s="32"/>
      <c r="O74" s="31">
        <v>40</v>
      </c>
      <c r="P74" s="14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149"/>
      <c r="R74" s="149"/>
      <c r="S74" s="149"/>
      <c r="T74" s="150"/>
      <c r="U74" s="33" t="s">
        <v>6</v>
      </c>
      <c r="V74" s="33" t="s">
        <v>6</v>
      </c>
      <c r="W74" s="34" t="s">
        <v>70</v>
      </c>
      <c r="X74" s="35">
        <v>0</v>
      </c>
      <c r="Y74" s="36">
        <f t="shared" si="1"/>
        <v>0</v>
      </c>
      <c r="Z74" s="37" t="str">
        <f>IFERROR(IF(Y74=0,"",ROUNDUP(Y74/H74,0)*0.00651),"")</f>
        <v/>
      </c>
      <c r="AA74" s="151" t="s">
        <v>6</v>
      </c>
      <c r="AB74" s="152" t="s">
        <v>6</v>
      </c>
      <c r="AC74" s="153" t="s">
        <v>160</v>
      </c>
      <c r="AG74" s="154"/>
      <c r="AJ74" s="155" t="s">
        <v>6</v>
      </c>
      <c r="AK74" s="155">
        <v>0</v>
      </c>
      <c r="BB74" s="156" t="s">
        <v>1</v>
      </c>
      <c r="BM74" s="154">
        <v>0</v>
      </c>
      <c r="BN74" s="154">
        <v>0</v>
      </c>
      <c r="BO74" s="154">
        <v>0</v>
      </c>
      <c r="BP74" s="154">
        <v>0</v>
      </c>
    </row>
    <row r="75" spans="1:68" ht="27" customHeight="1" x14ac:dyDescent="0.25">
      <c r="A75" s="28" t="s">
        <v>169</v>
      </c>
      <c r="B75" s="28" t="s">
        <v>170</v>
      </c>
      <c r="C75" s="29">
        <v>4301051844</v>
      </c>
      <c r="D75" s="61">
        <v>4680115885929</v>
      </c>
      <c r="E75" s="61"/>
      <c r="F75" s="30">
        <v>0.42</v>
      </c>
      <c r="G75" s="31">
        <v>6</v>
      </c>
      <c r="H75" s="30">
        <v>2.52</v>
      </c>
      <c r="I75" s="30">
        <v>2.7</v>
      </c>
      <c r="J75" s="31">
        <v>182</v>
      </c>
      <c r="K75" s="31" t="s">
        <v>68</v>
      </c>
      <c r="L75" s="31" t="s">
        <v>6</v>
      </c>
      <c r="M75" s="32" t="s">
        <v>104</v>
      </c>
      <c r="N75" s="32"/>
      <c r="O75" s="31">
        <v>45</v>
      </c>
      <c r="P75" s="14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149"/>
      <c r="R75" s="149"/>
      <c r="S75" s="149"/>
      <c r="T75" s="150"/>
      <c r="U75" s="33" t="s">
        <v>6</v>
      </c>
      <c r="V75" s="33" t="s">
        <v>6</v>
      </c>
      <c r="W75" s="34" t="s">
        <v>70</v>
      </c>
      <c r="X75" s="35">
        <v>0</v>
      </c>
      <c r="Y75" s="36">
        <f t="shared" si="1"/>
        <v>0</v>
      </c>
      <c r="Z75" s="37" t="str">
        <f>IFERROR(IF(Y75=0,"",ROUNDUP(Y75/H75,0)*0.00651),"")</f>
        <v/>
      </c>
      <c r="AA75" s="151" t="s">
        <v>6</v>
      </c>
      <c r="AB75" s="152" t="s">
        <v>6</v>
      </c>
      <c r="AC75" s="153" t="s">
        <v>163</v>
      </c>
      <c r="AG75" s="154"/>
      <c r="AJ75" s="155" t="s">
        <v>6</v>
      </c>
      <c r="AK75" s="155">
        <v>0</v>
      </c>
      <c r="BB75" s="156" t="s">
        <v>1</v>
      </c>
      <c r="BM75" s="154">
        <v>0</v>
      </c>
      <c r="BN75" s="154">
        <v>0</v>
      </c>
      <c r="BO75" s="154">
        <v>0</v>
      </c>
      <c r="BP75" s="154">
        <v>0</v>
      </c>
    </row>
    <row r="76" spans="1:68" ht="37.5" customHeight="1" x14ac:dyDescent="0.25">
      <c r="A76" s="28" t="s">
        <v>171</v>
      </c>
      <c r="B76" s="28" t="s">
        <v>172</v>
      </c>
      <c r="C76" s="29">
        <v>4301051827</v>
      </c>
      <c r="D76" s="61">
        <v>4680115884403</v>
      </c>
      <c r="E76" s="61"/>
      <c r="F76" s="30">
        <v>0.3</v>
      </c>
      <c r="G76" s="31">
        <v>6</v>
      </c>
      <c r="H76" s="30">
        <v>1.8</v>
      </c>
      <c r="I76" s="30">
        <v>1.98</v>
      </c>
      <c r="J76" s="31">
        <v>182</v>
      </c>
      <c r="K76" s="31" t="s">
        <v>68</v>
      </c>
      <c r="L76" s="31" t="s">
        <v>6</v>
      </c>
      <c r="M76" s="32" t="s">
        <v>69</v>
      </c>
      <c r="N76" s="32"/>
      <c r="O76" s="31">
        <v>40</v>
      </c>
      <c r="P76" s="14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149"/>
      <c r="R76" s="149"/>
      <c r="S76" s="149"/>
      <c r="T76" s="150"/>
      <c r="U76" s="33" t="s">
        <v>6</v>
      </c>
      <c r="V76" s="33" t="s">
        <v>6</v>
      </c>
      <c r="W76" s="34" t="s">
        <v>70</v>
      </c>
      <c r="X76" s="35">
        <v>0</v>
      </c>
      <c r="Y76" s="36">
        <f t="shared" si="1"/>
        <v>0</v>
      </c>
      <c r="Z76" s="37" t="str">
        <f>IFERROR(IF(Y76=0,"",ROUNDUP(Y76/H76,0)*0.00651),"")</f>
        <v/>
      </c>
      <c r="AA76" s="151" t="s">
        <v>6</v>
      </c>
      <c r="AB76" s="152" t="s">
        <v>6</v>
      </c>
      <c r="AC76" s="153" t="s">
        <v>166</v>
      </c>
      <c r="AG76" s="154"/>
      <c r="AJ76" s="155" t="s">
        <v>6</v>
      </c>
      <c r="AK76" s="155">
        <v>0</v>
      </c>
      <c r="BB76" s="156" t="s">
        <v>1</v>
      </c>
      <c r="BM76" s="154">
        <v>0</v>
      </c>
      <c r="BN76" s="154">
        <v>0</v>
      </c>
      <c r="BO76" s="154">
        <v>0</v>
      </c>
      <c r="BP76" s="154">
        <v>0</v>
      </c>
    </row>
    <row r="77" spans="1:68" x14ac:dyDescent="0.25">
      <c r="A77" s="62"/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3"/>
      <c r="P77" s="64" t="s">
        <v>81</v>
      </c>
      <c r="Q77" s="65"/>
      <c r="R77" s="65"/>
      <c r="S77" s="65"/>
      <c r="T77" s="65"/>
      <c r="U77" s="65"/>
      <c r="V77" s="66"/>
      <c r="W77" s="38" t="s">
        <v>82</v>
      </c>
      <c r="X77" s="39">
        <f>IFERROR(X71/H71,"0")+IFERROR(X72/H72,"0")+IFERROR(X73/H73,"0")+IFERROR(X74/H74,"0")+IFERROR(X75/H75,"0")+IFERROR(X76/H76,"0")</f>
        <v>0</v>
      </c>
      <c r="Y77" s="39">
        <f>IFERROR(Y71/H71,"0")+IFERROR(Y72/H72,"0")+IFERROR(Y73/H73,"0")+IFERROR(Y74/H74,"0")+IFERROR(Y75/H75,"0")+IFERROR(Y76/H76,"0")</f>
        <v>0</v>
      </c>
      <c r="Z77" s="39">
        <f>IFERROR(IF(Z71="",0,Z71),"0")+IFERROR(IF(Z72="",0,Z72),"0")+IFERROR(IF(Z73="",0,Z73),"0")+IFERROR(IF(Z74="",0,Z74),"0")+IFERROR(IF(Z75="",0,Z75),"0")+IFERROR(IF(Z76="",0,Z76),"0")</f>
        <v>0</v>
      </c>
      <c r="AA77" s="40"/>
      <c r="AB77" s="40"/>
      <c r="AC77" s="40"/>
    </row>
    <row r="78" spans="1:68" x14ac:dyDescent="0.25">
      <c r="A78" s="62"/>
      <c r="B78" s="62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3"/>
      <c r="P78" s="64" t="s">
        <v>81</v>
      </c>
      <c r="Q78" s="65"/>
      <c r="R78" s="65"/>
      <c r="S78" s="65"/>
      <c r="T78" s="65"/>
      <c r="U78" s="65"/>
      <c r="V78" s="66"/>
      <c r="W78" s="38" t="s">
        <v>70</v>
      </c>
      <c r="X78" s="39">
        <f>IFERROR(SUM(X71:X76),"0")</f>
        <v>0</v>
      </c>
      <c r="Y78" s="39">
        <f>IFERROR(SUM(Y71:Y76),"0")</f>
        <v>0</v>
      </c>
      <c r="Z78" s="38"/>
      <c r="AA78" s="40"/>
      <c r="AB78" s="40"/>
      <c r="AC78" s="40"/>
    </row>
    <row r="79" spans="1:68" ht="14.25" customHeight="1" x14ac:dyDescent="0.25">
      <c r="A79" s="27" t="s">
        <v>173</v>
      </c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</row>
    <row r="80" spans="1:68" ht="37.5" customHeight="1" x14ac:dyDescent="0.25">
      <c r="A80" s="28" t="s">
        <v>174</v>
      </c>
      <c r="B80" s="28" t="s">
        <v>175</v>
      </c>
      <c r="C80" s="29">
        <v>4301060366</v>
      </c>
      <c r="D80" s="61">
        <v>4680115881532</v>
      </c>
      <c r="E80" s="61"/>
      <c r="F80" s="30">
        <v>1.3</v>
      </c>
      <c r="G80" s="31">
        <v>6</v>
      </c>
      <c r="H80" s="30">
        <v>7.8</v>
      </c>
      <c r="I80" s="30">
        <v>8.2349999999999994</v>
      </c>
      <c r="J80" s="31">
        <v>64</v>
      </c>
      <c r="K80" s="31" t="s">
        <v>94</v>
      </c>
      <c r="L80" s="31" t="s">
        <v>6</v>
      </c>
      <c r="M80" s="32" t="s">
        <v>69</v>
      </c>
      <c r="N80" s="32"/>
      <c r="O80" s="31">
        <v>30</v>
      </c>
      <c r="P80" s="14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149"/>
      <c r="R80" s="149"/>
      <c r="S80" s="149"/>
      <c r="T80" s="150"/>
      <c r="U80" s="33" t="s">
        <v>6</v>
      </c>
      <c r="V80" s="33" t="s">
        <v>6</v>
      </c>
      <c r="W80" s="34" t="s">
        <v>70</v>
      </c>
      <c r="X80" s="35">
        <v>0</v>
      </c>
      <c r="Y80" s="36">
        <f>IFERROR(IF(X80="",0,CEILING((X80/$H80),1)*$H80),"")</f>
        <v>0</v>
      </c>
      <c r="Z80" s="37" t="str">
        <f>IFERROR(IF(Y80=0,"",ROUNDUP(Y80/H80,0)*0.01898),"")</f>
        <v/>
      </c>
      <c r="AA80" s="151" t="s">
        <v>6</v>
      </c>
      <c r="AB80" s="152" t="s">
        <v>6</v>
      </c>
      <c r="AC80" s="153" t="s">
        <v>176</v>
      </c>
      <c r="AG80" s="154"/>
      <c r="AJ80" s="155" t="s">
        <v>6</v>
      </c>
      <c r="AK80" s="155">
        <v>0</v>
      </c>
      <c r="BB80" s="156" t="s">
        <v>1</v>
      </c>
      <c r="BM80" s="154">
        <v>0</v>
      </c>
      <c r="BN80" s="154">
        <v>0</v>
      </c>
      <c r="BO80" s="154">
        <v>0</v>
      </c>
      <c r="BP80" s="154">
        <v>0</v>
      </c>
    </row>
    <row r="81" spans="1:68" ht="37.5" customHeight="1" x14ac:dyDescent="0.25">
      <c r="A81" s="28" t="s">
        <v>174</v>
      </c>
      <c r="B81" s="28" t="s">
        <v>177</v>
      </c>
      <c r="C81" s="29">
        <v>4301060371</v>
      </c>
      <c r="D81" s="61">
        <v>4680115881532</v>
      </c>
      <c r="E81" s="61"/>
      <c r="F81" s="30">
        <v>1.4</v>
      </c>
      <c r="G81" s="31">
        <v>6</v>
      </c>
      <c r="H81" s="30">
        <v>8.4</v>
      </c>
      <c r="I81" s="30">
        <v>8.9190000000000005</v>
      </c>
      <c r="J81" s="31">
        <v>64</v>
      </c>
      <c r="K81" s="31" t="s">
        <v>94</v>
      </c>
      <c r="L81" s="31" t="s">
        <v>6</v>
      </c>
      <c r="M81" s="32" t="s">
        <v>69</v>
      </c>
      <c r="N81" s="32"/>
      <c r="O81" s="31">
        <v>30</v>
      </c>
      <c r="P81" s="14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149"/>
      <c r="R81" s="149"/>
      <c r="S81" s="149"/>
      <c r="T81" s="150"/>
      <c r="U81" s="33" t="s">
        <v>6</v>
      </c>
      <c r="V81" s="33" t="s">
        <v>6</v>
      </c>
      <c r="W81" s="34" t="s">
        <v>70</v>
      </c>
      <c r="X81" s="35">
        <v>0</v>
      </c>
      <c r="Y81" s="36">
        <f>IFERROR(IF(X81="",0,CEILING((X81/$H81),1)*$H81),"")</f>
        <v>0</v>
      </c>
      <c r="Z81" s="37" t="str">
        <f>IFERROR(IF(Y81=0,"",ROUNDUP(Y81/H81,0)*0.01898),"")</f>
        <v/>
      </c>
      <c r="AA81" s="151" t="s">
        <v>6</v>
      </c>
      <c r="AB81" s="152" t="s">
        <v>6</v>
      </c>
      <c r="AC81" s="153" t="s">
        <v>176</v>
      </c>
      <c r="AG81" s="154"/>
      <c r="AJ81" s="155" t="s">
        <v>6</v>
      </c>
      <c r="AK81" s="155">
        <v>0</v>
      </c>
      <c r="BB81" s="156" t="s">
        <v>1</v>
      </c>
      <c r="BM81" s="154">
        <v>0</v>
      </c>
      <c r="BN81" s="154">
        <v>0</v>
      </c>
      <c r="BO81" s="154">
        <v>0</v>
      </c>
      <c r="BP81" s="154">
        <v>0</v>
      </c>
    </row>
    <row r="82" spans="1:68" ht="27" customHeight="1" x14ac:dyDescent="0.25">
      <c r="A82" s="28" t="s">
        <v>178</v>
      </c>
      <c r="B82" s="28" t="s">
        <v>179</v>
      </c>
      <c r="C82" s="29">
        <v>4301060351</v>
      </c>
      <c r="D82" s="61">
        <v>4680115881464</v>
      </c>
      <c r="E82" s="61"/>
      <c r="F82" s="30">
        <v>0.4</v>
      </c>
      <c r="G82" s="31">
        <v>6</v>
      </c>
      <c r="H82" s="30">
        <v>2.4</v>
      </c>
      <c r="I82" s="30">
        <v>2.61</v>
      </c>
      <c r="J82" s="31">
        <v>132</v>
      </c>
      <c r="K82" s="31" t="s">
        <v>102</v>
      </c>
      <c r="L82" s="31" t="s">
        <v>6</v>
      </c>
      <c r="M82" s="32" t="s">
        <v>104</v>
      </c>
      <c r="N82" s="32"/>
      <c r="O82" s="31">
        <v>30</v>
      </c>
      <c r="P82" s="14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149"/>
      <c r="R82" s="149"/>
      <c r="S82" s="149"/>
      <c r="T82" s="150"/>
      <c r="U82" s="33" t="s">
        <v>6</v>
      </c>
      <c r="V82" s="33" t="s">
        <v>6</v>
      </c>
      <c r="W82" s="34" t="s">
        <v>70</v>
      </c>
      <c r="X82" s="35">
        <v>0</v>
      </c>
      <c r="Y82" s="36">
        <f>IFERROR(IF(X82="",0,CEILING((X82/$H82),1)*$H82),"")</f>
        <v>0</v>
      </c>
      <c r="Z82" s="37" t="str">
        <f>IFERROR(IF(Y82=0,"",ROUNDUP(Y82/H82,0)*0.00902),"")</f>
        <v/>
      </c>
      <c r="AA82" s="151" t="s">
        <v>6</v>
      </c>
      <c r="AB82" s="152" t="s">
        <v>6</v>
      </c>
      <c r="AC82" s="153" t="s">
        <v>180</v>
      </c>
      <c r="AG82" s="154"/>
      <c r="AJ82" s="155" t="s">
        <v>6</v>
      </c>
      <c r="AK82" s="155">
        <v>0</v>
      </c>
      <c r="BB82" s="156" t="s">
        <v>1</v>
      </c>
      <c r="BM82" s="154">
        <v>0</v>
      </c>
      <c r="BN82" s="154">
        <v>0</v>
      </c>
      <c r="BO82" s="154">
        <v>0</v>
      </c>
      <c r="BP82" s="154">
        <v>0</v>
      </c>
    </row>
    <row r="83" spans="1:68" x14ac:dyDescent="0.25">
      <c r="A83" s="62"/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3"/>
      <c r="P83" s="64" t="s">
        <v>81</v>
      </c>
      <c r="Q83" s="65"/>
      <c r="R83" s="65"/>
      <c r="S83" s="65"/>
      <c r="T83" s="65"/>
      <c r="U83" s="65"/>
      <c r="V83" s="66"/>
      <c r="W83" s="38" t="s">
        <v>82</v>
      </c>
      <c r="X83" s="39">
        <f>IFERROR(X80/H80,"0")+IFERROR(X81/H81,"0")+IFERROR(X82/H82,"0")</f>
        <v>0</v>
      </c>
      <c r="Y83" s="39">
        <f>IFERROR(Y80/H80,"0")+IFERROR(Y81/H81,"0")+IFERROR(Y82/H82,"0")</f>
        <v>0</v>
      </c>
      <c r="Z83" s="39">
        <f>IFERROR(IF(Z80="",0,Z80),"0")+IFERROR(IF(Z81="",0,Z81),"0")+IFERROR(IF(Z82="",0,Z82),"0")</f>
        <v>0</v>
      </c>
      <c r="AA83" s="40"/>
      <c r="AB83" s="40"/>
      <c r="AC83" s="40"/>
    </row>
    <row r="84" spans="1:68" x14ac:dyDescent="0.25">
      <c r="A84" s="62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3"/>
      <c r="P84" s="64" t="s">
        <v>81</v>
      </c>
      <c r="Q84" s="65"/>
      <c r="R84" s="65"/>
      <c r="S84" s="65"/>
      <c r="T84" s="65"/>
      <c r="U84" s="65"/>
      <c r="V84" s="66"/>
      <c r="W84" s="38" t="s">
        <v>70</v>
      </c>
      <c r="X84" s="39">
        <f>IFERROR(SUM(X80:X82),"0")</f>
        <v>0</v>
      </c>
      <c r="Y84" s="39">
        <f>IFERROR(SUM(Y80:Y82),"0")</f>
        <v>0</v>
      </c>
      <c r="Z84" s="38"/>
      <c r="AA84" s="40"/>
      <c r="AB84" s="40"/>
      <c r="AC84" s="40"/>
    </row>
    <row r="85" spans="1:68" ht="16.5" customHeight="1" x14ac:dyDescent="0.25">
      <c r="A85" s="26" t="s">
        <v>181</v>
      </c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</row>
    <row r="86" spans="1:68" ht="14.25" customHeight="1" x14ac:dyDescent="0.25">
      <c r="A86" s="27" t="s">
        <v>91</v>
      </c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</row>
    <row r="87" spans="1:68" ht="27" customHeight="1" x14ac:dyDescent="0.25">
      <c r="A87" s="28" t="s">
        <v>182</v>
      </c>
      <c r="B87" s="28" t="s">
        <v>183</v>
      </c>
      <c r="C87" s="29">
        <v>4301011468</v>
      </c>
      <c r="D87" s="61">
        <v>4680115881327</v>
      </c>
      <c r="E87" s="61"/>
      <c r="F87" s="30">
        <v>1.35</v>
      </c>
      <c r="G87" s="31">
        <v>8</v>
      </c>
      <c r="H87" s="30">
        <v>10.8</v>
      </c>
      <c r="I87" s="30">
        <v>11.234999999999999</v>
      </c>
      <c r="J87" s="31">
        <v>64</v>
      </c>
      <c r="K87" s="31" t="s">
        <v>94</v>
      </c>
      <c r="L87" s="31" t="s">
        <v>6</v>
      </c>
      <c r="M87" s="32" t="s">
        <v>132</v>
      </c>
      <c r="N87" s="32"/>
      <c r="O87" s="31">
        <v>50</v>
      </c>
      <c r="P87" s="14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149"/>
      <c r="R87" s="149"/>
      <c r="S87" s="149"/>
      <c r="T87" s="150"/>
      <c r="U87" s="33" t="s">
        <v>6</v>
      </c>
      <c r="V87" s="33" t="s">
        <v>6</v>
      </c>
      <c r="W87" s="34" t="s">
        <v>70</v>
      </c>
      <c r="X87" s="35">
        <v>0</v>
      </c>
      <c r="Y87" s="36">
        <f>IFERROR(IF(X87="",0,CEILING((X87/$H87),1)*$H87),"")</f>
        <v>0</v>
      </c>
      <c r="Z87" s="37" t="str">
        <f>IFERROR(IF(Y87=0,"",ROUNDUP(Y87/H87,0)*0.01898),"")</f>
        <v/>
      </c>
      <c r="AA87" s="151" t="s">
        <v>6</v>
      </c>
      <c r="AB87" s="152" t="s">
        <v>6</v>
      </c>
      <c r="AC87" s="153" t="s">
        <v>184</v>
      </c>
      <c r="AG87" s="154"/>
      <c r="AJ87" s="155" t="s">
        <v>6</v>
      </c>
      <c r="AK87" s="155">
        <v>0</v>
      </c>
      <c r="BB87" s="156" t="s">
        <v>1</v>
      </c>
      <c r="BM87" s="154">
        <v>0</v>
      </c>
      <c r="BN87" s="154">
        <v>0</v>
      </c>
      <c r="BO87" s="154">
        <v>0</v>
      </c>
      <c r="BP87" s="154">
        <v>0</v>
      </c>
    </row>
    <row r="88" spans="1:68" ht="16.5" customHeight="1" x14ac:dyDescent="0.25">
      <c r="A88" s="28" t="s">
        <v>185</v>
      </c>
      <c r="B88" s="28" t="s">
        <v>186</v>
      </c>
      <c r="C88" s="29">
        <v>4301011476</v>
      </c>
      <c r="D88" s="61">
        <v>4680115881518</v>
      </c>
      <c r="E88" s="61"/>
      <c r="F88" s="30">
        <v>0.4</v>
      </c>
      <c r="G88" s="31">
        <v>10</v>
      </c>
      <c r="H88" s="30">
        <v>4</v>
      </c>
      <c r="I88" s="30">
        <v>4.21</v>
      </c>
      <c r="J88" s="31">
        <v>132</v>
      </c>
      <c r="K88" s="31" t="s">
        <v>102</v>
      </c>
      <c r="L88" s="31" t="s">
        <v>6</v>
      </c>
      <c r="M88" s="32" t="s">
        <v>104</v>
      </c>
      <c r="N88" s="32"/>
      <c r="O88" s="31">
        <v>50</v>
      </c>
      <c r="P88" s="14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149"/>
      <c r="R88" s="149"/>
      <c r="S88" s="149"/>
      <c r="T88" s="150"/>
      <c r="U88" s="33" t="s">
        <v>6</v>
      </c>
      <c r="V88" s="33" t="s">
        <v>6</v>
      </c>
      <c r="W88" s="34" t="s">
        <v>70</v>
      </c>
      <c r="X88" s="35">
        <v>0</v>
      </c>
      <c r="Y88" s="36">
        <f>IFERROR(IF(X88="",0,CEILING((X88/$H88),1)*$H88),"")</f>
        <v>0</v>
      </c>
      <c r="Z88" s="37" t="str">
        <f>IFERROR(IF(Y88=0,"",ROUNDUP(Y88/H88,0)*0.00902),"")</f>
        <v/>
      </c>
      <c r="AA88" s="151" t="s">
        <v>6</v>
      </c>
      <c r="AB88" s="152" t="s">
        <v>6</v>
      </c>
      <c r="AC88" s="153" t="s">
        <v>184</v>
      </c>
      <c r="AG88" s="154"/>
      <c r="AJ88" s="155" t="s">
        <v>6</v>
      </c>
      <c r="AK88" s="155">
        <v>0</v>
      </c>
      <c r="BB88" s="156" t="s">
        <v>1</v>
      </c>
      <c r="BM88" s="154">
        <v>0</v>
      </c>
      <c r="BN88" s="154">
        <v>0</v>
      </c>
      <c r="BO88" s="154">
        <v>0</v>
      </c>
      <c r="BP88" s="154">
        <v>0</v>
      </c>
    </row>
    <row r="89" spans="1:68" ht="27" customHeight="1" x14ac:dyDescent="0.25">
      <c r="A89" s="28" t="s">
        <v>187</v>
      </c>
      <c r="B89" s="28" t="s">
        <v>188</v>
      </c>
      <c r="C89" s="29">
        <v>4301011443</v>
      </c>
      <c r="D89" s="61">
        <v>4680115881303</v>
      </c>
      <c r="E89" s="61"/>
      <c r="F89" s="30">
        <v>0.45</v>
      </c>
      <c r="G89" s="31">
        <v>10</v>
      </c>
      <c r="H89" s="30">
        <v>4.5</v>
      </c>
      <c r="I89" s="30">
        <v>4.71</v>
      </c>
      <c r="J89" s="31">
        <v>132</v>
      </c>
      <c r="K89" s="31" t="s">
        <v>102</v>
      </c>
      <c r="L89" s="31" t="s">
        <v>103</v>
      </c>
      <c r="M89" s="32" t="s">
        <v>132</v>
      </c>
      <c r="N89" s="32"/>
      <c r="O89" s="31">
        <v>50</v>
      </c>
      <c r="P89" s="14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149"/>
      <c r="R89" s="149"/>
      <c r="S89" s="149"/>
      <c r="T89" s="150"/>
      <c r="U89" s="33" t="s">
        <v>6</v>
      </c>
      <c r="V89" s="33" t="s">
        <v>6</v>
      </c>
      <c r="W89" s="34" t="s">
        <v>70</v>
      </c>
      <c r="X89" s="35">
        <v>0</v>
      </c>
      <c r="Y89" s="36">
        <f>IFERROR(IF(X89="",0,CEILING((X89/$H89),1)*$H89),"")</f>
        <v>0</v>
      </c>
      <c r="Z89" s="37" t="str">
        <f>IFERROR(IF(Y89=0,"",ROUNDUP(Y89/H89,0)*0.00902),"")</f>
        <v/>
      </c>
      <c r="AA89" s="151" t="s">
        <v>6</v>
      </c>
      <c r="AB89" s="152" t="s">
        <v>6</v>
      </c>
      <c r="AC89" s="153" t="s">
        <v>189</v>
      </c>
      <c r="AG89" s="154"/>
      <c r="AJ89" s="155" t="s">
        <v>105</v>
      </c>
      <c r="AK89" s="155">
        <v>54</v>
      </c>
      <c r="BB89" s="156" t="s">
        <v>1</v>
      </c>
      <c r="BM89" s="154">
        <v>0</v>
      </c>
      <c r="BN89" s="154">
        <v>0</v>
      </c>
      <c r="BO89" s="154">
        <v>0</v>
      </c>
      <c r="BP89" s="154">
        <v>0</v>
      </c>
    </row>
    <row r="90" spans="1:68" x14ac:dyDescent="0.25">
      <c r="A90" s="62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3"/>
      <c r="P90" s="64" t="s">
        <v>81</v>
      </c>
      <c r="Q90" s="65"/>
      <c r="R90" s="65"/>
      <c r="S90" s="65"/>
      <c r="T90" s="65"/>
      <c r="U90" s="65"/>
      <c r="V90" s="66"/>
      <c r="W90" s="38" t="s">
        <v>82</v>
      </c>
      <c r="X90" s="39">
        <f>IFERROR(X87/H87,"0")+IFERROR(X88/H88,"0")+IFERROR(X89/H89,"0")</f>
        <v>0</v>
      </c>
      <c r="Y90" s="39">
        <f>IFERROR(Y87/H87,"0")+IFERROR(Y88/H88,"0")+IFERROR(Y89/H89,"0")</f>
        <v>0</v>
      </c>
      <c r="Z90" s="39">
        <f>IFERROR(IF(Z87="",0,Z87),"0")+IFERROR(IF(Z88="",0,Z88),"0")+IFERROR(IF(Z89="",0,Z89),"0")</f>
        <v>0</v>
      </c>
      <c r="AA90" s="40"/>
      <c r="AB90" s="40"/>
      <c r="AC90" s="40"/>
    </row>
    <row r="91" spans="1:68" x14ac:dyDescent="0.25">
      <c r="A91" s="62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3"/>
      <c r="P91" s="64" t="s">
        <v>81</v>
      </c>
      <c r="Q91" s="65"/>
      <c r="R91" s="65"/>
      <c r="S91" s="65"/>
      <c r="T91" s="65"/>
      <c r="U91" s="65"/>
      <c r="V91" s="66"/>
      <c r="W91" s="38" t="s">
        <v>70</v>
      </c>
      <c r="X91" s="39">
        <f>IFERROR(SUM(X87:X89),"0")</f>
        <v>0</v>
      </c>
      <c r="Y91" s="39">
        <f>IFERROR(SUM(Y87:Y89),"0")</f>
        <v>0</v>
      </c>
      <c r="Z91" s="38"/>
      <c r="AA91" s="40"/>
      <c r="AB91" s="40"/>
      <c r="AC91" s="40"/>
    </row>
    <row r="92" spans="1:68" ht="14.25" customHeight="1" x14ac:dyDescent="0.25">
      <c r="A92" s="27" t="s">
        <v>65</v>
      </c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</row>
    <row r="93" spans="1:68" ht="27" customHeight="1" x14ac:dyDescent="0.25">
      <c r="A93" s="28" t="s">
        <v>190</v>
      </c>
      <c r="B93" s="28" t="s">
        <v>191</v>
      </c>
      <c r="C93" s="29">
        <v>4301051437</v>
      </c>
      <c r="D93" s="61">
        <v>4607091386967</v>
      </c>
      <c r="E93" s="61"/>
      <c r="F93" s="30">
        <v>1.35</v>
      </c>
      <c r="G93" s="31">
        <v>6</v>
      </c>
      <c r="H93" s="30">
        <v>8.1</v>
      </c>
      <c r="I93" s="30">
        <v>8.6189999999999998</v>
      </c>
      <c r="J93" s="31">
        <v>64</v>
      </c>
      <c r="K93" s="31" t="s">
        <v>94</v>
      </c>
      <c r="L93" s="31" t="s">
        <v>6</v>
      </c>
      <c r="M93" s="32" t="s">
        <v>104</v>
      </c>
      <c r="N93" s="32"/>
      <c r="O93" s="31">
        <v>45</v>
      </c>
      <c r="P93" s="14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149"/>
      <c r="R93" s="149"/>
      <c r="S93" s="149"/>
      <c r="T93" s="150"/>
      <c r="U93" s="33" t="s">
        <v>6</v>
      </c>
      <c r="V93" s="33" t="s">
        <v>6</v>
      </c>
      <c r="W93" s="34" t="s">
        <v>70</v>
      </c>
      <c r="X93" s="35">
        <v>0</v>
      </c>
      <c r="Y93" s="36">
        <f t="shared" ref="Y93:Y101" si="2">IFERROR(IF(X93="",0,CEILING((X93/$H93),1)*$H93),"")</f>
        <v>0</v>
      </c>
      <c r="Z93" s="37" t="str">
        <f>IFERROR(IF(Y93=0,"",ROUNDUP(Y93/H93,0)*0.01898),"")</f>
        <v/>
      </c>
      <c r="AA93" s="151" t="s">
        <v>6</v>
      </c>
      <c r="AB93" s="152" t="s">
        <v>6</v>
      </c>
      <c r="AC93" s="153" t="s">
        <v>192</v>
      </c>
      <c r="AG93" s="154"/>
      <c r="AJ93" s="155" t="s">
        <v>6</v>
      </c>
      <c r="AK93" s="155">
        <v>0</v>
      </c>
      <c r="BB93" s="156" t="s">
        <v>1</v>
      </c>
      <c r="BM93" s="154">
        <v>0</v>
      </c>
      <c r="BN93" s="154">
        <v>0</v>
      </c>
      <c r="BO93" s="154">
        <v>0</v>
      </c>
      <c r="BP93" s="154">
        <v>0</v>
      </c>
    </row>
    <row r="94" spans="1:68" ht="27" customHeight="1" x14ac:dyDescent="0.25">
      <c r="A94" s="28" t="s">
        <v>190</v>
      </c>
      <c r="B94" s="28" t="s">
        <v>193</v>
      </c>
      <c r="C94" s="29">
        <v>4301051546</v>
      </c>
      <c r="D94" s="61">
        <v>4607091386967</v>
      </c>
      <c r="E94" s="61"/>
      <c r="F94" s="30">
        <v>1.4</v>
      </c>
      <c r="G94" s="31">
        <v>6</v>
      </c>
      <c r="H94" s="30">
        <v>8.4</v>
      </c>
      <c r="I94" s="30">
        <v>8.9190000000000005</v>
      </c>
      <c r="J94" s="31">
        <v>64</v>
      </c>
      <c r="K94" s="31" t="s">
        <v>94</v>
      </c>
      <c r="L94" s="31" t="s">
        <v>6</v>
      </c>
      <c r="M94" s="32" t="s">
        <v>104</v>
      </c>
      <c r="N94" s="32"/>
      <c r="O94" s="31">
        <v>45</v>
      </c>
      <c r="P94" s="14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149"/>
      <c r="R94" s="149"/>
      <c r="S94" s="149"/>
      <c r="T94" s="150"/>
      <c r="U94" s="33" t="s">
        <v>6</v>
      </c>
      <c r="V94" s="33" t="s">
        <v>6</v>
      </c>
      <c r="W94" s="34" t="s">
        <v>70</v>
      </c>
      <c r="X94" s="35">
        <v>0</v>
      </c>
      <c r="Y94" s="36">
        <f t="shared" si="2"/>
        <v>0</v>
      </c>
      <c r="Z94" s="37" t="str">
        <f>IFERROR(IF(Y94=0,"",ROUNDUP(Y94/H94,0)*0.01898),"")</f>
        <v/>
      </c>
      <c r="AA94" s="151" t="s">
        <v>6</v>
      </c>
      <c r="AB94" s="152" t="s">
        <v>6</v>
      </c>
      <c r="AC94" s="153" t="s">
        <v>192</v>
      </c>
      <c r="AG94" s="154"/>
      <c r="AJ94" s="155" t="s">
        <v>6</v>
      </c>
      <c r="AK94" s="155">
        <v>0</v>
      </c>
      <c r="BB94" s="156" t="s">
        <v>1</v>
      </c>
      <c r="BM94" s="154">
        <v>0</v>
      </c>
      <c r="BN94" s="154">
        <v>0</v>
      </c>
      <c r="BO94" s="154">
        <v>0</v>
      </c>
      <c r="BP94" s="154">
        <v>0</v>
      </c>
    </row>
    <row r="95" spans="1:68" ht="16.5" customHeight="1" x14ac:dyDescent="0.25">
      <c r="A95" s="28" t="s">
        <v>190</v>
      </c>
      <c r="B95" s="28" t="s">
        <v>194</v>
      </c>
      <c r="C95" s="29">
        <v>4301051712</v>
      </c>
      <c r="D95" s="61">
        <v>4607091386967</v>
      </c>
      <c r="E95" s="61"/>
      <c r="F95" s="30">
        <v>1.35</v>
      </c>
      <c r="G95" s="31">
        <v>6</v>
      </c>
      <c r="H95" s="30">
        <v>8.1</v>
      </c>
      <c r="I95" s="30">
        <v>8.6189999999999998</v>
      </c>
      <c r="J95" s="31">
        <v>64</v>
      </c>
      <c r="K95" s="31" t="s">
        <v>94</v>
      </c>
      <c r="L95" s="31" t="s">
        <v>6</v>
      </c>
      <c r="M95" s="32" t="s">
        <v>132</v>
      </c>
      <c r="N95" s="32"/>
      <c r="O95" s="31">
        <v>45</v>
      </c>
      <c r="P95" s="157" t="s">
        <v>195</v>
      </c>
      <c r="Q95" s="149"/>
      <c r="R95" s="149"/>
      <c r="S95" s="149"/>
      <c r="T95" s="150"/>
      <c r="U95" s="33" t="s">
        <v>6</v>
      </c>
      <c r="V95" s="33" t="s">
        <v>6</v>
      </c>
      <c r="W95" s="34" t="s">
        <v>70</v>
      </c>
      <c r="X95" s="35">
        <v>0</v>
      </c>
      <c r="Y95" s="36">
        <f t="shared" si="2"/>
        <v>0</v>
      </c>
      <c r="Z95" s="37" t="str">
        <f>IFERROR(IF(Y95=0,"",ROUNDUP(Y95/H95,0)*0.01898),"")</f>
        <v/>
      </c>
      <c r="AA95" s="151" t="s">
        <v>6</v>
      </c>
      <c r="AB95" s="152" t="s">
        <v>6</v>
      </c>
      <c r="AC95" s="153" t="s">
        <v>196</v>
      </c>
      <c r="AG95" s="154"/>
      <c r="AJ95" s="155" t="s">
        <v>6</v>
      </c>
      <c r="AK95" s="155">
        <v>0</v>
      </c>
      <c r="BB95" s="156" t="s">
        <v>1</v>
      </c>
      <c r="BM95" s="154">
        <v>0</v>
      </c>
      <c r="BN95" s="154">
        <v>0</v>
      </c>
      <c r="BO95" s="154">
        <v>0</v>
      </c>
      <c r="BP95" s="154">
        <v>0</v>
      </c>
    </row>
    <row r="96" spans="1:68" ht="27" customHeight="1" x14ac:dyDescent="0.25">
      <c r="A96" s="28" t="s">
        <v>197</v>
      </c>
      <c r="B96" s="28" t="s">
        <v>198</v>
      </c>
      <c r="C96" s="29">
        <v>4301051788</v>
      </c>
      <c r="D96" s="61">
        <v>4680115884953</v>
      </c>
      <c r="E96" s="61"/>
      <c r="F96" s="30">
        <v>0.37</v>
      </c>
      <c r="G96" s="31">
        <v>6</v>
      </c>
      <c r="H96" s="30">
        <v>2.2200000000000002</v>
      </c>
      <c r="I96" s="30">
        <v>2.472</v>
      </c>
      <c r="J96" s="31">
        <v>182</v>
      </c>
      <c r="K96" s="31" t="s">
        <v>68</v>
      </c>
      <c r="L96" s="31" t="s">
        <v>6</v>
      </c>
      <c r="M96" s="32" t="s">
        <v>104</v>
      </c>
      <c r="N96" s="32"/>
      <c r="O96" s="31">
        <v>45</v>
      </c>
      <c r="P96" s="157" t="s">
        <v>199</v>
      </c>
      <c r="Q96" s="149"/>
      <c r="R96" s="149"/>
      <c r="S96" s="149"/>
      <c r="T96" s="150"/>
      <c r="U96" s="33" t="s">
        <v>6</v>
      </c>
      <c r="V96" s="33" t="s">
        <v>6</v>
      </c>
      <c r="W96" s="34" t="s">
        <v>70</v>
      </c>
      <c r="X96" s="35">
        <v>0</v>
      </c>
      <c r="Y96" s="36">
        <f t="shared" si="2"/>
        <v>0</v>
      </c>
      <c r="Z96" s="37" t="str">
        <f>IFERROR(IF(Y96=0,"",ROUNDUP(Y96/H96,0)*0.00651),"")</f>
        <v/>
      </c>
      <c r="AA96" s="151" t="s">
        <v>6</v>
      </c>
      <c r="AB96" s="152" t="s">
        <v>6</v>
      </c>
      <c r="AC96" s="153" t="s">
        <v>200</v>
      </c>
      <c r="AG96" s="154"/>
      <c r="AJ96" s="155" t="s">
        <v>6</v>
      </c>
      <c r="AK96" s="155">
        <v>0</v>
      </c>
      <c r="BB96" s="156" t="s">
        <v>1</v>
      </c>
      <c r="BM96" s="154">
        <v>0</v>
      </c>
      <c r="BN96" s="154">
        <v>0</v>
      </c>
      <c r="BO96" s="154">
        <v>0</v>
      </c>
      <c r="BP96" s="154">
        <v>0</v>
      </c>
    </row>
    <row r="97" spans="1:68" ht="16.5" customHeight="1" x14ac:dyDescent="0.25">
      <c r="A97" s="28" t="s">
        <v>201</v>
      </c>
      <c r="B97" s="28" t="s">
        <v>202</v>
      </c>
      <c r="C97" s="29">
        <v>4301051718</v>
      </c>
      <c r="D97" s="61">
        <v>4607091385731</v>
      </c>
      <c r="E97" s="61"/>
      <c r="F97" s="30">
        <v>0.45</v>
      </c>
      <c r="G97" s="31">
        <v>6</v>
      </c>
      <c r="H97" s="30">
        <v>2.7</v>
      </c>
      <c r="I97" s="30">
        <v>2.952</v>
      </c>
      <c r="J97" s="31">
        <v>182</v>
      </c>
      <c r="K97" s="31" t="s">
        <v>68</v>
      </c>
      <c r="L97" s="31" t="s">
        <v>6</v>
      </c>
      <c r="M97" s="32" t="s">
        <v>132</v>
      </c>
      <c r="N97" s="32"/>
      <c r="O97" s="31">
        <v>45</v>
      </c>
      <c r="P97" s="157" t="s">
        <v>203</v>
      </c>
      <c r="Q97" s="149"/>
      <c r="R97" s="149"/>
      <c r="S97" s="149"/>
      <c r="T97" s="150"/>
      <c r="U97" s="33" t="s">
        <v>6</v>
      </c>
      <c r="V97" s="33" t="s">
        <v>6</v>
      </c>
      <c r="W97" s="34" t="s">
        <v>70</v>
      </c>
      <c r="X97" s="35">
        <v>0</v>
      </c>
      <c r="Y97" s="36">
        <f t="shared" si="2"/>
        <v>0</v>
      </c>
      <c r="Z97" s="37" t="str">
        <f>IFERROR(IF(Y97=0,"",ROUNDUP(Y97/H97,0)*0.00651),"")</f>
        <v/>
      </c>
      <c r="AA97" s="151" t="s">
        <v>6</v>
      </c>
      <c r="AB97" s="152" t="s">
        <v>6</v>
      </c>
      <c r="AC97" s="153" t="s">
        <v>196</v>
      </c>
      <c r="AG97" s="154"/>
      <c r="AJ97" s="155" t="s">
        <v>6</v>
      </c>
      <c r="AK97" s="155">
        <v>0</v>
      </c>
      <c r="BB97" s="156" t="s">
        <v>1</v>
      </c>
      <c r="BM97" s="154">
        <v>0</v>
      </c>
      <c r="BN97" s="154">
        <v>0</v>
      </c>
      <c r="BO97" s="154">
        <v>0</v>
      </c>
      <c r="BP97" s="154">
        <v>0</v>
      </c>
    </row>
    <row r="98" spans="1:68" ht="27" customHeight="1" x14ac:dyDescent="0.25">
      <c r="A98" s="28" t="s">
        <v>201</v>
      </c>
      <c r="B98" s="28" t="s">
        <v>204</v>
      </c>
      <c r="C98" s="29">
        <v>4301052039</v>
      </c>
      <c r="D98" s="61">
        <v>4607091385731</v>
      </c>
      <c r="E98" s="61"/>
      <c r="F98" s="30">
        <v>0.45</v>
      </c>
      <c r="G98" s="31">
        <v>6</v>
      </c>
      <c r="H98" s="30">
        <v>2.7</v>
      </c>
      <c r="I98" s="30">
        <v>2.952</v>
      </c>
      <c r="J98" s="31">
        <v>182</v>
      </c>
      <c r="K98" s="31" t="s">
        <v>68</v>
      </c>
      <c r="L98" s="31" t="s">
        <v>6</v>
      </c>
      <c r="M98" s="32" t="s">
        <v>104</v>
      </c>
      <c r="N98" s="32"/>
      <c r="O98" s="31">
        <v>45</v>
      </c>
      <c r="P98" s="157" t="s">
        <v>205</v>
      </c>
      <c r="Q98" s="149"/>
      <c r="R98" s="149"/>
      <c r="S98" s="149"/>
      <c r="T98" s="150"/>
      <c r="U98" s="33" t="s">
        <v>6</v>
      </c>
      <c r="V98" s="33" t="s">
        <v>6</v>
      </c>
      <c r="W98" s="34" t="s">
        <v>70</v>
      </c>
      <c r="X98" s="35">
        <v>0</v>
      </c>
      <c r="Y98" s="36">
        <f t="shared" si="2"/>
        <v>0</v>
      </c>
      <c r="Z98" s="37" t="str">
        <f>IFERROR(IF(Y98=0,"",ROUNDUP(Y98/H98,0)*0.00651),"")</f>
        <v/>
      </c>
      <c r="AA98" s="151" t="s">
        <v>6</v>
      </c>
      <c r="AB98" s="152" t="s">
        <v>6</v>
      </c>
      <c r="AC98" s="153" t="s">
        <v>192</v>
      </c>
      <c r="AG98" s="154"/>
      <c r="AJ98" s="155" t="s">
        <v>6</v>
      </c>
      <c r="AK98" s="155">
        <v>0</v>
      </c>
      <c r="BB98" s="156" t="s">
        <v>1</v>
      </c>
      <c r="BM98" s="154">
        <v>0</v>
      </c>
      <c r="BN98" s="154">
        <v>0</v>
      </c>
      <c r="BO98" s="154">
        <v>0</v>
      </c>
      <c r="BP98" s="154">
        <v>0</v>
      </c>
    </row>
    <row r="99" spans="1:68" ht="16.5" customHeight="1" x14ac:dyDescent="0.25">
      <c r="A99" s="28" t="s">
        <v>206</v>
      </c>
      <c r="B99" s="28" t="s">
        <v>207</v>
      </c>
      <c r="C99" s="29">
        <v>4301051438</v>
      </c>
      <c r="D99" s="61">
        <v>4680115880894</v>
      </c>
      <c r="E99" s="61"/>
      <c r="F99" s="30">
        <v>0.33</v>
      </c>
      <c r="G99" s="31">
        <v>6</v>
      </c>
      <c r="H99" s="30">
        <v>1.98</v>
      </c>
      <c r="I99" s="30">
        <v>2.238</v>
      </c>
      <c r="J99" s="31">
        <v>182</v>
      </c>
      <c r="K99" s="31" t="s">
        <v>68</v>
      </c>
      <c r="L99" s="31" t="s">
        <v>6</v>
      </c>
      <c r="M99" s="32" t="s">
        <v>104</v>
      </c>
      <c r="N99" s="32"/>
      <c r="O99" s="31">
        <v>45</v>
      </c>
      <c r="P99" s="14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149"/>
      <c r="R99" s="149"/>
      <c r="S99" s="149"/>
      <c r="T99" s="150"/>
      <c r="U99" s="33" t="s">
        <v>6</v>
      </c>
      <c r="V99" s="33" t="s">
        <v>6</v>
      </c>
      <c r="W99" s="34" t="s">
        <v>70</v>
      </c>
      <c r="X99" s="35">
        <v>0</v>
      </c>
      <c r="Y99" s="36">
        <f t="shared" si="2"/>
        <v>0</v>
      </c>
      <c r="Z99" s="37" t="str">
        <f>IFERROR(IF(Y99=0,"",ROUNDUP(Y99/H99,0)*0.00651),"")</f>
        <v/>
      </c>
      <c r="AA99" s="151" t="s">
        <v>6</v>
      </c>
      <c r="AB99" s="152" t="s">
        <v>6</v>
      </c>
      <c r="AC99" s="153" t="s">
        <v>208</v>
      </c>
      <c r="AG99" s="154"/>
      <c r="AJ99" s="155" t="s">
        <v>6</v>
      </c>
      <c r="AK99" s="155">
        <v>0</v>
      </c>
      <c r="BB99" s="156" t="s">
        <v>1</v>
      </c>
      <c r="BM99" s="154">
        <v>0</v>
      </c>
      <c r="BN99" s="154">
        <v>0</v>
      </c>
      <c r="BO99" s="154">
        <v>0</v>
      </c>
      <c r="BP99" s="154">
        <v>0</v>
      </c>
    </row>
    <row r="100" spans="1:68" ht="27" customHeight="1" x14ac:dyDescent="0.25">
      <c r="A100" s="28" t="s">
        <v>209</v>
      </c>
      <c r="B100" s="28" t="s">
        <v>210</v>
      </c>
      <c r="C100" s="29">
        <v>4301051439</v>
      </c>
      <c r="D100" s="61">
        <v>4680115880214</v>
      </c>
      <c r="E100" s="61"/>
      <c r="F100" s="30">
        <v>0.45</v>
      </c>
      <c r="G100" s="31">
        <v>6</v>
      </c>
      <c r="H100" s="30">
        <v>2.7</v>
      </c>
      <c r="I100" s="30">
        <v>2.988</v>
      </c>
      <c r="J100" s="31">
        <v>132</v>
      </c>
      <c r="K100" s="31" t="s">
        <v>102</v>
      </c>
      <c r="L100" s="31" t="s">
        <v>6</v>
      </c>
      <c r="M100" s="32" t="s">
        <v>104</v>
      </c>
      <c r="N100" s="32"/>
      <c r="O100" s="31">
        <v>45</v>
      </c>
      <c r="P100" s="14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149"/>
      <c r="R100" s="149"/>
      <c r="S100" s="149"/>
      <c r="T100" s="150"/>
      <c r="U100" s="33" t="s">
        <v>6</v>
      </c>
      <c r="V100" s="33" t="s">
        <v>6</v>
      </c>
      <c r="W100" s="34" t="s">
        <v>70</v>
      </c>
      <c r="X100" s="35">
        <v>0</v>
      </c>
      <c r="Y100" s="36">
        <f t="shared" si="2"/>
        <v>0</v>
      </c>
      <c r="Z100" s="37" t="str">
        <f>IFERROR(IF(Y100=0,"",ROUNDUP(Y100/H100,0)*0.00902),"")</f>
        <v/>
      </c>
      <c r="AA100" s="151" t="s">
        <v>6</v>
      </c>
      <c r="AB100" s="152" t="s">
        <v>6</v>
      </c>
      <c r="AC100" s="153" t="s">
        <v>208</v>
      </c>
      <c r="AG100" s="154"/>
      <c r="AJ100" s="155" t="s">
        <v>6</v>
      </c>
      <c r="AK100" s="155">
        <v>0</v>
      </c>
      <c r="BB100" s="156" t="s">
        <v>1</v>
      </c>
      <c r="BM100" s="154">
        <v>0</v>
      </c>
      <c r="BN100" s="154">
        <v>0</v>
      </c>
      <c r="BO100" s="154">
        <v>0</v>
      </c>
      <c r="BP100" s="154">
        <v>0</v>
      </c>
    </row>
    <row r="101" spans="1:68" ht="27" customHeight="1" x14ac:dyDescent="0.25">
      <c r="A101" s="28" t="s">
        <v>209</v>
      </c>
      <c r="B101" s="28" t="s">
        <v>211</v>
      </c>
      <c r="C101" s="29">
        <v>4301051687</v>
      </c>
      <c r="D101" s="61">
        <v>4680115880214</v>
      </c>
      <c r="E101" s="61"/>
      <c r="F101" s="30">
        <v>0.45</v>
      </c>
      <c r="G101" s="31">
        <v>4</v>
      </c>
      <c r="H101" s="30">
        <v>1.8</v>
      </c>
      <c r="I101" s="30">
        <v>2.032</v>
      </c>
      <c r="J101" s="31">
        <v>182</v>
      </c>
      <c r="K101" s="31" t="s">
        <v>68</v>
      </c>
      <c r="L101" s="31" t="s">
        <v>6</v>
      </c>
      <c r="M101" s="32" t="s">
        <v>104</v>
      </c>
      <c r="N101" s="32"/>
      <c r="O101" s="31">
        <v>45</v>
      </c>
      <c r="P101" s="148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149"/>
      <c r="R101" s="149"/>
      <c r="S101" s="149"/>
      <c r="T101" s="150"/>
      <c r="U101" s="33" t="s">
        <v>6</v>
      </c>
      <c r="V101" s="33" t="s">
        <v>6</v>
      </c>
      <c r="W101" s="34" t="s">
        <v>70</v>
      </c>
      <c r="X101" s="35">
        <v>0</v>
      </c>
      <c r="Y101" s="36">
        <f t="shared" si="2"/>
        <v>0</v>
      </c>
      <c r="Z101" s="37" t="str">
        <f>IFERROR(IF(Y101=0,"",ROUNDUP(Y101/H101,0)*0.00651),"")</f>
        <v/>
      </c>
      <c r="AA101" s="151" t="s">
        <v>6</v>
      </c>
      <c r="AB101" s="152" t="s">
        <v>6</v>
      </c>
      <c r="AC101" s="153" t="s">
        <v>208</v>
      </c>
      <c r="AG101" s="154"/>
      <c r="AJ101" s="155" t="s">
        <v>6</v>
      </c>
      <c r="AK101" s="155">
        <v>0</v>
      </c>
      <c r="BB101" s="156" t="s">
        <v>1</v>
      </c>
      <c r="BM101" s="154">
        <v>0</v>
      </c>
      <c r="BN101" s="154">
        <v>0</v>
      </c>
      <c r="BO101" s="154">
        <v>0</v>
      </c>
      <c r="BP101" s="154">
        <v>0</v>
      </c>
    </row>
    <row r="102" spans="1:68" x14ac:dyDescent="0.25">
      <c r="A102" s="62"/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3"/>
      <c r="P102" s="64" t="s">
        <v>81</v>
      </c>
      <c r="Q102" s="65"/>
      <c r="R102" s="65"/>
      <c r="S102" s="65"/>
      <c r="T102" s="65"/>
      <c r="U102" s="65"/>
      <c r="V102" s="66"/>
      <c r="W102" s="38" t="s">
        <v>82</v>
      </c>
      <c r="X102" s="39">
        <f>IFERROR(X93/H93,"0")+IFERROR(X94/H94,"0")+IFERROR(X95/H95,"0")+IFERROR(X96/H96,"0")+IFERROR(X97/H97,"0")+IFERROR(X98/H98,"0")+IFERROR(X99/H99,"0")+IFERROR(X100/H100,"0")+IFERROR(X101/H101,"0")</f>
        <v>0</v>
      </c>
      <c r="Y102" s="39">
        <f>IFERROR(Y93/H93,"0")+IFERROR(Y94/H94,"0")+IFERROR(Y95/H95,"0")+IFERROR(Y96/H96,"0")+IFERROR(Y97/H97,"0")+IFERROR(Y98/H98,"0")+IFERROR(Y99/H99,"0")+IFERROR(Y100/H100,"0")+IFERROR(Y101/H101,"0")</f>
        <v>0</v>
      </c>
      <c r="Z102" s="39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</v>
      </c>
      <c r="AA102" s="40"/>
      <c r="AB102" s="40"/>
      <c r="AC102" s="40"/>
    </row>
    <row r="103" spans="1:68" x14ac:dyDescent="0.25">
      <c r="A103" s="62"/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3"/>
      <c r="P103" s="64" t="s">
        <v>81</v>
      </c>
      <c r="Q103" s="65"/>
      <c r="R103" s="65"/>
      <c r="S103" s="65"/>
      <c r="T103" s="65"/>
      <c r="U103" s="65"/>
      <c r="V103" s="66"/>
      <c r="W103" s="38" t="s">
        <v>70</v>
      </c>
      <c r="X103" s="39">
        <f>IFERROR(SUM(X93:X101),"0")</f>
        <v>0</v>
      </c>
      <c r="Y103" s="39">
        <f>IFERROR(SUM(Y93:Y101),"0")</f>
        <v>0</v>
      </c>
      <c r="Z103" s="38"/>
      <c r="AA103" s="40"/>
      <c r="AB103" s="40"/>
      <c r="AC103" s="40"/>
    </row>
    <row r="104" spans="1:68" ht="16.5" customHeight="1" x14ac:dyDescent="0.25">
      <c r="A104" s="26" t="s">
        <v>212</v>
      </c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</row>
    <row r="105" spans="1:68" ht="14.25" customHeight="1" x14ac:dyDescent="0.25">
      <c r="A105" s="27" t="s">
        <v>91</v>
      </c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</row>
    <row r="106" spans="1:68" ht="16.5" customHeight="1" x14ac:dyDescent="0.25">
      <c r="A106" s="28" t="s">
        <v>213</v>
      </c>
      <c r="B106" s="28" t="s">
        <v>214</v>
      </c>
      <c r="C106" s="29">
        <v>4301011514</v>
      </c>
      <c r="D106" s="61">
        <v>4680115882133</v>
      </c>
      <c r="E106" s="61"/>
      <c r="F106" s="30">
        <v>1.35</v>
      </c>
      <c r="G106" s="31">
        <v>8</v>
      </c>
      <c r="H106" s="30">
        <v>10.8</v>
      </c>
      <c r="I106" s="30">
        <v>11.234999999999999</v>
      </c>
      <c r="J106" s="31">
        <v>64</v>
      </c>
      <c r="K106" s="31" t="s">
        <v>94</v>
      </c>
      <c r="L106" s="31" t="s">
        <v>6</v>
      </c>
      <c r="M106" s="32" t="s">
        <v>95</v>
      </c>
      <c r="N106" s="32"/>
      <c r="O106" s="31">
        <v>50</v>
      </c>
      <c r="P106" s="14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149"/>
      <c r="R106" s="149"/>
      <c r="S106" s="149"/>
      <c r="T106" s="150"/>
      <c r="U106" s="33" t="s">
        <v>6</v>
      </c>
      <c r="V106" s="33" t="s">
        <v>6</v>
      </c>
      <c r="W106" s="34" t="s">
        <v>70</v>
      </c>
      <c r="X106" s="35">
        <v>0</v>
      </c>
      <c r="Y106" s="36">
        <f>IFERROR(IF(X106="",0,CEILING((X106/$H106),1)*$H106),"")</f>
        <v>0</v>
      </c>
      <c r="Z106" s="37" t="str">
        <f>IFERROR(IF(Y106=0,"",ROUNDUP(Y106/H106,0)*0.01898),"")</f>
        <v/>
      </c>
      <c r="AA106" s="151" t="s">
        <v>6</v>
      </c>
      <c r="AB106" s="152" t="s">
        <v>6</v>
      </c>
      <c r="AC106" s="153" t="s">
        <v>215</v>
      </c>
      <c r="AG106" s="154"/>
      <c r="AJ106" s="155" t="s">
        <v>6</v>
      </c>
      <c r="AK106" s="155">
        <v>0</v>
      </c>
      <c r="BB106" s="156" t="s">
        <v>1</v>
      </c>
      <c r="BM106" s="154">
        <v>0</v>
      </c>
      <c r="BN106" s="154">
        <v>0</v>
      </c>
      <c r="BO106" s="154">
        <v>0</v>
      </c>
      <c r="BP106" s="154">
        <v>0</v>
      </c>
    </row>
    <row r="107" spans="1:68" ht="16.5" customHeight="1" x14ac:dyDescent="0.25">
      <c r="A107" s="28" t="s">
        <v>216</v>
      </c>
      <c r="B107" s="28" t="s">
        <v>217</v>
      </c>
      <c r="C107" s="29">
        <v>4301011417</v>
      </c>
      <c r="D107" s="61">
        <v>4680115880269</v>
      </c>
      <c r="E107" s="61"/>
      <c r="F107" s="30">
        <v>0.375</v>
      </c>
      <c r="G107" s="31">
        <v>10</v>
      </c>
      <c r="H107" s="30">
        <v>3.75</v>
      </c>
      <c r="I107" s="30">
        <v>3.96</v>
      </c>
      <c r="J107" s="31">
        <v>132</v>
      </c>
      <c r="K107" s="31" t="s">
        <v>102</v>
      </c>
      <c r="L107" s="31" t="s">
        <v>103</v>
      </c>
      <c r="M107" s="32" t="s">
        <v>104</v>
      </c>
      <c r="N107" s="32"/>
      <c r="O107" s="31">
        <v>50</v>
      </c>
      <c r="P107" s="14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149"/>
      <c r="R107" s="149"/>
      <c r="S107" s="149"/>
      <c r="T107" s="150"/>
      <c r="U107" s="33" t="s">
        <v>6</v>
      </c>
      <c r="V107" s="33" t="s">
        <v>6</v>
      </c>
      <c r="W107" s="34" t="s">
        <v>70</v>
      </c>
      <c r="X107" s="35">
        <v>0</v>
      </c>
      <c r="Y107" s="36">
        <f>IFERROR(IF(X107="",0,CEILING((X107/$H107),1)*$H107),"")</f>
        <v>0</v>
      </c>
      <c r="Z107" s="37" t="str">
        <f>IFERROR(IF(Y107=0,"",ROUNDUP(Y107/H107,0)*0.00902),"")</f>
        <v/>
      </c>
      <c r="AA107" s="151" t="s">
        <v>6</v>
      </c>
      <c r="AB107" s="152" t="s">
        <v>6</v>
      </c>
      <c r="AC107" s="153" t="s">
        <v>215</v>
      </c>
      <c r="AG107" s="154"/>
      <c r="AJ107" s="155" t="s">
        <v>105</v>
      </c>
      <c r="AK107" s="155">
        <v>45</v>
      </c>
      <c r="BB107" s="156" t="s">
        <v>1</v>
      </c>
      <c r="BM107" s="154">
        <v>0</v>
      </c>
      <c r="BN107" s="154">
        <v>0</v>
      </c>
      <c r="BO107" s="154">
        <v>0</v>
      </c>
      <c r="BP107" s="154">
        <v>0</v>
      </c>
    </row>
    <row r="108" spans="1:68" ht="16.5" customHeight="1" x14ac:dyDescent="0.25">
      <c r="A108" s="28" t="s">
        <v>218</v>
      </c>
      <c r="B108" s="28" t="s">
        <v>219</v>
      </c>
      <c r="C108" s="29">
        <v>4301011415</v>
      </c>
      <c r="D108" s="61">
        <v>4680115880429</v>
      </c>
      <c r="E108" s="61"/>
      <c r="F108" s="30">
        <v>0.45</v>
      </c>
      <c r="G108" s="31">
        <v>10</v>
      </c>
      <c r="H108" s="30">
        <v>4.5</v>
      </c>
      <c r="I108" s="30">
        <v>4.71</v>
      </c>
      <c r="J108" s="31">
        <v>132</v>
      </c>
      <c r="K108" s="31" t="s">
        <v>102</v>
      </c>
      <c r="L108" s="31" t="s">
        <v>6</v>
      </c>
      <c r="M108" s="32" t="s">
        <v>104</v>
      </c>
      <c r="N108" s="32"/>
      <c r="O108" s="31">
        <v>50</v>
      </c>
      <c r="P108" s="14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149"/>
      <c r="R108" s="149"/>
      <c r="S108" s="149"/>
      <c r="T108" s="150"/>
      <c r="U108" s="33" t="s">
        <v>6</v>
      </c>
      <c r="V108" s="33" t="s">
        <v>6</v>
      </c>
      <c r="W108" s="34" t="s">
        <v>70</v>
      </c>
      <c r="X108" s="35">
        <v>0</v>
      </c>
      <c r="Y108" s="36">
        <f>IFERROR(IF(X108="",0,CEILING((X108/$H108),1)*$H108),"")</f>
        <v>0</v>
      </c>
      <c r="Z108" s="37" t="str">
        <f>IFERROR(IF(Y108=0,"",ROUNDUP(Y108/H108,0)*0.00902),"")</f>
        <v/>
      </c>
      <c r="AA108" s="151" t="s">
        <v>6</v>
      </c>
      <c r="AB108" s="152" t="s">
        <v>6</v>
      </c>
      <c r="AC108" s="153" t="s">
        <v>215</v>
      </c>
      <c r="AG108" s="154"/>
      <c r="AJ108" s="155" t="s">
        <v>6</v>
      </c>
      <c r="AK108" s="155">
        <v>0</v>
      </c>
      <c r="BB108" s="156" t="s">
        <v>1</v>
      </c>
      <c r="BM108" s="154">
        <v>0</v>
      </c>
      <c r="BN108" s="154">
        <v>0</v>
      </c>
      <c r="BO108" s="154">
        <v>0</v>
      </c>
      <c r="BP108" s="154">
        <v>0</v>
      </c>
    </row>
    <row r="109" spans="1:68" ht="16.5" customHeight="1" x14ac:dyDescent="0.25">
      <c r="A109" s="28" t="s">
        <v>220</v>
      </c>
      <c r="B109" s="28" t="s">
        <v>221</v>
      </c>
      <c r="C109" s="29">
        <v>4301011462</v>
      </c>
      <c r="D109" s="61">
        <v>4680115881457</v>
      </c>
      <c r="E109" s="61"/>
      <c r="F109" s="30">
        <v>0.75</v>
      </c>
      <c r="G109" s="31">
        <v>6</v>
      </c>
      <c r="H109" s="30">
        <v>4.5</v>
      </c>
      <c r="I109" s="30">
        <v>4.71</v>
      </c>
      <c r="J109" s="31">
        <v>132</v>
      </c>
      <c r="K109" s="31" t="s">
        <v>102</v>
      </c>
      <c r="L109" s="31" t="s">
        <v>6</v>
      </c>
      <c r="M109" s="32" t="s">
        <v>104</v>
      </c>
      <c r="N109" s="32"/>
      <c r="O109" s="31">
        <v>50</v>
      </c>
      <c r="P109" s="14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149"/>
      <c r="R109" s="149"/>
      <c r="S109" s="149"/>
      <c r="T109" s="150"/>
      <c r="U109" s="33" t="s">
        <v>6</v>
      </c>
      <c r="V109" s="33" t="s">
        <v>6</v>
      </c>
      <c r="W109" s="34" t="s">
        <v>70</v>
      </c>
      <c r="X109" s="35">
        <v>0</v>
      </c>
      <c r="Y109" s="36">
        <f>IFERROR(IF(X109="",0,CEILING((X109/$H109),1)*$H109),"")</f>
        <v>0</v>
      </c>
      <c r="Z109" s="37" t="str">
        <f>IFERROR(IF(Y109=0,"",ROUNDUP(Y109/H109,0)*0.00902),"")</f>
        <v/>
      </c>
      <c r="AA109" s="151" t="s">
        <v>6</v>
      </c>
      <c r="AB109" s="152" t="s">
        <v>6</v>
      </c>
      <c r="AC109" s="153" t="s">
        <v>215</v>
      </c>
      <c r="AG109" s="154"/>
      <c r="AJ109" s="155" t="s">
        <v>6</v>
      </c>
      <c r="AK109" s="155">
        <v>0</v>
      </c>
      <c r="BB109" s="156" t="s">
        <v>1</v>
      </c>
      <c r="BM109" s="154">
        <v>0</v>
      </c>
      <c r="BN109" s="154">
        <v>0</v>
      </c>
      <c r="BO109" s="154">
        <v>0</v>
      </c>
      <c r="BP109" s="154">
        <v>0</v>
      </c>
    </row>
    <row r="110" spans="1:68" x14ac:dyDescent="0.25">
      <c r="A110" s="62"/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3"/>
      <c r="P110" s="64" t="s">
        <v>81</v>
      </c>
      <c r="Q110" s="65"/>
      <c r="R110" s="65"/>
      <c r="S110" s="65"/>
      <c r="T110" s="65"/>
      <c r="U110" s="65"/>
      <c r="V110" s="66"/>
      <c r="W110" s="38" t="s">
        <v>82</v>
      </c>
      <c r="X110" s="39">
        <f>IFERROR(X106/H106,"0")+IFERROR(X107/H107,"0")+IFERROR(X108/H108,"0")+IFERROR(X109/H109,"0")</f>
        <v>0</v>
      </c>
      <c r="Y110" s="39">
        <f>IFERROR(Y106/H106,"0")+IFERROR(Y107/H107,"0")+IFERROR(Y108/H108,"0")+IFERROR(Y109/H109,"0")</f>
        <v>0</v>
      </c>
      <c r="Z110" s="39">
        <f>IFERROR(IF(Z106="",0,Z106),"0")+IFERROR(IF(Z107="",0,Z107),"0")+IFERROR(IF(Z108="",0,Z108),"0")+IFERROR(IF(Z109="",0,Z109),"0")</f>
        <v>0</v>
      </c>
      <c r="AA110" s="40"/>
      <c r="AB110" s="40"/>
      <c r="AC110" s="40"/>
    </row>
    <row r="111" spans="1:68" x14ac:dyDescent="0.25">
      <c r="A111" s="62"/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3"/>
      <c r="P111" s="64" t="s">
        <v>81</v>
      </c>
      <c r="Q111" s="65"/>
      <c r="R111" s="65"/>
      <c r="S111" s="65"/>
      <c r="T111" s="65"/>
      <c r="U111" s="65"/>
      <c r="V111" s="66"/>
      <c r="W111" s="38" t="s">
        <v>70</v>
      </c>
      <c r="X111" s="39">
        <f>IFERROR(SUM(X106:X109),"0")</f>
        <v>0</v>
      </c>
      <c r="Y111" s="39">
        <f>IFERROR(SUM(Y106:Y109),"0")</f>
        <v>0</v>
      </c>
      <c r="Z111" s="38"/>
      <c r="AA111" s="40"/>
      <c r="AB111" s="40"/>
      <c r="AC111" s="40"/>
    </row>
    <row r="112" spans="1:68" ht="14.25" customHeight="1" x14ac:dyDescent="0.25">
      <c r="A112" s="27" t="s">
        <v>136</v>
      </c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</row>
    <row r="113" spans="1:68" ht="16.5" customHeight="1" x14ac:dyDescent="0.25">
      <c r="A113" s="28" t="s">
        <v>222</v>
      </c>
      <c r="B113" s="28" t="s">
        <v>223</v>
      </c>
      <c r="C113" s="29">
        <v>4301020345</v>
      </c>
      <c r="D113" s="61">
        <v>4680115881488</v>
      </c>
      <c r="E113" s="61"/>
      <c r="F113" s="30">
        <v>1.35</v>
      </c>
      <c r="G113" s="31">
        <v>8</v>
      </c>
      <c r="H113" s="30">
        <v>10.8</v>
      </c>
      <c r="I113" s="30">
        <v>11.234999999999999</v>
      </c>
      <c r="J113" s="31">
        <v>64</v>
      </c>
      <c r="K113" s="31" t="s">
        <v>94</v>
      </c>
      <c r="L113" s="31" t="s">
        <v>6</v>
      </c>
      <c r="M113" s="32" t="s">
        <v>95</v>
      </c>
      <c r="N113" s="32"/>
      <c r="O113" s="31">
        <v>55</v>
      </c>
      <c r="P113" s="14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149"/>
      <c r="R113" s="149"/>
      <c r="S113" s="149"/>
      <c r="T113" s="150"/>
      <c r="U113" s="33" t="s">
        <v>6</v>
      </c>
      <c r="V113" s="33" t="s">
        <v>6</v>
      </c>
      <c r="W113" s="34" t="s">
        <v>70</v>
      </c>
      <c r="X113" s="35">
        <v>0</v>
      </c>
      <c r="Y113" s="36">
        <f>IFERROR(IF(X113="",0,CEILING((X113/$H113),1)*$H113),"")</f>
        <v>0</v>
      </c>
      <c r="Z113" s="37" t="str">
        <f>IFERROR(IF(Y113=0,"",ROUNDUP(Y113/H113,0)*0.01898),"")</f>
        <v/>
      </c>
      <c r="AA113" s="151" t="s">
        <v>6</v>
      </c>
      <c r="AB113" s="152" t="s">
        <v>6</v>
      </c>
      <c r="AC113" s="153" t="s">
        <v>224</v>
      </c>
      <c r="AG113" s="154"/>
      <c r="AJ113" s="155" t="s">
        <v>6</v>
      </c>
      <c r="AK113" s="155">
        <v>0</v>
      </c>
      <c r="BB113" s="156" t="s">
        <v>1</v>
      </c>
      <c r="BM113" s="154">
        <v>0</v>
      </c>
      <c r="BN113" s="154">
        <v>0</v>
      </c>
      <c r="BO113" s="154">
        <v>0</v>
      </c>
      <c r="BP113" s="154">
        <v>0</v>
      </c>
    </row>
    <row r="114" spans="1:68" ht="16.5" customHeight="1" x14ac:dyDescent="0.25">
      <c r="A114" s="28" t="s">
        <v>225</v>
      </c>
      <c r="B114" s="28" t="s">
        <v>226</v>
      </c>
      <c r="C114" s="29">
        <v>4301020346</v>
      </c>
      <c r="D114" s="61">
        <v>4680115882775</v>
      </c>
      <c r="E114" s="61"/>
      <c r="F114" s="30">
        <v>0.3</v>
      </c>
      <c r="G114" s="31">
        <v>8</v>
      </c>
      <c r="H114" s="30">
        <v>2.4</v>
      </c>
      <c r="I114" s="30">
        <v>2.5</v>
      </c>
      <c r="J114" s="31">
        <v>234</v>
      </c>
      <c r="K114" s="31" t="s">
        <v>150</v>
      </c>
      <c r="L114" s="31" t="s">
        <v>6</v>
      </c>
      <c r="M114" s="32" t="s">
        <v>95</v>
      </c>
      <c r="N114" s="32"/>
      <c r="O114" s="31">
        <v>55</v>
      </c>
      <c r="P114" s="14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149"/>
      <c r="R114" s="149"/>
      <c r="S114" s="149"/>
      <c r="T114" s="150"/>
      <c r="U114" s="33" t="s">
        <v>6</v>
      </c>
      <c r="V114" s="33" t="s">
        <v>6</v>
      </c>
      <c r="W114" s="34" t="s">
        <v>70</v>
      </c>
      <c r="X114" s="35">
        <v>0</v>
      </c>
      <c r="Y114" s="36">
        <f>IFERROR(IF(X114="",0,CEILING((X114/$H114),1)*$H114),"")</f>
        <v>0</v>
      </c>
      <c r="Z114" s="37" t="str">
        <f>IFERROR(IF(Y114=0,"",ROUNDUP(Y114/H114,0)*0.00502),"")</f>
        <v/>
      </c>
      <c r="AA114" s="151" t="s">
        <v>6</v>
      </c>
      <c r="AB114" s="152" t="s">
        <v>6</v>
      </c>
      <c r="AC114" s="153" t="s">
        <v>224</v>
      </c>
      <c r="AG114" s="154"/>
      <c r="AJ114" s="155" t="s">
        <v>6</v>
      </c>
      <c r="AK114" s="155">
        <v>0</v>
      </c>
      <c r="BB114" s="156" t="s">
        <v>1</v>
      </c>
      <c r="BM114" s="154">
        <v>0</v>
      </c>
      <c r="BN114" s="154">
        <v>0</v>
      </c>
      <c r="BO114" s="154">
        <v>0</v>
      </c>
      <c r="BP114" s="154">
        <v>0</v>
      </c>
    </row>
    <row r="115" spans="1:68" ht="16.5" customHeight="1" x14ac:dyDescent="0.25">
      <c r="A115" s="28" t="s">
        <v>227</v>
      </c>
      <c r="B115" s="28" t="s">
        <v>228</v>
      </c>
      <c r="C115" s="29">
        <v>4301020344</v>
      </c>
      <c r="D115" s="61">
        <v>4680115880658</v>
      </c>
      <c r="E115" s="61"/>
      <c r="F115" s="30">
        <v>0.4</v>
      </c>
      <c r="G115" s="31">
        <v>6</v>
      </c>
      <c r="H115" s="30">
        <v>2.4</v>
      </c>
      <c r="I115" s="30">
        <v>2.58</v>
      </c>
      <c r="J115" s="31">
        <v>182</v>
      </c>
      <c r="K115" s="31" t="s">
        <v>68</v>
      </c>
      <c r="L115" s="31" t="s">
        <v>6</v>
      </c>
      <c r="M115" s="32" t="s">
        <v>95</v>
      </c>
      <c r="N115" s="32"/>
      <c r="O115" s="31">
        <v>55</v>
      </c>
      <c r="P115" s="14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149"/>
      <c r="R115" s="149"/>
      <c r="S115" s="149"/>
      <c r="T115" s="150"/>
      <c r="U115" s="33" t="s">
        <v>6</v>
      </c>
      <c r="V115" s="33" t="s">
        <v>6</v>
      </c>
      <c r="W115" s="34" t="s">
        <v>70</v>
      </c>
      <c r="X115" s="35">
        <v>0</v>
      </c>
      <c r="Y115" s="36">
        <f>IFERROR(IF(X115="",0,CEILING((X115/$H115),1)*$H115),"")</f>
        <v>0</v>
      </c>
      <c r="Z115" s="37" t="str">
        <f>IFERROR(IF(Y115=0,"",ROUNDUP(Y115/H115,0)*0.00651),"")</f>
        <v/>
      </c>
      <c r="AA115" s="151" t="s">
        <v>6</v>
      </c>
      <c r="AB115" s="152" t="s">
        <v>6</v>
      </c>
      <c r="AC115" s="153" t="s">
        <v>224</v>
      </c>
      <c r="AG115" s="154"/>
      <c r="AJ115" s="155" t="s">
        <v>6</v>
      </c>
      <c r="AK115" s="155">
        <v>0</v>
      </c>
      <c r="BB115" s="156" t="s">
        <v>1</v>
      </c>
      <c r="BM115" s="154">
        <v>0</v>
      </c>
      <c r="BN115" s="154">
        <v>0</v>
      </c>
      <c r="BO115" s="154">
        <v>0</v>
      </c>
      <c r="BP115" s="154">
        <v>0</v>
      </c>
    </row>
    <row r="116" spans="1:68" x14ac:dyDescent="0.25">
      <c r="A116" s="62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3"/>
      <c r="P116" s="64" t="s">
        <v>81</v>
      </c>
      <c r="Q116" s="65"/>
      <c r="R116" s="65"/>
      <c r="S116" s="65"/>
      <c r="T116" s="65"/>
      <c r="U116" s="65"/>
      <c r="V116" s="66"/>
      <c r="W116" s="38" t="s">
        <v>82</v>
      </c>
      <c r="X116" s="39">
        <f>IFERROR(X113/H113,"0")+IFERROR(X114/H114,"0")+IFERROR(X115/H115,"0")</f>
        <v>0</v>
      </c>
      <c r="Y116" s="39">
        <f>IFERROR(Y113/H113,"0")+IFERROR(Y114/H114,"0")+IFERROR(Y115/H115,"0")</f>
        <v>0</v>
      </c>
      <c r="Z116" s="39">
        <f>IFERROR(IF(Z113="",0,Z113),"0")+IFERROR(IF(Z114="",0,Z114),"0")+IFERROR(IF(Z115="",0,Z115),"0")</f>
        <v>0</v>
      </c>
      <c r="AA116" s="40"/>
      <c r="AB116" s="40"/>
      <c r="AC116" s="40"/>
    </row>
    <row r="117" spans="1:68" x14ac:dyDescent="0.25">
      <c r="A117" s="62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3"/>
      <c r="P117" s="64" t="s">
        <v>81</v>
      </c>
      <c r="Q117" s="65"/>
      <c r="R117" s="65"/>
      <c r="S117" s="65"/>
      <c r="T117" s="65"/>
      <c r="U117" s="65"/>
      <c r="V117" s="66"/>
      <c r="W117" s="38" t="s">
        <v>70</v>
      </c>
      <c r="X117" s="39">
        <f>IFERROR(SUM(X113:X115),"0")</f>
        <v>0</v>
      </c>
      <c r="Y117" s="39">
        <f>IFERROR(SUM(Y113:Y115),"0")</f>
        <v>0</v>
      </c>
      <c r="Z117" s="38"/>
      <c r="AA117" s="40"/>
      <c r="AB117" s="40"/>
      <c r="AC117" s="40"/>
    </row>
    <row r="118" spans="1:68" ht="14.25" customHeight="1" x14ac:dyDescent="0.25">
      <c r="A118" s="27" t="s">
        <v>65</v>
      </c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</row>
    <row r="119" spans="1:68" ht="37.5" customHeight="1" x14ac:dyDescent="0.25">
      <c r="A119" s="28" t="s">
        <v>229</v>
      </c>
      <c r="B119" s="28" t="s">
        <v>230</v>
      </c>
      <c r="C119" s="29">
        <v>4301051360</v>
      </c>
      <c r="D119" s="61">
        <v>4607091385168</v>
      </c>
      <c r="E119" s="61"/>
      <c r="F119" s="30">
        <v>1.35</v>
      </c>
      <c r="G119" s="31">
        <v>6</v>
      </c>
      <c r="H119" s="30">
        <v>8.1</v>
      </c>
      <c r="I119" s="30">
        <v>8.6129999999999995</v>
      </c>
      <c r="J119" s="31">
        <v>64</v>
      </c>
      <c r="K119" s="31" t="s">
        <v>94</v>
      </c>
      <c r="L119" s="31" t="s">
        <v>6</v>
      </c>
      <c r="M119" s="32" t="s">
        <v>104</v>
      </c>
      <c r="N119" s="32"/>
      <c r="O119" s="31">
        <v>45</v>
      </c>
      <c r="P119" s="14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149"/>
      <c r="R119" s="149"/>
      <c r="S119" s="149"/>
      <c r="T119" s="150"/>
      <c r="U119" s="33" t="s">
        <v>6</v>
      </c>
      <c r="V119" s="33" t="s">
        <v>6</v>
      </c>
      <c r="W119" s="34" t="s">
        <v>70</v>
      </c>
      <c r="X119" s="35">
        <v>0</v>
      </c>
      <c r="Y119" s="36">
        <f t="shared" ref="Y119:Y127" si="3">IFERROR(IF(X119="",0,CEILING((X119/$H119),1)*$H119),"")</f>
        <v>0</v>
      </c>
      <c r="Z119" s="37" t="str">
        <f>IFERROR(IF(Y119=0,"",ROUNDUP(Y119/H119,0)*0.01898),"")</f>
        <v/>
      </c>
      <c r="AA119" s="151" t="s">
        <v>6</v>
      </c>
      <c r="AB119" s="152" t="s">
        <v>6</v>
      </c>
      <c r="AC119" s="153" t="s">
        <v>231</v>
      </c>
      <c r="AG119" s="154"/>
      <c r="AJ119" s="155" t="s">
        <v>6</v>
      </c>
      <c r="AK119" s="155">
        <v>0</v>
      </c>
      <c r="BB119" s="156" t="s">
        <v>1</v>
      </c>
      <c r="BM119" s="154">
        <v>0</v>
      </c>
      <c r="BN119" s="154">
        <v>0</v>
      </c>
      <c r="BO119" s="154">
        <v>0</v>
      </c>
      <c r="BP119" s="154">
        <v>0</v>
      </c>
    </row>
    <row r="120" spans="1:68" ht="16.5" customHeight="1" x14ac:dyDescent="0.25">
      <c r="A120" s="28" t="s">
        <v>229</v>
      </c>
      <c r="B120" s="28" t="s">
        <v>232</v>
      </c>
      <c r="C120" s="29">
        <v>4301051724</v>
      </c>
      <c r="D120" s="61">
        <v>4607091385168</v>
      </c>
      <c r="E120" s="61"/>
      <c r="F120" s="30">
        <v>1.35</v>
      </c>
      <c r="G120" s="31">
        <v>6</v>
      </c>
      <c r="H120" s="30">
        <v>8.1</v>
      </c>
      <c r="I120" s="30">
        <v>8.6129999999999995</v>
      </c>
      <c r="J120" s="31">
        <v>64</v>
      </c>
      <c r="K120" s="31" t="s">
        <v>94</v>
      </c>
      <c r="L120" s="31" t="s">
        <v>6</v>
      </c>
      <c r="M120" s="32" t="s">
        <v>132</v>
      </c>
      <c r="N120" s="32"/>
      <c r="O120" s="31">
        <v>45</v>
      </c>
      <c r="P120" s="157" t="s">
        <v>233</v>
      </c>
      <c r="Q120" s="149"/>
      <c r="R120" s="149"/>
      <c r="S120" s="149"/>
      <c r="T120" s="150"/>
      <c r="U120" s="33" t="s">
        <v>6</v>
      </c>
      <c r="V120" s="33" t="s">
        <v>6</v>
      </c>
      <c r="W120" s="34" t="s">
        <v>70</v>
      </c>
      <c r="X120" s="35">
        <v>0</v>
      </c>
      <c r="Y120" s="36">
        <f t="shared" si="3"/>
        <v>0</v>
      </c>
      <c r="Z120" s="37" t="str">
        <f>IFERROR(IF(Y120=0,"",ROUNDUP(Y120/H120,0)*0.01898),"")</f>
        <v/>
      </c>
      <c r="AA120" s="151" t="s">
        <v>6</v>
      </c>
      <c r="AB120" s="152" t="s">
        <v>6</v>
      </c>
      <c r="AC120" s="153" t="s">
        <v>234</v>
      </c>
      <c r="AG120" s="154"/>
      <c r="AJ120" s="155" t="s">
        <v>6</v>
      </c>
      <c r="AK120" s="155">
        <v>0</v>
      </c>
      <c r="BB120" s="156" t="s">
        <v>1</v>
      </c>
      <c r="BM120" s="154">
        <v>0</v>
      </c>
      <c r="BN120" s="154">
        <v>0</v>
      </c>
      <c r="BO120" s="154">
        <v>0</v>
      </c>
      <c r="BP120" s="154">
        <v>0</v>
      </c>
    </row>
    <row r="121" spans="1:68" ht="27" customHeight="1" x14ac:dyDescent="0.25">
      <c r="A121" s="28" t="s">
        <v>229</v>
      </c>
      <c r="B121" s="28" t="s">
        <v>235</v>
      </c>
      <c r="C121" s="29">
        <v>4301051625</v>
      </c>
      <c r="D121" s="61">
        <v>4607091385168</v>
      </c>
      <c r="E121" s="61"/>
      <c r="F121" s="30">
        <v>1.4</v>
      </c>
      <c r="G121" s="31">
        <v>6</v>
      </c>
      <c r="H121" s="30">
        <v>8.4</v>
      </c>
      <c r="I121" s="30">
        <v>8.9130000000000003</v>
      </c>
      <c r="J121" s="31">
        <v>64</v>
      </c>
      <c r="K121" s="31" t="s">
        <v>94</v>
      </c>
      <c r="L121" s="31" t="s">
        <v>6</v>
      </c>
      <c r="M121" s="32" t="s">
        <v>104</v>
      </c>
      <c r="N121" s="32"/>
      <c r="O121" s="31">
        <v>45</v>
      </c>
      <c r="P121" s="14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149"/>
      <c r="R121" s="149"/>
      <c r="S121" s="149"/>
      <c r="T121" s="150"/>
      <c r="U121" s="33" t="s">
        <v>6</v>
      </c>
      <c r="V121" s="33" t="s">
        <v>6</v>
      </c>
      <c r="W121" s="34" t="s">
        <v>70</v>
      </c>
      <c r="X121" s="35">
        <v>0</v>
      </c>
      <c r="Y121" s="36">
        <f t="shared" si="3"/>
        <v>0</v>
      </c>
      <c r="Z121" s="37" t="str">
        <f>IFERROR(IF(Y121=0,"",ROUNDUP(Y121/H121,0)*0.01898),"")</f>
        <v/>
      </c>
      <c r="AA121" s="151" t="s">
        <v>6</v>
      </c>
      <c r="AB121" s="152" t="s">
        <v>6</v>
      </c>
      <c r="AC121" s="153" t="s">
        <v>236</v>
      </c>
      <c r="AG121" s="154"/>
      <c r="AJ121" s="155" t="s">
        <v>6</v>
      </c>
      <c r="AK121" s="155">
        <v>0</v>
      </c>
      <c r="BB121" s="156" t="s">
        <v>1</v>
      </c>
      <c r="BM121" s="154">
        <v>0</v>
      </c>
      <c r="BN121" s="154">
        <v>0</v>
      </c>
      <c r="BO121" s="154">
        <v>0</v>
      </c>
      <c r="BP121" s="154">
        <v>0</v>
      </c>
    </row>
    <row r="122" spans="1:68" ht="37.5" customHeight="1" x14ac:dyDescent="0.25">
      <c r="A122" s="28" t="s">
        <v>237</v>
      </c>
      <c r="B122" s="28" t="s">
        <v>238</v>
      </c>
      <c r="C122" s="29">
        <v>4301051362</v>
      </c>
      <c r="D122" s="61">
        <v>4607091383256</v>
      </c>
      <c r="E122" s="61"/>
      <c r="F122" s="30">
        <v>0.33</v>
      </c>
      <c r="G122" s="31">
        <v>6</v>
      </c>
      <c r="H122" s="30">
        <v>1.98</v>
      </c>
      <c r="I122" s="30">
        <v>2.226</v>
      </c>
      <c r="J122" s="31">
        <v>182</v>
      </c>
      <c r="K122" s="31" t="s">
        <v>68</v>
      </c>
      <c r="L122" s="31" t="s">
        <v>6</v>
      </c>
      <c r="M122" s="32" t="s">
        <v>104</v>
      </c>
      <c r="N122" s="32"/>
      <c r="O122" s="31">
        <v>45</v>
      </c>
      <c r="P122" s="14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149"/>
      <c r="R122" s="149"/>
      <c r="S122" s="149"/>
      <c r="T122" s="150"/>
      <c r="U122" s="33" t="s">
        <v>6</v>
      </c>
      <c r="V122" s="33" t="s">
        <v>6</v>
      </c>
      <c r="W122" s="34" t="s">
        <v>70</v>
      </c>
      <c r="X122" s="35">
        <v>0</v>
      </c>
      <c r="Y122" s="36">
        <f t="shared" si="3"/>
        <v>0</v>
      </c>
      <c r="Z122" s="37" t="str">
        <f t="shared" ref="Z122:Z127" si="4">IFERROR(IF(Y122=0,"",ROUNDUP(Y122/H122,0)*0.00651),"")</f>
        <v/>
      </c>
      <c r="AA122" s="151" t="s">
        <v>6</v>
      </c>
      <c r="AB122" s="152" t="s">
        <v>6</v>
      </c>
      <c r="AC122" s="153" t="s">
        <v>231</v>
      </c>
      <c r="AG122" s="154"/>
      <c r="AJ122" s="155" t="s">
        <v>6</v>
      </c>
      <c r="AK122" s="155">
        <v>0</v>
      </c>
      <c r="BB122" s="156" t="s">
        <v>1</v>
      </c>
      <c r="BM122" s="154">
        <v>0</v>
      </c>
      <c r="BN122" s="154">
        <v>0</v>
      </c>
      <c r="BO122" s="154">
        <v>0</v>
      </c>
      <c r="BP122" s="154">
        <v>0</v>
      </c>
    </row>
    <row r="123" spans="1:68" ht="27" customHeight="1" x14ac:dyDescent="0.25">
      <c r="A123" s="28" t="s">
        <v>237</v>
      </c>
      <c r="B123" s="28" t="s">
        <v>239</v>
      </c>
      <c r="C123" s="29">
        <v>4301051730</v>
      </c>
      <c r="D123" s="61">
        <v>4607091383256</v>
      </c>
      <c r="E123" s="61"/>
      <c r="F123" s="30">
        <v>0.33</v>
      </c>
      <c r="G123" s="31">
        <v>6</v>
      </c>
      <c r="H123" s="30">
        <v>1.98</v>
      </c>
      <c r="I123" s="30">
        <v>2.226</v>
      </c>
      <c r="J123" s="31">
        <v>182</v>
      </c>
      <c r="K123" s="31" t="s">
        <v>68</v>
      </c>
      <c r="L123" s="31" t="s">
        <v>6</v>
      </c>
      <c r="M123" s="32" t="s">
        <v>132</v>
      </c>
      <c r="N123" s="32"/>
      <c r="O123" s="31">
        <v>45</v>
      </c>
      <c r="P123" s="157" t="s">
        <v>240</v>
      </c>
      <c r="Q123" s="149"/>
      <c r="R123" s="149"/>
      <c r="S123" s="149"/>
      <c r="T123" s="150"/>
      <c r="U123" s="33" t="s">
        <v>6</v>
      </c>
      <c r="V123" s="33" t="s">
        <v>6</v>
      </c>
      <c r="W123" s="34" t="s">
        <v>70</v>
      </c>
      <c r="X123" s="35">
        <v>0</v>
      </c>
      <c r="Y123" s="36">
        <f t="shared" si="3"/>
        <v>0</v>
      </c>
      <c r="Z123" s="37" t="str">
        <f t="shared" si="4"/>
        <v/>
      </c>
      <c r="AA123" s="151" t="s">
        <v>6</v>
      </c>
      <c r="AB123" s="152" t="s">
        <v>6</v>
      </c>
      <c r="AC123" s="153" t="s">
        <v>234</v>
      </c>
      <c r="AG123" s="154"/>
      <c r="AJ123" s="155" t="s">
        <v>6</v>
      </c>
      <c r="AK123" s="155">
        <v>0</v>
      </c>
      <c r="BB123" s="156" t="s">
        <v>1</v>
      </c>
      <c r="BM123" s="154">
        <v>0</v>
      </c>
      <c r="BN123" s="154">
        <v>0</v>
      </c>
      <c r="BO123" s="154">
        <v>0</v>
      </c>
      <c r="BP123" s="154">
        <v>0</v>
      </c>
    </row>
    <row r="124" spans="1:68" ht="37.5" customHeight="1" x14ac:dyDescent="0.25">
      <c r="A124" s="28" t="s">
        <v>241</v>
      </c>
      <c r="B124" s="28" t="s">
        <v>242</v>
      </c>
      <c r="C124" s="29">
        <v>4301051358</v>
      </c>
      <c r="D124" s="61">
        <v>4607091385748</v>
      </c>
      <c r="E124" s="61"/>
      <c r="F124" s="30">
        <v>0.45</v>
      </c>
      <c r="G124" s="31">
        <v>6</v>
      </c>
      <c r="H124" s="30">
        <v>2.7</v>
      </c>
      <c r="I124" s="30">
        <v>2.952</v>
      </c>
      <c r="J124" s="31">
        <v>182</v>
      </c>
      <c r="K124" s="31" t="s">
        <v>68</v>
      </c>
      <c r="L124" s="31" t="s">
        <v>119</v>
      </c>
      <c r="M124" s="32" t="s">
        <v>104</v>
      </c>
      <c r="N124" s="32"/>
      <c r="O124" s="31">
        <v>45</v>
      </c>
      <c r="P124" s="14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149"/>
      <c r="R124" s="149"/>
      <c r="S124" s="149"/>
      <c r="T124" s="150"/>
      <c r="U124" s="33" t="s">
        <v>6</v>
      </c>
      <c r="V124" s="33" t="s">
        <v>6</v>
      </c>
      <c r="W124" s="34" t="s">
        <v>70</v>
      </c>
      <c r="X124" s="35">
        <v>0</v>
      </c>
      <c r="Y124" s="36">
        <f t="shared" si="3"/>
        <v>0</v>
      </c>
      <c r="Z124" s="37" t="str">
        <f t="shared" si="4"/>
        <v/>
      </c>
      <c r="AA124" s="151" t="s">
        <v>6</v>
      </c>
      <c r="AB124" s="152" t="s">
        <v>6</v>
      </c>
      <c r="AC124" s="153" t="s">
        <v>231</v>
      </c>
      <c r="AG124" s="154"/>
      <c r="AJ124" s="155" t="s">
        <v>121</v>
      </c>
      <c r="AK124" s="155">
        <v>491.4</v>
      </c>
      <c r="BB124" s="156" t="s">
        <v>1</v>
      </c>
      <c r="BM124" s="154">
        <v>0</v>
      </c>
      <c r="BN124" s="154">
        <v>0</v>
      </c>
      <c r="BO124" s="154">
        <v>0</v>
      </c>
      <c r="BP124" s="154">
        <v>0</v>
      </c>
    </row>
    <row r="125" spans="1:68" ht="27" customHeight="1" x14ac:dyDescent="0.25">
      <c r="A125" s="28" t="s">
        <v>241</v>
      </c>
      <c r="B125" s="28" t="s">
        <v>243</v>
      </c>
      <c r="C125" s="29">
        <v>4301051721</v>
      </c>
      <c r="D125" s="61">
        <v>4607091385748</v>
      </c>
      <c r="E125" s="61"/>
      <c r="F125" s="30">
        <v>0.45</v>
      </c>
      <c r="G125" s="31">
        <v>6</v>
      </c>
      <c r="H125" s="30">
        <v>2.7</v>
      </c>
      <c r="I125" s="30">
        <v>2.952</v>
      </c>
      <c r="J125" s="31">
        <v>182</v>
      </c>
      <c r="K125" s="31" t="s">
        <v>68</v>
      </c>
      <c r="L125" s="31" t="s">
        <v>6</v>
      </c>
      <c r="M125" s="32" t="s">
        <v>132</v>
      </c>
      <c r="N125" s="32"/>
      <c r="O125" s="31">
        <v>45</v>
      </c>
      <c r="P125" s="157" t="s">
        <v>244</v>
      </c>
      <c r="Q125" s="149"/>
      <c r="R125" s="149"/>
      <c r="S125" s="149"/>
      <c r="T125" s="150"/>
      <c r="U125" s="33" t="s">
        <v>6</v>
      </c>
      <c r="V125" s="33" t="s">
        <v>6</v>
      </c>
      <c r="W125" s="34" t="s">
        <v>70</v>
      </c>
      <c r="X125" s="35">
        <v>0</v>
      </c>
      <c r="Y125" s="36">
        <f t="shared" si="3"/>
        <v>0</v>
      </c>
      <c r="Z125" s="37" t="str">
        <f t="shared" si="4"/>
        <v/>
      </c>
      <c r="AA125" s="151" t="s">
        <v>6</v>
      </c>
      <c r="AB125" s="152" t="s">
        <v>6</v>
      </c>
      <c r="AC125" s="153" t="s">
        <v>234</v>
      </c>
      <c r="AG125" s="154"/>
      <c r="AJ125" s="155" t="s">
        <v>6</v>
      </c>
      <c r="AK125" s="155">
        <v>0</v>
      </c>
      <c r="BB125" s="156" t="s">
        <v>1</v>
      </c>
      <c r="BM125" s="154">
        <v>0</v>
      </c>
      <c r="BN125" s="154">
        <v>0</v>
      </c>
      <c r="BO125" s="154">
        <v>0</v>
      </c>
      <c r="BP125" s="154">
        <v>0</v>
      </c>
    </row>
    <row r="126" spans="1:68" ht="27" customHeight="1" x14ac:dyDescent="0.25">
      <c r="A126" s="28" t="s">
        <v>245</v>
      </c>
      <c r="B126" s="28" t="s">
        <v>246</v>
      </c>
      <c r="C126" s="29">
        <v>4301051740</v>
      </c>
      <c r="D126" s="61">
        <v>4680115884533</v>
      </c>
      <c r="E126" s="61"/>
      <c r="F126" s="30">
        <v>0.3</v>
      </c>
      <c r="G126" s="31">
        <v>6</v>
      </c>
      <c r="H126" s="30">
        <v>1.8</v>
      </c>
      <c r="I126" s="30">
        <v>1.98</v>
      </c>
      <c r="J126" s="31">
        <v>182</v>
      </c>
      <c r="K126" s="31" t="s">
        <v>68</v>
      </c>
      <c r="L126" s="31" t="s">
        <v>6</v>
      </c>
      <c r="M126" s="32" t="s">
        <v>104</v>
      </c>
      <c r="N126" s="32"/>
      <c r="O126" s="31">
        <v>45</v>
      </c>
      <c r="P126" s="14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149"/>
      <c r="R126" s="149"/>
      <c r="S126" s="149"/>
      <c r="T126" s="150"/>
      <c r="U126" s="33" t="s">
        <v>6</v>
      </c>
      <c r="V126" s="33" t="s">
        <v>6</v>
      </c>
      <c r="W126" s="34" t="s">
        <v>70</v>
      </c>
      <c r="X126" s="35">
        <v>0</v>
      </c>
      <c r="Y126" s="36">
        <f t="shared" si="3"/>
        <v>0</v>
      </c>
      <c r="Z126" s="37" t="str">
        <f t="shared" si="4"/>
        <v/>
      </c>
      <c r="AA126" s="151" t="s">
        <v>6</v>
      </c>
      <c r="AB126" s="152" t="s">
        <v>6</v>
      </c>
      <c r="AC126" s="153" t="s">
        <v>247</v>
      </c>
      <c r="AG126" s="154"/>
      <c r="AJ126" s="155" t="s">
        <v>6</v>
      </c>
      <c r="AK126" s="155">
        <v>0</v>
      </c>
      <c r="BB126" s="156" t="s">
        <v>1</v>
      </c>
      <c r="BM126" s="154">
        <v>0</v>
      </c>
      <c r="BN126" s="154">
        <v>0</v>
      </c>
      <c r="BO126" s="154">
        <v>0</v>
      </c>
      <c r="BP126" s="154">
        <v>0</v>
      </c>
    </row>
    <row r="127" spans="1:68" ht="37.5" customHeight="1" x14ac:dyDescent="0.25">
      <c r="A127" s="28" t="s">
        <v>248</v>
      </c>
      <c r="B127" s="28" t="s">
        <v>249</v>
      </c>
      <c r="C127" s="29">
        <v>4301051480</v>
      </c>
      <c r="D127" s="61">
        <v>4680115882645</v>
      </c>
      <c r="E127" s="61"/>
      <c r="F127" s="30">
        <v>0.3</v>
      </c>
      <c r="G127" s="31">
        <v>6</v>
      </c>
      <c r="H127" s="30">
        <v>1.8</v>
      </c>
      <c r="I127" s="30">
        <v>2.64</v>
      </c>
      <c r="J127" s="31">
        <v>182</v>
      </c>
      <c r="K127" s="31" t="s">
        <v>68</v>
      </c>
      <c r="L127" s="31" t="s">
        <v>6</v>
      </c>
      <c r="M127" s="32" t="s">
        <v>69</v>
      </c>
      <c r="N127" s="32"/>
      <c r="O127" s="31">
        <v>40</v>
      </c>
      <c r="P127" s="14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149"/>
      <c r="R127" s="149"/>
      <c r="S127" s="149"/>
      <c r="T127" s="150"/>
      <c r="U127" s="33" t="s">
        <v>6</v>
      </c>
      <c r="V127" s="33" t="s">
        <v>6</v>
      </c>
      <c r="W127" s="34" t="s">
        <v>70</v>
      </c>
      <c r="X127" s="35">
        <v>0</v>
      </c>
      <c r="Y127" s="36">
        <f t="shared" si="3"/>
        <v>0</v>
      </c>
      <c r="Z127" s="37" t="str">
        <f t="shared" si="4"/>
        <v/>
      </c>
      <c r="AA127" s="151" t="s">
        <v>6</v>
      </c>
      <c r="AB127" s="152" t="s">
        <v>6</v>
      </c>
      <c r="AC127" s="153" t="s">
        <v>250</v>
      </c>
      <c r="AG127" s="154"/>
      <c r="AJ127" s="155" t="s">
        <v>6</v>
      </c>
      <c r="AK127" s="155">
        <v>0</v>
      </c>
      <c r="BB127" s="156" t="s">
        <v>1</v>
      </c>
      <c r="BM127" s="154">
        <v>0</v>
      </c>
      <c r="BN127" s="154">
        <v>0</v>
      </c>
      <c r="BO127" s="154">
        <v>0</v>
      </c>
      <c r="BP127" s="154">
        <v>0</v>
      </c>
    </row>
    <row r="128" spans="1:68" x14ac:dyDescent="0.25">
      <c r="A128" s="62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3"/>
      <c r="P128" s="64" t="s">
        <v>81</v>
      </c>
      <c r="Q128" s="65"/>
      <c r="R128" s="65"/>
      <c r="S128" s="65"/>
      <c r="T128" s="65"/>
      <c r="U128" s="65"/>
      <c r="V128" s="66"/>
      <c r="W128" s="38" t="s">
        <v>82</v>
      </c>
      <c r="X128" s="39">
        <f>IFERROR(X119/H119,"0")+IFERROR(X120/H120,"0")+IFERROR(X121/H121,"0")+IFERROR(X122/H122,"0")+IFERROR(X123/H123,"0")+IFERROR(X124/H124,"0")+IFERROR(X125/H125,"0")+IFERROR(X126/H126,"0")+IFERROR(X127/H127,"0")</f>
        <v>0</v>
      </c>
      <c r="Y128" s="39">
        <f>IFERROR(Y119/H119,"0")+IFERROR(Y120/H120,"0")+IFERROR(Y121/H121,"0")+IFERROR(Y122/H122,"0")+IFERROR(Y123/H123,"0")+IFERROR(Y124/H124,"0")+IFERROR(Y125/H125,"0")+IFERROR(Y126/H126,"0")+IFERROR(Y127/H127,"0")</f>
        <v>0</v>
      </c>
      <c r="Z128" s="39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0</v>
      </c>
      <c r="AA128" s="40"/>
      <c r="AB128" s="40"/>
      <c r="AC128" s="40"/>
    </row>
    <row r="129" spans="1:68" x14ac:dyDescent="0.25">
      <c r="A129" s="62"/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3"/>
      <c r="P129" s="64" t="s">
        <v>81</v>
      </c>
      <c r="Q129" s="65"/>
      <c r="R129" s="65"/>
      <c r="S129" s="65"/>
      <c r="T129" s="65"/>
      <c r="U129" s="65"/>
      <c r="V129" s="66"/>
      <c r="W129" s="38" t="s">
        <v>70</v>
      </c>
      <c r="X129" s="39">
        <f>IFERROR(SUM(X119:X127),"0")</f>
        <v>0</v>
      </c>
      <c r="Y129" s="39">
        <f>IFERROR(SUM(Y119:Y127),"0")</f>
        <v>0</v>
      </c>
      <c r="Z129" s="38"/>
      <c r="AA129" s="40"/>
      <c r="AB129" s="40"/>
      <c r="AC129" s="40"/>
    </row>
    <row r="130" spans="1:68" ht="14.25" customHeight="1" x14ac:dyDescent="0.25">
      <c r="A130" s="27" t="s">
        <v>173</v>
      </c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</row>
    <row r="131" spans="1:68" ht="37.5" customHeight="1" x14ac:dyDescent="0.25">
      <c r="A131" s="28" t="s">
        <v>251</v>
      </c>
      <c r="B131" s="28" t="s">
        <v>252</v>
      </c>
      <c r="C131" s="29">
        <v>4301060356</v>
      </c>
      <c r="D131" s="61">
        <v>4680115882652</v>
      </c>
      <c r="E131" s="61"/>
      <c r="F131" s="30">
        <v>0.33</v>
      </c>
      <c r="G131" s="31">
        <v>6</v>
      </c>
      <c r="H131" s="30">
        <v>1.98</v>
      </c>
      <c r="I131" s="30">
        <v>2.82</v>
      </c>
      <c r="J131" s="31">
        <v>182</v>
      </c>
      <c r="K131" s="31" t="s">
        <v>68</v>
      </c>
      <c r="L131" s="31" t="s">
        <v>6</v>
      </c>
      <c r="M131" s="32" t="s">
        <v>69</v>
      </c>
      <c r="N131" s="32"/>
      <c r="O131" s="31">
        <v>40</v>
      </c>
      <c r="P131" s="14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149"/>
      <c r="R131" s="149"/>
      <c r="S131" s="149"/>
      <c r="T131" s="150"/>
      <c r="U131" s="33" t="s">
        <v>6</v>
      </c>
      <c r="V131" s="33" t="s">
        <v>6</v>
      </c>
      <c r="W131" s="34" t="s">
        <v>70</v>
      </c>
      <c r="X131" s="35">
        <v>0</v>
      </c>
      <c r="Y131" s="36">
        <f>IFERROR(IF(X131="",0,CEILING((X131/$H131),1)*$H131),"")</f>
        <v>0</v>
      </c>
      <c r="Z131" s="37" t="str">
        <f>IFERROR(IF(Y131=0,"",ROUNDUP(Y131/H131,0)*0.00651),"")</f>
        <v/>
      </c>
      <c r="AA131" s="151" t="s">
        <v>6</v>
      </c>
      <c r="AB131" s="152" t="s">
        <v>6</v>
      </c>
      <c r="AC131" s="153" t="s">
        <v>253</v>
      </c>
      <c r="AG131" s="154"/>
      <c r="AJ131" s="155" t="s">
        <v>6</v>
      </c>
      <c r="AK131" s="155">
        <v>0</v>
      </c>
      <c r="BB131" s="156" t="s">
        <v>1</v>
      </c>
      <c r="BM131" s="154">
        <v>0</v>
      </c>
      <c r="BN131" s="154">
        <v>0</v>
      </c>
      <c r="BO131" s="154">
        <v>0</v>
      </c>
      <c r="BP131" s="154">
        <v>0</v>
      </c>
    </row>
    <row r="132" spans="1:68" ht="27" customHeight="1" x14ac:dyDescent="0.25">
      <c r="A132" s="28" t="s">
        <v>254</v>
      </c>
      <c r="B132" s="28" t="s">
        <v>255</v>
      </c>
      <c r="C132" s="29">
        <v>4301060317</v>
      </c>
      <c r="D132" s="61">
        <v>4680115880238</v>
      </c>
      <c r="E132" s="61"/>
      <c r="F132" s="30">
        <v>0.33</v>
      </c>
      <c r="G132" s="31">
        <v>6</v>
      </c>
      <c r="H132" s="30">
        <v>1.98</v>
      </c>
      <c r="I132" s="30">
        <v>2.238</v>
      </c>
      <c r="J132" s="31">
        <v>182</v>
      </c>
      <c r="K132" s="31" t="s">
        <v>68</v>
      </c>
      <c r="L132" s="31" t="s">
        <v>6</v>
      </c>
      <c r="M132" s="32" t="s">
        <v>104</v>
      </c>
      <c r="N132" s="32"/>
      <c r="O132" s="31">
        <v>40</v>
      </c>
      <c r="P132" s="14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149"/>
      <c r="R132" s="149"/>
      <c r="S132" s="149"/>
      <c r="T132" s="150"/>
      <c r="U132" s="33" t="s">
        <v>6</v>
      </c>
      <c r="V132" s="33" t="s">
        <v>6</v>
      </c>
      <c r="W132" s="34" t="s">
        <v>70</v>
      </c>
      <c r="X132" s="35">
        <v>0</v>
      </c>
      <c r="Y132" s="36">
        <f>IFERROR(IF(X132="",0,CEILING((X132/$H132),1)*$H132),"")</f>
        <v>0</v>
      </c>
      <c r="Z132" s="37" t="str">
        <f>IFERROR(IF(Y132=0,"",ROUNDUP(Y132/H132,0)*0.00651),"")</f>
        <v/>
      </c>
      <c r="AA132" s="151" t="s">
        <v>6</v>
      </c>
      <c r="AB132" s="152" t="s">
        <v>6</v>
      </c>
      <c r="AC132" s="153" t="s">
        <v>256</v>
      </c>
      <c r="AG132" s="154"/>
      <c r="AJ132" s="155" t="s">
        <v>6</v>
      </c>
      <c r="AK132" s="155">
        <v>0</v>
      </c>
      <c r="BB132" s="156" t="s">
        <v>1</v>
      </c>
      <c r="BM132" s="154">
        <v>0</v>
      </c>
      <c r="BN132" s="154">
        <v>0</v>
      </c>
      <c r="BO132" s="154">
        <v>0</v>
      </c>
      <c r="BP132" s="154">
        <v>0</v>
      </c>
    </row>
    <row r="133" spans="1:68" x14ac:dyDescent="0.25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3"/>
      <c r="P133" s="64" t="s">
        <v>81</v>
      </c>
      <c r="Q133" s="65"/>
      <c r="R133" s="65"/>
      <c r="S133" s="65"/>
      <c r="T133" s="65"/>
      <c r="U133" s="65"/>
      <c r="V133" s="66"/>
      <c r="W133" s="38" t="s">
        <v>82</v>
      </c>
      <c r="X133" s="39">
        <f>IFERROR(X131/H131,"0")+IFERROR(X132/H132,"0")</f>
        <v>0</v>
      </c>
      <c r="Y133" s="39">
        <f>IFERROR(Y131/H131,"0")+IFERROR(Y132/H132,"0")</f>
        <v>0</v>
      </c>
      <c r="Z133" s="39">
        <f>IFERROR(IF(Z131="",0,Z131),"0")+IFERROR(IF(Z132="",0,Z132),"0")</f>
        <v>0</v>
      </c>
      <c r="AA133" s="40"/>
      <c r="AB133" s="40"/>
      <c r="AC133" s="40"/>
    </row>
    <row r="134" spans="1:68" x14ac:dyDescent="0.25">
      <c r="A134" s="62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3"/>
      <c r="P134" s="64" t="s">
        <v>81</v>
      </c>
      <c r="Q134" s="65"/>
      <c r="R134" s="65"/>
      <c r="S134" s="65"/>
      <c r="T134" s="65"/>
      <c r="U134" s="65"/>
      <c r="V134" s="66"/>
      <c r="W134" s="38" t="s">
        <v>70</v>
      </c>
      <c r="X134" s="39">
        <f>IFERROR(SUM(X131:X132),"0")</f>
        <v>0</v>
      </c>
      <c r="Y134" s="39">
        <f>IFERROR(SUM(Y131:Y132),"0")</f>
        <v>0</v>
      </c>
      <c r="Z134" s="38"/>
      <c r="AA134" s="40"/>
      <c r="AB134" s="40"/>
      <c r="AC134" s="40"/>
    </row>
    <row r="135" spans="1:68" ht="16.5" customHeight="1" x14ac:dyDescent="0.25">
      <c r="A135" s="26" t="s">
        <v>257</v>
      </c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</row>
    <row r="136" spans="1:68" ht="14.25" customHeight="1" x14ac:dyDescent="0.25">
      <c r="A136" s="27" t="s">
        <v>91</v>
      </c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</row>
    <row r="137" spans="1:68" ht="27" customHeight="1" x14ac:dyDescent="0.25">
      <c r="A137" s="28" t="s">
        <v>258</v>
      </c>
      <c r="B137" s="28" t="s">
        <v>259</v>
      </c>
      <c r="C137" s="29">
        <v>4301011564</v>
      </c>
      <c r="D137" s="61">
        <v>4680115882577</v>
      </c>
      <c r="E137" s="61"/>
      <c r="F137" s="30">
        <v>0.4</v>
      </c>
      <c r="G137" s="31">
        <v>8</v>
      </c>
      <c r="H137" s="30">
        <v>3.2</v>
      </c>
      <c r="I137" s="30">
        <v>3.38</v>
      </c>
      <c r="J137" s="31">
        <v>182</v>
      </c>
      <c r="K137" s="31" t="s">
        <v>68</v>
      </c>
      <c r="L137" s="31" t="s">
        <v>6</v>
      </c>
      <c r="M137" s="32" t="s">
        <v>86</v>
      </c>
      <c r="N137" s="32"/>
      <c r="O137" s="31">
        <v>90</v>
      </c>
      <c r="P137" s="14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149"/>
      <c r="R137" s="149"/>
      <c r="S137" s="149"/>
      <c r="T137" s="150"/>
      <c r="U137" s="33" t="s">
        <v>6</v>
      </c>
      <c r="V137" s="33" t="s">
        <v>6</v>
      </c>
      <c r="W137" s="34" t="s">
        <v>70</v>
      </c>
      <c r="X137" s="35">
        <v>0</v>
      </c>
      <c r="Y137" s="36">
        <f>IFERROR(IF(X137="",0,CEILING((X137/$H137),1)*$H137),"")</f>
        <v>0</v>
      </c>
      <c r="Z137" s="37" t="str">
        <f>IFERROR(IF(Y137=0,"",ROUNDUP(Y137/H137,0)*0.00651),"")</f>
        <v/>
      </c>
      <c r="AA137" s="151" t="s">
        <v>6</v>
      </c>
      <c r="AB137" s="152" t="s">
        <v>6</v>
      </c>
      <c r="AC137" s="153" t="s">
        <v>260</v>
      </c>
      <c r="AG137" s="154"/>
      <c r="AJ137" s="155" t="s">
        <v>6</v>
      </c>
      <c r="AK137" s="155">
        <v>0</v>
      </c>
      <c r="BB137" s="156" t="s">
        <v>1</v>
      </c>
      <c r="BM137" s="154">
        <v>0</v>
      </c>
      <c r="BN137" s="154">
        <v>0</v>
      </c>
      <c r="BO137" s="154">
        <v>0</v>
      </c>
      <c r="BP137" s="154">
        <v>0</v>
      </c>
    </row>
    <row r="138" spans="1:68" ht="27" customHeight="1" x14ac:dyDescent="0.25">
      <c r="A138" s="28" t="s">
        <v>258</v>
      </c>
      <c r="B138" s="28" t="s">
        <v>261</v>
      </c>
      <c r="C138" s="29">
        <v>4301011562</v>
      </c>
      <c r="D138" s="61">
        <v>4680115882577</v>
      </c>
      <c r="E138" s="61"/>
      <c r="F138" s="30">
        <v>0.4</v>
      </c>
      <c r="G138" s="31">
        <v>8</v>
      </c>
      <c r="H138" s="30">
        <v>3.2</v>
      </c>
      <c r="I138" s="30">
        <v>3.38</v>
      </c>
      <c r="J138" s="31">
        <v>182</v>
      </c>
      <c r="K138" s="31" t="s">
        <v>68</v>
      </c>
      <c r="L138" s="31" t="s">
        <v>6</v>
      </c>
      <c r="M138" s="32" t="s">
        <v>86</v>
      </c>
      <c r="N138" s="32"/>
      <c r="O138" s="31">
        <v>90</v>
      </c>
      <c r="P138" s="14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149"/>
      <c r="R138" s="149"/>
      <c r="S138" s="149"/>
      <c r="T138" s="150"/>
      <c r="U138" s="33" t="s">
        <v>6</v>
      </c>
      <c r="V138" s="33" t="s">
        <v>6</v>
      </c>
      <c r="W138" s="34" t="s">
        <v>70</v>
      </c>
      <c r="X138" s="35">
        <v>0</v>
      </c>
      <c r="Y138" s="36">
        <f>IFERROR(IF(X138="",0,CEILING((X138/$H138),1)*$H138),"")</f>
        <v>0</v>
      </c>
      <c r="Z138" s="37" t="str">
        <f>IFERROR(IF(Y138=0,"",ROUNDUP(Y138/H138,0)*0.00651),"")</f>
        <v/>
      </c>
      <c r="AA138" s="151" t="s">
        <v>6</v>
      </c>
      <c r="AB138" s="152" t="s">
        <v>6</v>
      </c>
      <c r="AC138" s="153" t="s">
        <v>260</v>
      </c>
      <c r="AG138" s="154"/>
      <c r="AJ138" s="155" t="s">
        <v>6</v>
      </c>
      <c r="AK138" s="155">
        <v>0</v>
      </c>
      <c r="BB138" s="156" t="s">
        <v>1</v>
      </c>
      <c r="BM138" s="154">
        <v>0</v>
      </c>
      <c r="BN138" s="154">
        <v>0</v>
      </c>
      <c r="BO138" s="154">
        <v>0</v>
      </c>
      <c r="BP138" s="154">
        <v>0</v>
      </c>
    </row>
    <row r="139" spans="1:68" x14ac:dyDescent="0.25">
      <c r="A139" s="62"/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3"/>
      <c r="P139" s="64" t="s">
        <v>81</v>
      </c>
      <c r="Q139" s="65"/>
      <c r="R139" s="65"/>
      <c r="S139" s="65"/>
      <c r="T139" s="65"/>
      <c r="U139" s="65"/>
      <c r="V139" s="66"/>
      <c r="W139" s="38" t="s">
        <v>82</v>
      </c>
      <c r="X139" s="39">
        <f>IFERROR(X137/H137,"0")+IFERROR(X138/H138,"0")</f>
        <v>0</v>
      </c>
      <c r="Y139" s="39">
        <f>IFERROR(Y137/H137,"0")+IFERROR(Y138/H138,"0")</f>
        <v>0</v>
      </c>
      <c r="Z139" s="39">
        <f>IFERROR(IF(Z137="",0,Z137),"0")+IFERROR(IF(Z138="",0,Z138),"0")</f>
        <v>0</v>
      </c>
      <c r="AA139" s="40"/>
      <c r="AB139" s="40"/>
      <c r="AC139" s="40"/>
    </row>
    <row r="140" spans="1:68" x14ac:dyDescent="0.25">
      <c r="A140" s="62"/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3"/>
      <c r="P140" s="64" t="s">
        <v>81</v>
      </c>
      <c r="Q140" s="65"/>
      <c r="R140" s="65"/>
      <c r="S140" s="65"/>
      <c r="T140" s="65"/>
      <c r="U140" s="65"/>
      <c r="V140" s="66"/>
      <c r="W140" s="38" t="s">
        <v>70</v>
      </c>
      <c r="X140" s="39">
        <f>IFERROR(SUM(X137:X138),"0")</f>
        <v>0</v>
      </c>
      <c r="Y140" s="39">
        <f>IFERROR(SUM(Y137:Y138),"0")</f>
        <v>0</v>
      </c>
      <c r="Z140" s="38"/>
      <c r="AA140" s="40"/>
      <c r="AB140" s="40"/>
      <c r="AC140" s="40"/>
    </row>
    <row r="141" spans="1:68" ht="14.25" customHeight="1" x14ac:dyDescent="0.25">
      <c r="A141" s="27" t="s">
        <v>147</v>
      </c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</row>
    <row r="142" spans="1:68" ht="27" customHeight="1" x14ac:dyDescent="0.25">
      <c r="A142" s="28" t="s">
        <v>262</v>
      </c>
      <c r="B142" s="28" t="s">
        <v>263</v>
      </c>
      <c r="C142" s="29">
        <v>4301031235</v>
      </c>
      <c r="D142" s="61">
        <v>4680115883444</v>
      </c>
      <c r="E142" s="61"/>
      <c r="F142" s="30">
        <v>0.35</v>
      </c>
      <c r="G142" s="31">
        <v>8</v>
      </c>
      <c r="H142" s="30">
        <v>2.8</v>
      </c>
      <c r="I142" s="30">
        <v>3.0680000000000001</v>
      </c>
      <c r="J142" s="31">
        <v>182</v>
      </c>
      <c r="K142" s="31" t="s">
        <v>68</v>
      </c>
      <c r="L142" s="31" t="s">
        <v>6</v>
      </c>
      <c r="M142" s="32" t="s">
        <v>86</v>
      </c>
      <c r="N142" s="32"/>
      <c r="O142" s="31">
        <v>90</v>
      </c>
      <c r="P142" s="14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149"/>
      <c r="R142" s="149"/>
      <c r="S142" s="149"/>
      <c r="T142" s="150"/>
      <c r="U142" s="33" t="s">
        <v>6</v>
      </c>
      <c r="V142" s="33" t="s">
        <v>6</v>
      </c>
      <c r="W142" s="34" t="s">
        <v>70</v>
      </c>
      <c r="X142" s="35">
        <v>0</v>
      </c>
      <c r="Y142" s="36">
        <f>IFERROR(IF(X142="",0,CEILING((X142/$H142),1)*$H142),"")</f>
        <v>0</v>
      </c>
      <c r="Z142" s="37" t="str">
        <f>IFERROR(IF(Y142=0,"",ROUNDUP(Y142/H142,0)*0.00651),"")</f>
        <v/>
      </c>
      <c r="AA142" s="151" t="s">
        <v>6</v>
      </c>
      <c r="AB142" s="152" t="s">
        <v>6</v>
      </c>
      <c r="AC142" s="153" t="s">
        <v>264</v>
      </c>
      <c r="AG142" s="154"/>
      <c r="AJ142" s="155" t="s">
        <v>6</v>
      </c>
      <c r="AK142" s="155">
        <v>0</v>
      </c>
      <c r="BB142" s="156" t="s">
        <v>1</v>
      </c>
      <c r="BM142" s="154">
        <v>0</v>
      </c>
      <c r="BN142" s="154">
        <v>0</v>
      </c>
      <c r="BO142" s="154">
        <v>0</v>
      </c>
      <c r="BP142" s="154">
        <v>0</v>
      </c>
    </row>
    <row r="143" spans="1:68" ht="27" customHeight="1" x14ac:dyDescent="0.25">
      <c r="A143" s="28" t="s">
        <v>262</v>
      </c>
      <c r="B143" s="28" t="s">
        <v>265</v>
      </c>
      <c r="C143" s="29">
        <v>4301031234</v>
      </c>
      <c r="D143" s="61">
        <v>4680115883444</v>
      </c>
      <c r="E143" s="61"/>
      <c r="F143" s="30">
        <v>0.35</v>
      </c>
      <c r="G143" s="31">
        <v>8</v>
      </c>
      <c r="H143" s="30">
        <v>2.8</v>
      </c>
      <c r="I143" s="30">
        <v>3.0680000000000001</v>
      </c>
      <c r="J143" s="31">
        <v>182</v>
      </c>
      <c r="K143" s="31" t="s">
        <v>68</v>
      </c>
      <c r="L143" s="31" t="s">
        <v>6</v>
      </c>
      <c r="M143" s="32" t="s">
        <v>86</v>
      </c>
      <c r="N143" s="32"/>
      <c r="O143" s="31">
        <v>90</v>
      </c>
      <c r="P143" s="14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149"/>
      <c r="R143" s="149"/>
      <c r="S143" s="149"/>
      <c r="T143" s="150"/>
      <c r="U143" s="33" t="s">
        <v>6</v>
      </c>
      <c r="V143" s="33" t="s">
        <v>6</v>
      </c>
      <c r="W143" s="34" t="s">
        <v>70</v>
      </c>
      <c r="X143" s="35">
        <v>0</v>
      </c>
      <c r="Y143" s="36">
        <f>IFERROR(IF(X143="",0,CEILING((X143/$H143),1)*$H143),"")</f>
        <v>0</v>
      </c>
      <c r="Z143" s="37" t="str">
        <f>IFERROR(IF(Y143=0,"",ROUNDUP(Y143/H143,0)*0.00651),"")</f>
        <v/>
      </c>
      <c r="AA143" s="151" t="s">
        <v>6</v>
      </c>
      <c r="AB143" s="152" t="s">
        <v>6</v>
      </c>
      <c r="AC143" s="153" t="s">
        <v>264</v>
      </c>
      <c r="AG143" s="154"/>
      <c r="AJ143" s="155" t="s">
        <v>6</v>
      </c>
      <c r="AK143" s="155">
        <v>0</v>
      </c>
      <c r="BB143" s="156" t="s">
        <v>1</v>
      </c>
      <c r="BM143" s="154">
        <v>0</v>
      </c>
      <c r="BN143" s="154">
        <v>0</v>
      </c>
      <c r="BO143" s="154">
        <v>0</v>
      </c>
      <c r="BP143" s="154">
        <v>0</v>
      </c>
    </row>
    <row r="144" spans="1:68" x14ac:dyDescent="0.25">
      <c r="A144" s="62"/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3"/>
      <c r="P144" s="64" t="s">
        <v>81</v>
      </c>
      <c r="Q144" s="65"/>
      <c r="R144" s="65"/>
      <c r="S144" s="65"/>
      <c r="T144" s="65"/>
      <c r="U144" s="65"/>
      <c r="V144" s="66"/>
      <c r="W144" s="38" t="s">
        <v>82</v>
      </c>
      <c r="X144" s="39">
        <f>IFERROR(X142/H142,"0")+IFERROR(X143/H143,"0")</f>
        <v>0</v>
      </c>
      <c r="Y144" s="39">
        <f>IFERROR(Y142/H142,"0")+IFERROR(Y143/H143,"0")</f>
        <v>0</v>
      </c>
      <c r="Z144" s="39">
        <f>IFERROR(IF(Z142="",0,Z142),"0")+IFERROR(IF(Z143="",0,Z143),"0")</f>
        <v>0</v>
      </c>
      <c r="AA144" s="40"/>
      <c r="AB144" s="40"/>
      <c r="AC144" s="40"/>
    </row>
    <row r="145" spans="1:68" x14ac:dyDescent="0.25">
      <c r="A145" s="62"/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3"/>
      <c r="P145" s="64" t="s">
        <v>81</v>
      </c>
      <c r="Q145" s="65"/>
      <c r="R145" s="65"/>
      <c r="S145" s="65"/>
      <c r="T145" s="65"/>
      <c r="U145" s="65"/>
      <c r="V145" s="66"/>
      <c r="W145" s="38" t="s">
        <v>70</v>
      </c>
      <c r="X145" s="39">
        <f>IFERROR(SUM(X142:X143),"0")</f>
        <v>0</v>
      </c>
      <c r="Y145" s="39">
        <f>IFERROR(SUM(Y142:Y143),"0")</f>
        <v>0</v>
      </c>
      <c r="Z145" s="38"/>
      <c r="AA145" s="40"/>
      <c r="AB145" s="40"/>
      <c r="AC145" s="40"/>
    </row>
    <row r="146" spans="1:68" ht="14.25" customHeight="1" x14ac:dyDescent="0.25">
      <c r="A146" s="27" t="s">
        <v>65</v>
      </c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</row>
    <row r="147" spans="1:68" ht="16.5" customHeight="1" x14ac:dyDescent="0.25">
      <c r="A147" s="28" t="s">
        <v>266</v>
      </c>
      <c r="B147" s="28" t="s">
        <v>267</v>
      </c>
      <c r="C147" s="29">
        <v>4301051477</v>
      </c>
      <c r="D147" s="61">
        <v>4680115882584</v>
      </c>
      <c r="E147" s="61"/>
      <c r="F147" s="30">
        <v>0.33</v>
      </c>
      <c r="G147" s="31">
        <v>8</v>
      </c>
      <c r="H147" s="30">
        <v>2.64</v>
      </c>
      <c r="I147" s="30">
        <v>2.9079999999999999</v>
      </c>
      <c r="J147" s="31">
        <v>182</v>
      </c>
      <c r="K147" s="31" t="s">
        <v>68</v>
      </c>
      <c r="L147" s="31" t="s">
        <v>6</v>
      </c>
      <c r="M147" s="32" t="s">
        <v>86</v>
      </c>
      <c r="N147" s="32"/>
      <c r="O147" s="31">
        <v>60</v>
      </c>
      <c r="P147" s="14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149"/>
      <c r="R147" s="149"/>
      <c r="S147" s="149"/>
      <c r="T147" s="150"/>
      <c r="U147" s="33" t="s">
        <v>6</v>
      </c>
      <c r="V147" s="33" t="s">
        <v>6</v>
      </c>
      <c r="W147" s="34" t="s">
        <v>70</v>
      </c>
      <c r="X147" s="35">
        <v>0</v>
      </c>
      <c r="Y147" s="36">
        <f>IFERROR(IF(X147="",0,CEILING((X147/$H147),1)*$H147),"")</f>
        <v>0</v>
      </c>
      <c r="Z147" s="37" t="str">
        <f>IFERROR(IF(Y147=0,"",ROUNDUP(Y147/H147,0)*0.00651),"")</f>
        <v/>
      </c>
      <c r="AA147" s="151" t="s">
        <v>6</v>
      </c>
      <c r="AB147" s="152" t="s">
        <v>6</v>
      </c>
      <c r="AC147" s="153" t="s">
        <v>260</v>
      </c>
      <c r="AG147" s="154"/>
      <c r="AJ147" s="155" t="s">
        <v>6</v>
      </c>
      <c r="AK147" s="155">
        <v>0</v>
      </c>
      <c r="BB147" s="156" t="s">
        <v>1</v>
      </c>
      <c r="BM147" s="154">
        <v>0</v>
      </c>
      <c r="BN147" s="154">
        <v>0</v>
      </c>
      <c r="BO147" s="154">
        <v>0</v>
      </c>
      <c r="BP147" s="154">
        <v>0</v>
      </c>
    </row>
    <row r="148" spans="1:68" ht="16.5" customHeight="1" x14ac:dyDescent="0.25">
      <c r="A148" s="28" t="s">
        <v>266</v>
      </c>
      <c r="B148" s="28" t="s">
        <v>268</v>
      </c>
      <c r="C148" s="29">
        <v>4301051476</v>
      </c>
      <c r="D148" s="61">
        <v>4680115882584</v>
      </c>
      <c r="E148" s="61"/>
      <c r="F148" s="30">
        <v>0.33</v>
      </c>
      <c r="G148" s="31">
        <v>8</v>
      </c>
      <c r="H148" s="30">
        <v>2.64</v>
      </c>
      <c r="I148" s="30">
        <v>2.9079999999999999</v>
      </c>
      <c r="J148" s="31">
        <v>182</v>
      </c>
      <c r="K148" s="31" t="s">
        <v>68</v>
      </c>
      <c r="L148" s="31" t="s">
        <v>6</v>
      </c>
      <c r="M148" s="32" t="s">
        <v>86</v>
      </c>
      <c r="N148" s="32"/>
      <c r="O148" s="31">
        <v>60</v>
      </c>
      <c r="P148" s="14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149"/>
      <c r="R148" s="149"/>
      <c r="S148" s="149"/>
      <c r="T148" s="150"/>
      <c r="U148" s="33" t="s">
        <v>6</v>
      </c>
      <c r="V148" s="33" t="s">
        <v>6</v>
      </c>
      <c r="W148" s="34" t="s">
        <v>70</v>
      </c>
      <c r="X148" s="35">
        <v>0</v>
      </c>
      <c r="Y148" s="36">
        <f>IFERROR(IF(X148="",0,CEILING((X148/$H148),1)*$H148),"")</f>
        <v>0</v>
      </c>
      <c r="Z148" s="37" t="str">
        <f>IFERROR(IF(Y148=0,"",ROUNDUP(Y148/H148,0)*0.00651),"")</f>
        <v/>
      </c>
      <c r="AA148" s="151" t="s">
        <v>6</v>
      </c>
      <c r="AB148" s="152" t="s">
        <v>6</v>
      </c>
      <c r="AC148" s="153" t="s">
        <v>260</v>
      </c>
      <c r="AG148" s="154"/>
      <c r="AJ148" s="155" t="s">
        <v>6</v>
      </c>
      <c r="AK148" s="155">
        <v>0</v>
      </c>
      <c r="BB148" s="156" t="s">
        <v>1</v>
      </c>
      <c r="BM148" s="154">
        <v>0</v>
      </c>
      <c r="BN148" s="154">
        <v>0</v>
      </c>
      <c r="BO148" s="154">
        <v>0</v>
      </c>
      <c r="BP148" s="154">
        <v>0</v>
      </c>
    </row>
    <row r="149" spans="1:68" x14ac:dyDescent="0.25">
      <c r="A149" s="62"/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3"/>
      <c r="P149" s="64" t="s">
        <v>81</v>
      </c>
      <c r="Q149" s="65"/>
      <c r="R149" s="65"/>
      <c r="S149" s="65"/>
      <c r="T149" s="65"/>
      <c r="U149" s="65"/>
      <c r="V149" s="66"/>
      <c r="W149" s="38" t="s">
        <v>82</v>
      </c>
      <c r="X149" s="39">
        <f>IFERROR(X147/H147,"0")+IFERROR(X148/H148,"0")</f>
        <v>0</v>
      </c>
      <c r="Y149" s="39">
        <f>IFERROR(Y147/H147,"0")+IFERROR(Y148/H148,"0")</f>
        <v>0</v>
      </c>
      <c r="Z149" s="39">
        <f>IFERROR(IF(Z147="",0,Z147),"0")+IFERROR(IF(Z148="",0,Z148),"0")</f>
        <v>0</v>
      </c>
      <c r="AA149" s="40"/>
      <c r="AB149" s="40"/>
      <c r="AC149" s="40"/>
    </row>
    <row r="150" spans="1:68" x14ac:dyDescent="0.25">
      <c r="A150" s="62"/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3"/>
      <c r="P150" s="64" t="s">
        <v>81</v>
      </c>
      <c r="Q150" s="65"/>
      <c r="R150" s="65"/>
      <c r="S150" s="65"/>
      <c r="T150" s="65"/>
      <c r="U150" s="65"/>
      <c r="V150" s="66"/>
      <c r="W150" s="38" t="s">
        <v>70</v>
      </c>
      <c r="X150" s="39">
        <f>IFERROR(SUM(X147:X148),"0")</f>
        <v>0</v>
      </c>
      <c r="Y150" s="39">
        <f>IFERROR(SUM(Y147:Y148),"0")</f>
        <v>0</v>
      </c>
      <c r="Z150" s="38"/>
      <c r="AA150" s="40"/>
      <c r="AB150" s="40"/>
      <c r="AC150" s="40"/>
    </row>
    <row r="151" spans="1:68" ht="16.5" customHeight="1" x14ac:dyDescent="0.25">
      <c r="A151" s="26" t="s">
        <v>89</v>
      </c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</row>
    <row r="152" spans="1:68" ht="14.25" customHeight="1" x14ac:dyDescent="0.25">
      <c r="A152" s="27" t="s">
        <v>91</v>
      </c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</row>
    <row r="153" spans="1:68" ht="27" customHeight="1" x14ac:dyDescent="0.25">
      <c r="A153" s="28" t="s">
        <v>269</v>
      </c>
      <c r="B153" s="28" t="s">
        <v>270</v>
      </c>
      <c r="C153" s="29">
        <v>4301011705</v>
      </c>
      <c r="D153" s="61">
        <v>4607091384604</v>
      </c>
      <c r="E153" s="61"/>
      <c r="F153" s="30">
        <v>0.4</v>
      </c>
      <c r="G153" s="31">
        <v>10</v>
      </c>
      <c r="H153" s="30">
        <v>4</v>
      </c>
      <c r="I153" s="30">
        <v>4.21</v>
      </c>
      <c r="J153" s="31">
        <v>132</v>
      </c>
      <c r="K153" s="31" t="s">
        <v>102</v>
      </c>
      <c r="L153" s="31" t="s">
        <v>6</v>
      </c>
      <c r="M153" s="32" t="s">
        <v>95</v>
      </c>
      <c r="N153" s="32"/>
      <c r="O153" s="31">
        <v>50</v>
      </c>
      <c r="P153" s="14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149"/>
      <c r="R153" s="149"/>
      <c r="S153" s="149"/>
      <c r="T153" s="150"/>
      <c r="U153" s="33" t="s">
        <v>6</v>
      </c>
      <c r="V153" s="33" t="s">
        <v>6</v>
      </c>
      <c r="W153" s="34" t="s">
        <v>70</v>
      </c>
      <c r="X153" s="35">
        <v>0</v>
      </c>
      <c r="Y153" s="36">
        <f>IFERROR(IF(X153="",0,CEILING((X153/$H153),1)*$H153),"")</f>
        <v>0</v>
      </c>
      <c r="Z153" s="37" t="str">
        <f>IFERROR(IF(Y153=0,"",ROUNDUP(Y153/H153,0)*0.00902),"")</f>
        <v/>
      </c>
      <c r="AA153" s="151" t="s">
        <v>6</v>
      </c>
      <c r="AB153" s="152" t="s">
        <v>6</v>
      </c>
      <c r="AC153" s="153" t="s">
        <v>271</v>
      </c>
      <c r="AG153" s="154"/>
      <c r="AJ153" s="155" t="s">
        <v>6</v>
      </c>
      <c r="AK153" s="155">
        <v>0</v>
      </c>
      <c r="BB153" s="156" t="s">
        <v>1</v>
      </c>
      <c r="BM153" s="154">
        <v>0</v>
      </c>
      <c r="BN153" s="154">
        <v>0</v>
      </c>
      <c r="BO153" s="154">
        <v>0</v>
      </c>
      <c r="BP153" s="154">
        <v>0</v>
      </c>
    </row>
    <row r="154" spans="1:68" x14ac:dyDescent="0.25">
      <c r="A154" s="62"/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3"/>
      <c r="P154" s="64" t="s">
        <v>81</v>
      </c>
      <c r="Q154" s="65"/>
      <c r="R154" s="65"/>
      <c r="S154" s="65"/>
      <c r="T154" s="65"/>
      <c r="U154" s="65"/>
      <c r="V154" s="66"/>
      <c r="W154" s="38" t="s">
        <v>82</v>
      </c>
      <c r="X154" s="39">
        <f>IFERROR(X153/H153,"0")</f>
        <v>0</v>
      </c>
      <c r="Y154" s="39">
        <f>IFERROR(Y153/H153,"0")</f>
        <v>0</v>
      </c>
      <c r="Z154" s="39">
        <f>IFERROR(IF(Z153="",0,Z153),"0")</f>
        <v>0</v>
      </c>
      <c r="AA154" s="40"/>
      <c r="AB154" s="40"/>
      <c r="AC154" s="40"/>
    </row>
    <row r="155" spans="1:68" x14ac:dyDescent="0.25">
      <c r="A155" s="62"/>
      <c r="B155" s="62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3"/>
      <c r="P155" s="64" t="s">
        <v>81</v>
      </c>
      <c r="Q155" s="65"/>
      <c r="R155" s="65"/>
      <c r="S155" s="65"/>
      <c r="T155" s="65"/>
      <c r="U155" s="65"/>
      <c r="V155" s="66"/>
      <c r="W155" s="38" t="s">
        <v>70</v>
      </c>
      <c r="X155" s="39">
        <f>IFERROR(SUM(X153:X153),"0")</f>
        <v>0</v>
      </c>
      <c r="Y155" s="39">
        <f>IFERROR(SUM(Y153:Y153),"0")</f>
        <v>0</v>
      </c>
      <c r="Z155" s="38"/>
      <c r="AA155" s="40"/>
      <c r="AB155" s="40"/>
      <c r="AC155" s="40"/>
    </row>
    <row r="156" spans="1:68" ht="14.25" customHeight="1" x14ac:dyDescent="0.25">
      <c r="A156" s="27" t="s">
        <v>147</v>
      </c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</row>
    <row r="157" spans="1:68" ht="16.5" customHeight="1" x14ac:dyDescent="0.25">
      <c r="A157" s="28" t="s">
        <v>272</v>
      </c>
      <c r="B157" s="28" t="s">
        <v>273</v>
      </c>
      <c r="C157" s="29">
        <v>4301030895</v>
      </c>
      <c r="D157" s="61">
        <v>4607091387667</v>
      </c>
      <c r="E157" s="61"/>
      <c r="F157" s="30">
        <v>0.9</v>
      </c>
      <c r="G157" s="31">
        <v>10</v>
      </c>
      <c r="H157" s="30">
        <v>9</v>
      </c>
      <c r="I157" s="30">
        <v>9.5850000000000009</v>
      </c>
      <c r="J157" s="31">
        <v>64</v>
      </c>
      <c r="K157" s="31" t="s">
        <v>94</v>
      </c>
      <c r="L157" s="31" t="s">
        <v>6</v>
      </c>
      <c r="M157" s="32" t="s">
        <v>95</v>
      </c>
      <c r="N157" s="32"/>
      <c r="O157" s="31">
        <v>40</v>
      </c>
      <c r="P157" s="14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149"/>
      <c r="R157" s="149"/>
      <c r="S157" s="149"/>
      <c r="T157" s="150"/>
      <c r="U157" s="33" t="s">
        <v>6</v>
      </c>
      <c r="V157" s="33" t="s">
        <v>6</v>
      </c>
      <c r="W157" s="34" t="s">
        <v>70</v>
      </c>
      <c r="X157" s="35">
        <v>0</v>
      </c>
      <c r="Y157" s="36">
        <f>IFERROR(IF(X157="",0,CEILING((X157/$H157),1)*$H157),"")</f>
        <v>0</v>
      </c>
      <c r="Z157" s="37" t="str">
        <f>IFERROR(IF(Y157=0,"",ROUNDUP(Y157/H157,0)*0.01898),"")</f>
        <v/>
      </c>
      <c r="AA157" s="151" t="s">
        <v>6</v>
      </c>
      <c r="AB157" s="152" t="s">
        <v>6</v>
      </c>
      <c r="AC157" s="153" t="s">
        <v>274</v>
      </c>
      <c r="AG157" s="154"/>
      <c r="AJ157" s="155" t="s">
        <v>6</v>
      </c>
      <c r="AK157" s="155">
        <v>0</v>
      </c>
      <c r="BB157" s="156" t="s">
        <v>1</v>
      </c>
      <c r="BM157" s="154">
        <v>0</v>
      </c>
      <c r="BN157" s="154">
        <v>0</v>
      </c>
      <c r="BO157" s="154">
        <v>0</v>
      </c>
      <c r="BP157" s="154">
        <v>0</v>
      </c>
    </row>
    <row r="158" spans="1:68" ht="27" customHeight="1" x14ac:dyDescent="0.25">
      <c r="A158" s="28" t="s">
        <v>275</v>
      </c>
      <c r="B158" s="28" t="s">
        <v>276</v>
      </c>
      <c r="C158" s="29">
        <v>4301030961</v>
      </c>
      <c r="D158" s="61">
        <v>4607091387636</v>
      </c>
      <c r="E158" s="61"/>
      <c r="F158" s="30">
        <v>0.7</v>
      </c>
      <c r="G158" s="31">
        <v>6</v>
      </c>
      <c r="H158" s="30">
        <v>4.2</v>
      </c>
      <c r="I158" s="30">
        <v>4.5</v>
      </c>
      <c r="J158" s="31">
        <v>132</v>
      </c>
      <c r="K158" s="31" t="s">
        <v>102</v>
      </c>
      <c r="L158" s="31" t="s">
        <v>6</v>
      </c>
      <c r="M158" s="32" t="s">
        <v>69</v>
      </c>
      <c r="N158" s="32"/>
      <c r="O158" s="31">
        <v>40</v>
      </c>
      <c r="P158" s="14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149"/>
      <c r="R158" s="149"/>
      <c r="S158" s="149"/>
      <c r="T158" s="150"/>
      <c r="U158" s="33" t="s">
        <v>6</v>
      </c>
      <c r="V158" s="33" t="s">
        <v>6</v>
      </c>
      <c r="W158" s="34" t="s">
        <v>70</v>
      </c>
      <c r="X158" s="35">
        <v>0</v>
      </c>
      <c r="Y158" s="36">
        <f>IFERROR(IF(X158="",0,CEILING((X158/$H158),1)*$H158),"")</f>
        <v>0</v>
      </c>
      <c r="Z158" s="37" t="str">
        <f>IFERROR(IF(Y158=0,"",ROUNDUP(Y158/H158,0)*0.00902),"")</f>
        <v/>
      </c>
      <c r="AA158" s="151" t="s">
        <v>6</v>
      </c>
      <c r="AB158" s="152" t="s">
        <v>6</v>
      </c>
      <c r="AC158" s="153" t="s">
        <v>277</v>
      </c>
      <c r="AG158" s="154"/>
      <c r="AJ158" s="155" t="s">
        <v>6</v>
      </c>
      <c r="AK158" s="155">
        <v>0</v>
      </c>
      <c r="BB158" s="156" t="s">
        <v>1</v>
      </c>
      <c r="BM158" s="154">
        <v>0</v>
      </c>
      <c r="BN158" s="154">
        <v>0</v>
      </c>
      <c r="BO158" s="154">
        <v>0</v>
      </c>
      <c r="BP158" s="154">
        <v>0</v>
      </c>
    </row>
    <row r="159" spans="1:68" ht="16.5" customHeight="1" x14ac:dyDescent="0.25">
      <c r="A159" s="28" t="s">
        <v>278</v>
      </c>
      <c r="B159" s="28" t="s">
        <v>279</v>
      </c>
      <c r="C159" s="29">
        <v>4301030963</v>
      </c>
      <c r="D159" s="61">
        <v>4607091382426</v>
      </c>
      <c r="E159" s="61"/>
      <c r="F159" s="30">
        <v>0.9</v>
      </c>
      <c r="G159" s="31">
        <v>10</v>
      </c>
      <c r="H159" s="30">
        <v>9</v>
      </c>
      <c r="I159" s="30">
        <v>9.5850000000000009</v>
      </c>
      <c r="J159" s="31">
        <v>64</v>
      </c>
      <c r="K159" s="31" t="s">
        <v>94</v>
      </c>
      <c r="L159" s="31" t="s">
        <v>6</v>
      </c>
      <c r="M159" s="32" t="s">
        <v>69</v>
      </c>
      <c r="N159" s="32"/>
      <c r="O159" s="31">
        <v>40</v>
      </c>
      <c r="P159" s="1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149"/>
      <c r="R159" s="149"/>
      <c r="S159" s="149"/>
      <c r="T159" s="150"/>
      <c r="U159" s="33" t="s">
        <v>6</v>
      </c>
      <c r="V159" s="33" t="s">
        <v>6</v>
      </c>
      <c r="W159" s="34" t="s">
        <v>70</v>
      </c>
      <c r="X159" s="35">
        <v>0</v>
      </c>
      <c r="Y159" s="36">
        <f>IFERROR(IF(X159="",0,CEILING((X159/$H159),1)*$H159),"")</f>
        <v>0</v>
      </c>
      <c r="Z159" s="37" t="str">
        <f>IFERROR(IF(Y159=0,"",ROUNDUP(Y159/H159,0)*0.01898),"")</f>
        <v/>
      </c>
      <c r="AA159" s="151" t="s">
        <v>6</v>
      </c>
      <c r="AB159" s="152" t="s">
        <v>6</v>
      </c>
      <c r="AC159" s="153" t="s">
        <v>280</v>
      </c>
      <c r="AG159" s="154"/>
      <c r="AJ159" s="155" t="s">
        <v>6</v>
      </c>
      <c r="AK159" s="155">
        <v>0</v>
      </c>
      <c r="BB159" s="156" t="s">
        <v>1</v>
      </c>
      <c r="BM159" s="154">
        <v>0</v>
      </c>
      <c r="BN159" s="154">
        <v>0</v>
      </c>
      <c r="BO159" s="154">
        <v>0</v>
      </c>
      <c r="BP159" s="154">
        <v>0</v>
      </c>
    </row>
    <row r="160" spans="1:68" ht="27" customHeight="1" x14ac:dyDescent="0.25">
      <c r="A160" s="28" t="s">
        <v>281</v>
      </c>
      <c r="B160" s="28" t="s">
        <v>282</v>
      </c>
      <c r="C160" s="29">
        <v>4301030962</v>
      </c>
      <c r="D160" s="61">
        <v>4607091386547</v>
      </c>
      <c r="E160" s="61"/>
      <c r="F160" s="30">
        <v>0.35</v>
      </c>
      <c r="G160" s="31">
        <v>8</v>
      </c>
      <c r="H160" s="30">
        <v>2.8</v>
      </c>
      <c r="I160" s="30">
        <v>2.94</v>
      </c>
      <c r="J160" s="31">
        <v>234</v>
      </c>
      <c r="K160" s="31" t="s">
        <v>150</v>
      </c>
      <c r="L160" s="31" t="s">
        <v>6</v>
      </c>
      <c r="M160" s="32" t="s">
        <v>69</v>
      </c>
      <c r="N160" s="32"/>
      <c r="O160" s="31">
        <v>40</v>
      </c>
      <c r="P160" s="14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0" s="149"/>
      <c r="R160" s="149"/>
      <c r="S160" s="149"/>
      <c r="T160" s="150"/>
      <c r="U160" s="33" t="s">
        <v>6</v>
      </c>
      <c r="V160" s="33" t="s">
        <v>6</v>
      </c>
      <c r="W160" s="34" t="s">
        <v>70</v>
      </c>
      <c r="X160" s="35">
        <v>0</v>
      </c>
      <c r="Y160" s="36">
        <f>IFERROR(IF(X160="",0,CEILING((X160/$H160),1)*$H160),"")</f>
        <v>0</v>
      </c>
      <c r="Z160" s="37" t="str">
        <f>IFERROR(IF(Y160=0,"",ROUNDUP(Y160/H160,0)*0.00502),"")</f>
        <v/>
      </c>
      <c r="AA160" s="151" t="s">
        <v>6</v>
      </c>
      <c r="AB160" s="152" t="s">
        <v>6</v>
      </c>
      <c r="AC160" s="153" t="s">
        <v>277</v>
      </c>
      <c r="AG160" s="154"/>
      <c r="AJ160" s="155" t="s">
        <v>6</v>
      </c>
      <c r="AK160" s="155">
        <v>0</v>
      </c>
      <c r="BB160" s="156" t="s">
        <v>1</v>
      </c>
      <c r="BM160" s="154">
        <v>0</v>
      </c>
      <c r="BN160" s="154">
        <v>0</v>
      </c>
      <c r="BO160" s="154">
        <v>0</v>
      </c>
      <c r="BP160" s="154">
        <v>0</v>
      </c>
    </row>
    <row r="161" spans="1:68" x14ac:dyDescent="0.25">
      <c r="A161" s="62"/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3"/>
      <c r="P161" s="64" t="s">
        <v>81</v>
      </c>
      <c r="Q161" s="65"/>
      <c r="R161" s="65"/>
      <c r="S161" s="65"/>
      <c r="T161" s="65"/>
      <c r="U161" s="65"/>
      <c r="V161" s="66"/>
      <c r="W161" s="38" t="s">
        <v>82</v>
      </c>
      <c r="X161" s="39">
        <f>IFERROR(X157/H157,"0")+IFERROR(X158/H158,"0")+IFERROR(X159/H159,"0")+IFERROR(X160/H160,"0")</f>
        <v>0</v>
      </c>
      <c r="Y161" s="39">
        <f>IFERROR(Y157/H157,"0")+IFERROR(Y158/H158,"0")+IFERROR(Y159/H159,"0")+IFERROR(Y160/H160,"0")</f>
        <v>0</v>
      </c>
      <c r="Z161" s="39">
        <f>IFERROR(IF(Z157="",0,Z157),"0")+IFERROR(IF(Z158="",0,Z158),"0")+IFERROR(IF(Z159="",0,Z159),"0")+IFERROR(IF(Z160="",0,Z160),"0")</f>
        <v>0</v>
      </c>
      <c r="AA161" s="40"/>
      <c r="AB161" s="40"/>
      <c r="AC161" s="40"/>
    </row>
    <row r="162" spans="1:68" x14ac:dyDescent="0.25">
      <c r="A162" s="62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3"/>
      <c r="P162" s="64" t="s">
        <v>81</v>
      </c>
      <c r="Q162" s="65"/>
      <c r="R162" s="65"/>
      <c r="S162" s="65"/>
      <c r="T162" s="65"/>
      <c r="U162" s="65"/>
      <c r="V162" s="66"/>
      <c r="W162" s="38" t="s">
        <v>70</v>
      </c>
      <c r="X162" s="39">
        <f>IFERROR(SUM(X157:X160),"0")</f>
        <v>0</v>
      </c>
      <c r="Y162" s="39">
        <f>IFERROR(SUM(Y157:Y160),"0")</f>
        <v>0</v>
      </c>
      <c r="Z162" s="38"/>
      <c r="AA162" s="40"/>
      <c r="AB162" s="40"/>
      <c r="AC162" s="40"/>
    </row>
    <row r="163" spans="1:68" ht="14.25" customHeight="1" x14ac:dyDescent="0.25">
      <c r="A163" s="27" t="s">
        <v>65</v>
      </c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</row>
    <row r="164" spans="1:68" ht="16.5" customHeight="1" x14ac:dyDescent="0.25">
      <c r="A164" s="28" t="s">
        <v>283</v>
      </c>
      <c r="B164" s="28" t="s">
        <v>284</v>
      </c>
      <c r="C164" s="29">
        <v>4301051653</v>
      </c>
      <c r="D164" s="61">
        <v>4607091386264</v>
      </c>
      <c r="E164" s="61"/>
      <c r="F164" s="30">
        <v>0.5</v>
      </c>
      <c r="G164" s="31">
        <v>6</v>
      </c>
      <c r="H164" s="30">
        <v>3</v>
      </c>
      <c r="I164" s="30">
        <v>3.258</v>
      </c>
      <c r="J164" s="31">
        <v>182</v>
      </c>
      <c r="K164" s="31" t="s">
        <v>68</v>
      </c>
      <c r="L164" s="31" t="s">
        <v>6</v>
      </c>
      <c r="M164" s="32" t="s">
        <v>104</v>
      </c>
      <c r="N164" s="32"/>
      <c r="O164" s="31">
        <v>31</v>
      </c>
      <c r="P164" s="1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4" s="149"/>
      <c r="R164" s="149"/>
      <c r="S164" s="149"/>
      <c r="T164" s="150"/>
      <c r="U164" s="33" t="s">
        <v>6</v>
      </c>
      <c r="V164" s="33" t="s">
        <v>6</v>
      </c>
      <c r="W164" s="34" t="s">
        <v>70</v>
      </c>
      <c r="X164" s="35">
        <v>0</v>
      </c>
      <c r="Y164" s="36">
        <f>IFERROR(IF(X164="",0,CEILING((X164/$H164),1)*$H164),"")</f>
        <v>0</v>
      </c>
      <c r="Z164" s="37" t="str">
        <f>IFERROR(IF(Y164=0,"",ROUNDUP(Y164/H164,0)*0.00651),"")</f>
        <v/>
      </c>
      <c r="AA164" s="151" t="s">
        <v>6</v>
      </c>
      <c r="AB164" s="152" t="s">
        <v>6</v>
      </c>
      <c r="AC164" s="153" t="s">
        <v>285</v>
      </c>
      <c r="AG164" s="154"/>
      <c r="AJ164" s="155" t="s">
        <v>6</v>
      </c>
      <c r="AK164" s="155">
        <v>0</v>
      </c>
      <c r="BB164" s="156" t="s">
        <v>1</v>
      </c>
      <c r="BM164" s="154">
        <v>0</v>
      </c>
      <c r="BN164" s="154">
        <v>0</v>
      </c>
      <c r="BO164" s="154">
        <v>0</v>
      </c>
      <c r="BP164" s="154">
        <v>0</v>
      </c>
    </row>
    <row r="165" spans="1:68" ht="27" customHeight="1" x14ac:dyDescent="0.25">
      <c r="A165" s="28" t="s">
        <v>286</v>
      </c>
      <c r="B165" s="28" t="s">
        <v>287</v>
      </c>
      <c r="C165" s="29">
        <v>4301051313</v>
      </c>
      <c r="D165" s="61">
        <v>4607091385427</v>
      </c>
      <c r="E165" s="61"/>
      <c r="F165" s="30">
        <v>0.5</v>
      </c>
      <c r="G165" s="31">
        <v>6</v>
      </c>
      <c r="H165" s="30">
        <v>3</v>
      </c>
      <c r="I165" s="30">
        <v>3.2519999999999998</v>
      </c>
      <c r="J165" s="31">
        <v>182</v>
      </c>
      <c r="K165" s="31" t="s">
        <v>68</v>
      </c>
      <c r="L165" s="31" t="s">
        <v>6</v>
      </c>
      <c r="M165" s="32" t="s">
        <v>69</v>
      </c>
      <c r="N165" s="32"/>
      <c r="O165" s="31">
        <v>40</v>
      </c>
      <c r="P165" s="14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5" s="149"/>
      <c r="R165" s="149"/>
      <c r="S165" s="149"/>
      <c r="T165" s="150"/>
      <c r="U165" s="33" t="s">
        <v>6</v>
      </c>
      <c r="V165" s="33" t="s">
        <v>6</v>
      </c>
      <c r="W165" s="34" t="s">
        <v>70</v>
      </c>
      <c r="X165" s="35">
        <v>0</v>
      </c>
      <c r="Y165" s="36">
        <f>IFERROR(IF(X165="",0,CEILING((X165/$H165),1)*$H165),"")</f>
        <v>0</v>
      </c>
      <c r="Z165" s="37" t="str">
        <f>IFERROR(IF(Y165=0,"",ROUNDUP(Y165/H165,0)*0.00651),"")</f>
        <v/>
      </c>
      <c r="AA165" s="151" t="s">
        <v>6</v>
      </c>
      <c r="AB165" s="152" t="s">
        <v>6</v>
      </c>
      <c r="AC165" s="153" t="s">
        <v>288</v>
      </c>
      <c r="AG165" s="154"/>
      <c r="AJ165" s="155" t="s">
        <v>6</v>
      </c>
      <c r="AK165" s="155">
        <v>0</v>
      </c>
      <c r="BB165" s="156" t="s">
        <v>1</v>
      </c>
      <c r="BM165" s="154">
        <v>0</v>
      </c>
      <c r="BN165" s="154">
        <v>0</v>
      </c>
      <c r="BO165" s="154">
        <v>0</v>
      </c>
      <c r="BP165" s="154">
        <v>0</v>
      </c>
    </row>
    <row r="166" spans="1:68" x14ac:dyDescent="0.25">
      <c r="A166" s="62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3"/>
      <c r="P166" s="64" t="s">
        <v>81</v>
      </c>
      <c r="Q166" s="65"/>
      <c r="R166" s="65"/>
      <c r="S166" s="65"/>
      <c r="T166" s="65"/>
      <c r="U166" s="65"/>
      <c r="V166" s="66"/>
      <c r="W166" s="38" t="s">
        <v>82</v>
      </c>
      <c r="X166" s="39">
        <f>IFERROR(X164/H164,"0")+IFERROR(X165/H165,"0")</f>
        <v>0</v>
      </c>
      <c r="Y166" s="39">
        <f>IFERROR(Y164/H164,"0")+IFERROR(Y165/H165,"0")</f>
        <v>0</v>
      </c>
      <c r="Z166" s="39">
        <f>IFERROR(IF(Z164="",0,Z164),"0")+IFERROR(IF(Z165="",0,Z165),"0")</f>
        <v>0</v>
      </c>
      <c r="AA166" s="40"/>
      <c r="AB166" s="40"/>
      <c r="AC166" s="40"/>
    </row>
    <row r="167" spans="1:68" x14ac:dyDescent="0.25">
      <c r="A167" s="62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3"/>
      <c r="P167" s="64" t="s">
        <v>81</v>
      </c>
      <c r="Q167" s="65"/>
      <c r="R167" s="65"/>
      <c r="S167" s="65"/>
      <c r="T167" s="65"/>
      <c r="U167" s="65"/>
      <c r="V167" s="66"/>
      <c r="W167" s="38" t="s">
        <v>70</v>
      </c>
      <c r="X167" s="39">
        <f>IFERROR(SUM(X164:X165),"0")</f>
        <v>0</v>
      </c>
      <c r="Y167" s="39">
        <f>IFERROR(SUM(Y164:Y165),"0")</f>
        <v>0</v>
      </c>
      <c r="Z167" s="38"/>
      <c r="AA167" s="40"/>
      <c r="AB167" s="40"/>
      <c r="AC167" s="40"/>
    </row>
    <row r="168" spans="1:68" ht="27.75" customHeight="1" x14ac:dyDescent="0.25">
      <c r="A168" s="60" t="s">
        <v>289</v>
      </c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25"/>
      <c r="AB168" s="25"/>
      <c r="AC168" s="25"/>
    </row>
    <row r="169" spans="1:68" ht="16.5" customHeight="1" x14ac:dyDescent="0.25">
      <c r="A169" s="26" t="s">
        <v>290</v>
      </c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</row>
    <row r="170" spans="1:68" ht="14.25" customHeight="1" x14ac:dyDescent="0.25">
      <c r="A170" s="27" t="s">
        <v>136</v>
      </c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</row>
    <row r="171" spans="1:68" ht="27" customHeight="1" x14ac:dyDescent="0.25">
      <c r="A171" s="28" t="s">
        <v>291</v>
      </c>
      <c r="B171" s="28" t="s">
        <v>292</v>
      </c>
      <c r="C171" s="29">
        <v>4301020323</v>
      </c>
      <c r="D171" s="61">
        <v>4680115886223</v>
      </c>
      <c r="E171" s="61"/>
      <c r="F171" s="30">
        <v>0.33</v>
      </c>
      <c r="G171" s="31">
        <v>6</v>
      </c>
      <c r="H171" s="30">
        <v>1.98</v>
      </c>
      <c r="I171" s="30">
        <v>2.08</v>
      </c>
      <c r="J171" s="31">
        <v>234</v>
      </c>
      <c r="K171" s="31" t="s">
        <v>150</v>
      </c>
      <c r="L171" s="31" t="s">
        <v>6</v>
      </c>
      <c r="M171" s="32" t="s">
        <v>69</v>
      </c>
      <c r="N171" s="32"/>
      <c r="O171" s="31">
        <v>40</v>
      </c>
      <c r="P171" s="14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1" s="149"/>
      <c r="R171" s="149"/>
      <c r="S171" s="149"/>
      <c r="T171" s="150"/>
      <c r="U171" s="33" t="s">
        <v>6</v>
      </c>
      <c r="V171" s="33" t="s">
        <v>6</v>
      </c>
      <c r="W171" s="34" t="s">
        <v>70</v>
      </c>
      <c r="X171" s="35">
        <v>0</v>
      </c>
      <c r="Y171" s="36">
        <f>IFERROR(IF(X171="",0,CEILING((X171/$H171),1)*$H171),"")</f>
        <v>0</v>
      </c>
      <c r="Z171" s="37" t="str">
        <f>IFERROR(IF(Y171=0,"",ROUNDUP(Y171/H171,0)*0.00502),"")</f>
        <v/>
      </c>
      <c r="AA171" s="151" t="s">
        <v>6</v>
      </c>
      <c r="AB171" s="152" t="s">
        <v>6</v>
      </c>
      <c r="AC171" s="153" t="s">
        <v>293</v>
      </c>
      <c r="AG171" s="154"/>
      <c r="AJ171" s="155" t="s">
        <v>6</v>
      </c>
      <c r="AK171" s="155">
        <v>0</v>
      </c>
      <c r="BB171" s="156" t="s">
        <v>1</v>
      </c>
      <c r="BM171" s="154">
        <v>0</v>
      </c>
      <c r="BN171" s="154">
        <v>0</v>
      </c>
      <c r="BO171" s="154">
        <v>0</v>
      </c>
      <c r="BP171" s="154">
        <v>0</v>
      </c>
    </row>
    <row r="172" spans="1:68" x14ac:dyDescent="0.25">
      <c r="A172" s="62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3"/>
      <c r="P172" s="64" t="s">
        <v>81</v>
      </c>
      <c r="Q172" s="65"/>
      <c r="R172" s="65"/>
      <c r="S172" s="65"/>
      <c r="T172" s="65"/>
      <c r="U172" s="65"/>
      <c r="V172" s="66"/>
      <c r="W172" s="38" t="s">
        <v>82</v>
      </c>
      <c r="X172" s="39">
        <f>IFERROR(X171/H171,"0")</f>
        <v>0</v>
      </c>
      <c r="Y172" s="39">
        <f>IFERROR(Y171/H171,"0")</f>
        <v>0</v>
      </c>
      <c r="Z172" s="39">
        <f>IFERROR(IF(Z171="",0,Z171),"0")</f>
        <v>0</v>
      </c>
      <c r="AA172" s="40"/>
      <c r="AB172" s="40"/>
      <c r="AC172" s="40"/>
    </row>
    <row r="173" spans="1:68" x14ac:dyDescent="0.25">
      <c r="A173" s="62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3"/>
      <c r="P173" s="64" t="s">
        <v>81</v>
      </c>
      <c r="Q173" s="65"/>
      <c r="R173" s="65"/>
      <c r="S173" s="65"/>
      <c r="T173" s="65"/>
      <c r="U173" s="65"/>
      <c r="V173" s="66"/>
      <c r="W173" s="38" t="s">
        <v>70</v>
      </c>
      <c r="X173" s="39">
        <f>IFERROR(SUM(X171:X171),"0")</f>
        <v>0</v>
      </c>
      <c r="Y173" s="39">
        <f>IFERROR(SUM(Y171:Y171),"0")</f>
        <v>0</v>
      </c>
      <c r="Z173" s="38"/>
      <c r="AA173" s="40"/>
      <c r="AB173" s="40"/>
      <c r="AC173" s="40"/>
    </row>
    <row r="174" spans="1:68" ht="14.25" customHeight="1" x14ac:dyDescent="0.25">
      <c r="A174" s="27" t="s">
        <v>147</v>
      </c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</row>
    <row r="175" spans="1:68" ht="27" customHeight="1" x14ac:dyDescent="0.25">
      <c r="A175" s="28" t="s">
        <v>294</v>
      </c>
      <c r="B175" s="28" t="s">
        <v>295</v>
      </c>
      <c r="C175" s="29">
        <v>4301031191</v>
      </c>
      <c r="D175" s="61">
        <v>4680115880993</v>
      </c>
      <c r="E175" s="61"/>
      <c r="F175" s="30">
        <v>0.7</v>
      </c>
      <c r="G175" s="31">
        <v>6</v>
      </c>
      <c r="H175" s="30">
        <v>4.2</v>
      </c>
      <c r="I175" s="30">
        <v>4.47</v>
      </c>
      <c r="J175" s="31">
        <v>132</v>
      </c>
      <c r="K175" s="31" t="s">
        <v>102</v>
      </c>
      <c r="L175" s="31" t="s">
        <v>6</v>
      </c>
      <c r="M175" s="32" t="s">
        <v>69</v>
      </c>
      <c r="N175" s="32"/>
      <c r="O175" s="31">
        <v>40</v>
      </c>
      <c r="P175" s="14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149"/>
      <c r="R175" s="149"/>
      <c r="S175" s="149"/>
      <c r="T175" s="150"/>
      <c r="U175" s="33" t="s">
        <v>6</v>
      </c>
      <c r="V175" s="33" t="s">
        <v>6</v>
      </c>
      <c r="W175" s="34" t="s">
        <v>70</v>
      </c>
      <c r="X175" s="35">
        <v>0</v>
      </c>
      <c r="Y175" s="36">
        <f t="shared" ref="Y175:Y183" si="5">IFERROR(IF(X175="",0,CEILING((X175/$H175),1)*$H175),"")</f>
        <v>0</v>
      </c>
      <c r="Z175" s="37" t="str">
        <f>IFERROR(IF(Y175=0,"",ROUNDUP(Y175/H175,0)*0.00902),"")</f>
        <v/>
      </c>
      <c r="AA175" s="151" t="s">
        <v>6</v>
      </c>
      <c r="AB175" s="152" t="s">
        <v>6</v>
      </c>
      <c r="AC175" s="153" t="s">
        <v>296</v>
      </c>
      <c r="AG175" s="154"/>
      <c r="AJ175" s="155" t="s">
        <v>6</v>
      </c>
      <c r="AK175" s="155">
        <v>0</v>
      </c>
      <c r="BB175" s="156" t="s">
        <v>1</v>
      </c>
      <c r="BM175" s="154">
        <v>0</v>
      </c>
      <c r="BN175" s="154">
        <v>0</v>
      </c>
      <c r="BO175" s="154">
        <v>0</v>
      </c>
      <c r="BP175" s="154">
        <v>0</v>
      </c>
    </row>
    <row r="176" spans="1:68" ht="27" customHeight="1" x14ac:dyDescent="0.25">
      <c r="A176" s="28" t="s">
        <v>297</v>
      </c>
      <c r="B176" s="28" t="s">
        <v>298</v>
      </c>
      <c r="C176" s="29">
        <v>4301031204</v>
      </c>
      <c r="D176" s="61">
        <v>4680115881761</v>
      </c>
      <c r="E176" s="61"/>
      <c r="F176" s="30">
        <v>0.7</v>
      </c>
      <c r="G176" s="31">
        <v>6</v>
      </c>
      <c r="H176" s="30">
        <v>4.2</v>
      </c>
      <c r="I176" s="30">
        <v>4.47</v>
      </c>
      <c r="J176" s="31">
        <v>132</v>
      </c>
      <c r="K176" s="31" t="s">
        <v>102</v>
      </c>
      <c r="L176" s="31" t="s">
        <v>6</v>
      </c>
      <c r="M176" s="32" t="s">
        <v>69</v>
      </c>
      <c r="N176" s="32"/>
      <c r="O176" s="31">
        <v>40</v>
      </c>
      <c r="P176" s="14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149"/>
      <c r="R176" s="149"/>
      <c r="S176" s="149"/>
      <c r="T176" s="150"/>
      <c r="U176" s="33" t="s">
        <v>6</v>
      </c>
      <c r="V176" s="33" t="s">
        <v>6</v>
      </c>
      <c r="W176" s="34" t="s">
        <v>70</v>
      </c>
      <c r="X176" s="35">
        <v>0</v>
      </c>
      <c r="Y176" s="36">
        <f t="shared" si="5"/>
        <v>0</v>
      </c>
      <c r="Z176" s="37" t="str">
        <f>IFERROR(IF(Y176=0,"",ROUNDUP(Y176/H176,0)*0.00902),"")</f>
        <v/>
      </c>
      <c r="AA176" s="151" t="s">
        <v>6</v>
      </c>
      <c r="AB176" s="152" t="s">
        <v>6</v>
      </c>
      <c r="AC176" s="153" t="s">
        <v>299</v>
      </c>
      <c r="AG176" s="154"/>
      <c r="AJ176" s="155" t="s">
        <v>6</v>
      </c>
      <c r="AK176" s="155">
        <v>0</v>
      </c>
      <c r="BB176" s="156" t="s">
        <v>1</v>
      </c>
      <c r="BM176" s="154">
        <v>0</v>
      </c>
      <c r="BN176" s="154">
        <v>0</v>
      </c>
      <c r="BO176" s="154">
        <v>0</v>
      </c>
      <c r="BP176" s="154">
        <v>0</v>
      </c>
    </row>
    <row r="177" spans="1:68" ht="27" customHeight="1" x14ac:dyDescent="0.25">
      <c r="A177" s="28" t="s">
        <v>300</v>
      </c>
      <c r="B177" s="28" t="s">
        <v>301</v>
      </c>
      <c r="C177" s="29">
        <v>4301031201</v>
      </c>
      <c r="D177" s="61">
        <v>4680115881563</v>
      </c>
      <c r="E177" s="61"/>
      <c r="F177" s="30">
        <v>0.7</v>
      </c>
      <c r="G177" s="31">
        <v>6</v>
      </c>
      <c r="H177" s="30">
        <v>4.2</v>
      </c>
      <c r="I177" s="30">
        <v>4.41</v>
      </c>
      <c r="J177" s="31">
        <v>132</v>
      </c>
      <c r="K177" s="31" t="s">
        <v>102</v>
      </c>
      <c r="L177" s="31" t="s">
        <v>6</v>
      </c>
      <c r="M177" s="32" t="s">
        <v>69</v>
      </c>
      <c r="N177" s="32"/>
      <c r="O177" s="31">
        <v>40</v>
      </c>
      <c r="P177" s="14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149"/>
      <c r="R177" s="149"/>
      <c r="S177" s="149"/>
      <c r="T177" s="150"/>
      <c r="U177" s="33" t="s">
        <v>6</v>
      </c>
      <c r="V177" s="33" t="s">
        <v>6</v>
      </c>
      <c r="W177" s="34" t="s">
        <v>70</v>
      </c>
      <c r="X177" s="35">
        <v>0</v>
      </c>
      <c r="Y177" s="36">
        <f t="shared" si="5"/>
        <v>0</v>
      </c>
      <c r="Z177" s="37" t="str">
        <f>IFERROR(IF(Y177=0,"",ROUNDUP(Y177/H177,0)*0.00902),"")</f>
        <v/>
      </c>
      <c r="AA177" s="151" t="s">
        <v>6</v>
      </c>
      <c r="AB177" s="152" t="s">
        <v>6</v>
      </c>
      <c r="AC177" s="153" t="s">
        <v>302</v>
      </c>
      <c r="AG177" s="154"/>
      <c r="AJ177" s="155" t="s">
        <v>6</v>
      </c>
      <c r="AK177" s="155">
        <v>0</v>
      </c>
      <c r="BB177" s="156" t="s">
        <v>1</v>
      </c>
      <c r="BM177" s="154">
        <v>0</v>
      </c>
      <c r="BN177" s="154">
        <v>0</v>
      </c>
      <c r="BO177" s="154">
        <v>0</v>
      </c>
      <c r="BP177" s="154">
        <v>0</v>
      </c>
    </row>
    <row r="178" spans="1:68" ht="27" customHeight="1" x14ac:dyDescent="0.25">
      <c r="A178" s="28" t="s">
        <v>303</v>
      </c>
      <c r="B178" s="28" t="s">
        <v>304</v>
      </c>
      <c r="C178" s="29">
        <v>4301031199</v>
      </c>
      <c r="D178" s="61">
        <v>4680115880986</v>
      </c>
      <c r="E178" s="61"/>
      <c r="F178" s="30">
        <v>0.35</v>
      </c>
      <c r="G178" s="31">
        <v>6</v>
      </c>
      <c r="H178" s="30">
        <v>2.1</v>
      </c>
      <c r="I178" s="30">
        <v>2.23</v>
      </c>
      <c r="J178" s="31">
        <v>234</v>
      </c>
      <c r="K178" s="31" t="s">
        <v>150</v>
      </c>
      <c r="L178" s="31" t="s">
        <v>6</v>
      </c>
      <c r="M178" s="32" t="s">
        <v>69</v>
      </c>
      <c r="N178" s="32"/>
      <c r="O178" s="31">
        <v>40</v>
      </c>
      <c r="P178" s="14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149"/>
      <c r="R178" s="149"/>
      <c r="S178" s="149"/>
      <c r="T178" s="150"/>
      <c r="U178" s="33" t="s">
        <v>6</v>
      </c>
      <c r="V178" s="33" t="s">
        <v>6</v>
      </c>
      <c r="W178" s="34" t="s">
        <v>70</v>
      </c>
      <c r="X178" s="35">
        <v>0</v>
      </c>
      <c r="Y178" s="36">
        <f t="shared" si="5"/>
        <v>0</v>
      </c>
      <c r="Z178" s="37" t="str">
        <f>IFERROR(IF(Y178=0,"",ROUNDUP(Y178/H178,0)*0.00502),"")</f>
        <v/>
      </c>
      <c r="AA178" s="151" t="s">
        <v>6</v>
      </c>
      <c r="AB178" s="152" t="s">
        <v>6</v>
      </c>
      <c r="AC178" s="153" t="s">
        <v>296</v>
      </c>
      <c r="AG178" s="154"/>
      <c r="AJ178" s="155" t="s">
        <v>6</v>
      </c>
      <c r="AK178" s="155">
        <v>0</v>
      </c>
      <c r="BB178" s="156" t="s">
        <v>1</v>
      </c>
      <c r="BM178" s="154">
        <v>0</v>
      </c>
      <c r="BN178" s="154">
        <v>0</v>
      </c>
      <c r="BO178" s="154">
        <v>0</v>
      </c>
      <c r="BP178" s="154">
        <v>0</v>
      </c>
    </row>
    <row r="179" spans="1:68" ht="27" customHeight="1" x14ac:dyDescent="0.25">
      <c r="A179" s="28" t="s">
        <v>305</v>
      </c>
      <c r="B179" s="28" t="s">
        <v>306</v>
      </c>
      <c r="C179" s="29">
        <v>4301031205</v>
      </c>
      <c r="D179" s="61">
        <v>4680115881785</v>
      </c>
      <c r="E179" s="61"/>
      <c r="F179" s="30">
        <v>0.35</v>
      </c>
      <c r="G179" s="31">
        <v>6</v>
      </c>
      <c r="H179" s="30">
        <v>2.1</v>
      </c>
      <c r="I179" s="30">
        <v>2.23</v>
      </c>
      <c r="J179" s="31">
        <v>234</v>
      </c>
      <c r="K179" s="31" t="s">
        <v>150</v>
      </c>
      <c r="L179" s="31" t="s">
        <v>6</v>
      </c>
      <c r="M179" s="32" t="s">
        <v>69</v>
      </c>
      <c r="N179" s="32"/>
      <c r="O179" s="31">
        <v>40</v>
      </c>
      <c r="P179" s="14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149"/>
      <c r="R179" s="149"/>
      <c r="S179" s="149"/>
      <c r="T179" s="150"/>
      <c r="U179" s="33" t="s">
        <v>6</v>
      </c>
      <c r="V179" s="33" t="s">
        <v>6</v>
      </c>
      <c r="W179" s="34" t="s">
        <v>70</v>
      </c>
      <c r="X179" s="35">
        <v>0</v>
      </c>
      <c r="Y179" s="36">
        <f t="shared" si="5"/>
        <v>0</v>
      </c>
      <c r="Z179" s="37" t="str">
        <f>IFERROR(IF(Y179=0,"",ROUNDUP(Y179/H179,0)*0.00502),"")</f>
        <v/>
      </c>
      <c r="AA179" s="151" t="s">
        <v>6</v>
      </c>
      <c r="AB179" s="152" t="s">
        <v>6</v>
      </c>
      <c r="AC179" s="153" t="s">
        <v>299</v>
      </c>
      <c r="AG179" s="154"/>
      <c r="AJ179" s="155" t="s">
        <v>6</v>
      </c>
      <c r="AK179" s="155">
        <v>0</v>
      </c>
      <c r="BB179" s="156" t="s">
        <v>1</v>
      </c>
      <c r="BM179" s="154">
        <v>0</v>
      </c>
      <c r="BN179" s="154">
        <v>0</v>
      </c>
      <c r="BO179" s="154">
        <v>0</v>
      </c>
      <c r="BP179" s="154">
        <v>0</v>
      </c>
    </row>
    <row r="180" spans="1:68" ht="27" customHeight="1" x14ac:dyDescent="0.25">
      <c r="A180" s="28" t="s">
        <v>307</v>
      </c>
      <c r="B180" s="28" t="s">
        <v>308</v>
      </c>
      <c r="C180" s="29">
        <v>4301031399</v>
      </c>
      <c r="D180" s="61">
        <v>4680115886537</v>
      </c>
      <c r="E180" s="61"/>
      <c r="F180" s="30">
        <v>0.3</v>
      </c>
      <c r="G180" s="31">
        <v>6</v>
      </c>
      <c r="H180" s="30">
        <v>1.8</v>
      </c>
      <c r="I180" s="30">
        <v>1.93</v>
      </c>
      <c r="J180" s="31">
        <v>234</v>
      </c>
      <c r="K180" s="31" t="s">
        <v>150</v>
      </c>
      <c r="L180" s="31" t="s">
        <v>6</v>
      </c>
      <c r="M180" s="32" t="s">
        <v>69</v>
      </c>
      <c r="N180" s="32"/>
      <c r="O180" s="31">
        <v>40</v>
      </c>
      <c r="P180" s="157" t="s">
        <v>309</v>
      </c>
      <c r="Q180" s="149"/>
      <c r="R180" s="149"/>
      <c r="S180" s="149"/>
      <c r="T180" s="150"/>
      <c r="U180" s="33" t="s">
        <v>6</v>
      </c>
      <c r="V180" s="33" t="s">
        <v>6</v>
      </c>
      <c r="W180" s="34" t="s">
        <v>70</v>
      </c>
      <c r="X180" s="35">
        <v>0</v>
      </c>
      <c r="Y180" s="36">
        <f t="shared" si="5"/>
        <v>0</v>
      </c>
      <c r="Z180" s="37" t="str">
        <f>IFERROR(IF(Y180=0,"",ROUNDUP(Y180/H180,0)*0.00502),"")</f>
        <v/>
      </c>
      <c r="AA180" s="151" t="s">
        <v>6</v>
      </c>
      <c r="AB180" s="152" t="s">
        <v>6</v>
      </c>
      <c r="AC180" s="153" t="s">
        <v>310</v>
      </c>
      <c r="AG180" s="154"/>
      <c r="AJ180" s="155" t="s">
        <v>6</v>
      </c>
      <c r="AK180" s="155">
        <v>0</v>
      </c>
      <c r="BB180" s="156" t="s">
        <v>1</v>
      </c>
      <c r="BM180" s="154">
        <v>0</v>
      </c>
      <c r="BN180" s="154">
        <v>0</v>
      </c>
      <c r="BO180" s="154">
        <v>0</v>
      </c>
      <c r="BP180" s="154">
        <v>0</v>
      </c>
    </row>
    <row r="181" spans="1:68" ht="27" customHeight="1" x14ac:dyDescent="0.25">
      <c r="A181" s="28" t="s">
        <v>311</v>
      </c>
      <c r="B181" s="28" t="s">
        <v>312</v>
      </c>
      <c r="C181" s="29">
        <v>4301031202</v>
      </c>
      <c r="D181" s="61">
        <v>4680115881679</v>
      </c>
      <c r="E181" s="61"/>
      <c r="F181" s="30">
        <v>0.35</v>
      </c>
      <c r="G181" s="31">
        <v>6</v>
      </c>
      <c r="H181" s="30">
        <v>2.1</v>
      </c>
      <c r="I181" s="30">
        <v>2.2000000000000002</v>
      </c>
      <c r="J181" s="31">
        <v>234</v>
      </c>
      <c r="K181" s="31" t="s">
        <v>150</v>
      </c>
      <c r="L181" s="31" t="s">
        <v>6</v>
      </c>
      <c r="M181" s="32" t="s">
        <v>69</v>
      </c>
      <c r="N181" s="32"/>
      <c r="O181" s="31">
        <v>40</v>
      </c>
      <c r="P181" s="14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1" s="149"/>
      <c r="R181" s="149"/>
      <c r="S181" s="149"/>
      <c r="T181" s="150"/>
      <c r="U181" s="33" t="s">
        <v>6</v>
      </c>
      <c r="V181" s="33" t="s">
        <v>6</v>
      </c>
      <c r="W181" s="34" t="s">
        <v>70</v>
      </c>
      <c r="X181" s="35">
        <v>0</v>
      </c>
      <c r="Y181" s="36">
        <f t="shared" si="5"/>
        <v>0</v>
      </c>
      <c r="Z181" s="37" t="str">
        <f>IFERROR(IF(Y181=0,"",ROUNDUP(Y181/H181,0)*0.00502),"")</f>
        <v/>
      </c>
      <c r="AA181" s="151" t="s">
        <v>6</v>
      </c>
      <c r="AB181" s="152" t="s">
        <v>6</v>
      </c>
      <c r="AC181" s="153" t="s">
        <v>302</v>
      </c>
      <c r="AG181" s="154"/>
      <c r="AJ181" s="155" t="s">
        <v>6</v>
      </c>
      <c r="AK181" s="155">
        <v>0</v>
      </c>
      <c r="BB181" s="156" t="s">
        <v>1</v>
      </c>
      <c r="BM181" s="154">
        <v>0</v>
      </c>
      <c r="BN181" s="154">
        <v>0</v>
      </c>
      <c r="BO181" s="154">
        <v>0</v>
      </c>
      <c r="BP181" s="154">
        <v>0</v>
      </c>
    </row>
    <row r="182" spans="1:68" ht="27" customHeight="1" x14ac:dyDescent="0.25">
      <c r="A182" s="28" t="s">
        <v>313</v>
      </c>
      <c r="B182" s="28" t="s">
        <v>314</v>
      </c>
      <c r="C182" s="29">
        <v>4301031158</v>
      </c>
      <c r="D182" s="61">
        <v>4680115880191</v>
      </c>
      <c r="E182" s="61"/>
      <c r="F182" s="30">
        <v>0.4</v>
      </c>
      <c r="G182" s="31">
        <v>6</v>
      </c>
      <c r="H182" s="30">
        <v>2.4</v>
      </c>
      <c r="I182" s="30">
        <v>2.58</v>
      </c>
      <c r="J182" s="31">
        <v>182</v>
      </c>
      <c r="K182" s="31" t="s">
        <v>68</v>
      </c>
      <c r="L182" s="31" t="s">
        <v>6</v>
      </c>
      <c r="M182" s="32" t="s">
        <v>69</v>
      </c>
      <c r="N182" s="32"/>
      <c r="O182" s="31">
        <v>40</v>
      </c>
      <c r="P182" s="14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2" s="149"/>
      <c r="R182" s="149"/>
      <c r="S182" s="149"/>
      <c r="T182" s="150"/>
      <c r="U182" s="33" t="s">
        <v>6</v>
      </c>
      <c r="V182" s="33" t="s">
        <v>6</v>
      </c>
      <c r="W182" s="34" t="s">
        <v>70</v>
      </c>
      <c r="X182" s="35">
        <v>0</v>
      </c>
      <c r="Y182" s="36">
        <f t="shared" si="5"/>
        <v>0</v>
      </c>
      <c r="Z182" s="37" t="str">
        <f>IFERROR(IF(Y182=0,"",ROUNDUP(Y182/H182,0)*0.00651),"")</f>
        <v/>
      </c>
      <c r="AA182" s="151" t="s">
        <v>6</v>
      </c>
      <c r="AB182" s="152" t="s">
        <v>6</v>
      </c>
      <c r="AC182" s="153" t="s">
        <v>302</v>
      </c>
      <c r="AG182" s="154"/>
      <c r="AJ182" s="155" t="s">
        <v>6</v>
      </c>
      <c r="AK182" s="155">
        <v>0</v>
      </c>
      <c r="BB182" s="156" t="s">
        <v>1</v>
      </c>
      <c r="BM182" s="154">
        <v>0</v>
      </c>
      <c r="BN182" s="154">
        <v>0</v>
      </c>
      <c r="BO182" s="154">
        <v>0</v>
      </c>
      <c r="BP182" s="154">
        <v>0</v>
      </c>
    </row>
    <row r="183" spans="1:68" ht="27" customHeight="1" x14ac:dyDescent="0.25">
      <c r="A183" s="28" t="s">
        <v>315</v>
      </c>
      <c r="B183" s="28" t="s">
        <v>316</v>
      </c>
      <c r="C183" s="29">
        <v>4301031245</v>
      </c>
      <c r="D183" s="61">
        <v>4680115883963</v>
      </c>
      <c r="E183" s="61"/>
      <c r="F183" s="30">
        <v>0.28000000000000003</v>
      </c>
      <c r="G183" s="31">
        <v>6</v>
      </c>
      <c r="H183" s="30">
        <v>1.68</v>
      </c>
      <c r="I183" s="30">
        <v>1.78</v>
      </c>
      <c r="J183" s="31">
        <v>234</v>
      </c>
      <c r="K183" s="31" t="s">
        <v>150</v>
      </c>
      <c r="L183" s="31" t="s">
        <v>6</v>
      </c>
      <c r="M183" s="32" t="s">
        <v>69</v>
      </c>
      <c r="N183" s="32"/>
      <c r="O183" s="31">
        <v>40</v>
      </c>
      <c r="P183" s="14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3" s="149"/>
      <c r="R183" s="149"/>
      <c r="S183" s="149"/>
      <c r="T183" s="150"/>
      <c r="U183" s="33" t="s">
        <v>6</v>
      </c>
      <c r="V183" s="33" t="s">
        <v>6</v>
      </c>
      <c r="W183" s="34" t="s">
        <v>70</v>
      </c>
      <c r="X183" s="35">
        <v>0</v>
      </c>
      <c r="Y183" s="36">
        <f t="shared" si="5"/>
        <v>0</v>
      </c>
      <c r="Z183" s="37" t="str">
        <f>IFERROR(IF(Y183=0,"",ROUNDUP(Y183/H183,0)*0.00502),"")</f>
        <v/>
      </c>
      <c r="AA183" s="151" t="s">
        <v>6</v>
      </c>
      <c r="AB183" s="152" t="s">
        <v>6</v>
      </c>
      <c r="AC183" s="153" t="s">
        <v>317</v>
      </c>
      <c r="AG183" s="154"/>
      <c r="AJ183" s="155" t="s">
        <v>6</v>
      </c>
      <c r="AK183" s="155">
        <v>0</v>
      </c>
      <c r="BB183" s="156" t="s">
        <v>1</v>
      </c>
      <c r="BM183" s="154">
        <v>0</v>
      </c>
      <c r="BN183" s="154">
        <v>0</v>
      </c>
      <c r="BO183" s="154">
        <v>0</v>
      </c>
      <c r="BP183" s="154">
        <v>0</v>
      </c>
    </row>
    <row r="184" spans="1:68" x14ac:dyDescent="0.25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3"/>
      <c r="P184" s="64" t="s">
        <v>81</v>
      </c>
      <c r="Q184" s="65"/>
      <c r="R184" s="65"/>
      <c r="S184" s="65"/>
      <c r="T184" s="65"/>
      <c r="U184" s="65"/>
      <c r="V184" s="66"/>
      <c r="W184" s="38" t="s">
        <v>82</v>
      </c>
      <c r="X184" s="39">
        <f>IFERROR(X175/H175,"0")+IFERROR(X176/H176,"0")+IFERROR(X177/H177,"0")+IFERROR(X178/H178,"0")+IFERROR(X179/H179,"0")+IFERROR(X180/H180,"0")+IFERROR(X181/H181,"0")+IFERROR(X182/H182,"0")+IFERROR(X183/H183,"0")</f>
        <v>0</v>
      </c>
      <c r="Y184" s="39">
        <f>IFERROR(Y175/H175,"0")+IFERROR(Y176/H176,"0")+IFERROR(Y177/H177,"0")+IFERROR(Y178/H178,"0")+IFERROR(Y179/H179,"0")+IFERROR(Y180/H180,"0")+IFERROR(Y181/H181,"0")+IFERROR(Y182/H182,"0")+IFERROR(Y183/H183,"0")</f>
        <v>0</v>
      </c>
      <c r="Z184" s="39">
        <f>IFERROR(IF(Z175="",0,Z175),"0")+IFERROR(IF(Z176="",0,Z176),"0")+IFERROR(IF(Z177="",0,Z177),"0")+IFERROR(IF(Z178="",0,Z178),"0")+IFERROR(IF(Z179="",0,Z179),"0")+IFERROR(IF(Z180="",0,Z180),"0")+IFERROR(IF(Z181="",0,Z181),"0")+IFERROR(IF(Z182="",0,Z182),"0")+IFERROR(IF(Z183="",0,Z183),"0")</f>
        <v>0</v>
      </c>
      <c r="AA184" s="40"/>
      <c r="AB184" s="40"/>
      <c r="AC184" s="40"/>
    </row>
    <row r="185" spans="1:68" x14ac:dyDescent="0.25">
      <c r="A185" s="62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3"/>
      <c r="P185" s="64" t="s">
        <v>81</v>
      </c>
      <c r="Q185" s="65"/>
      <c r="R185" s="65"/>
      <c r="S185" s="65"/>
      <c r="T185" s="65"/>
      <c r="U185" s="65"/>
      <c r="V185" s="66"/>
      <c r="W185" s="38" t="s">
        <v>70</v>
      </c>
      <c r="X185" s="39">
        <f>IFERROR(SUM(X175:X183),"0")</f>
        <v>0</v>
      </c>
      <c r="Y185" s="39">
        <f>IFERROR(SUM(Y175:Y183),"0")</f>
        <v>0</v>
      </c>
      <c r="Z185" s="38"/>
      <c r="AA185" s="40"/>
      <c r="AB185" s="40"/>
      <c r="AC185" s="40"/>
    </row>
    <row r="186" spans="1:68" ht="16.5" customHeight="1" x14ac:dyDescent="0.25">
      <c r="A186" s="26" t="s">
        <v>318</v>
      </c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</row>
    <row r="187" spans="1:68" ht="14.25" customHeight="1" x14ac:dyDescent="0.25">
      <c r="A187" s="27" t="s">
        <v>91</v>
      </c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</row>
    <row r="188" spans="1:68" ht="16.5" customHeight="1" x14ac:dyDescent="0.25">
      <c r="A188" s="28" t="s">
        <v>319</v>
      </c>
      <c r="B188" s="28" t="s">
        <v>320</v>
      </c>
      <c r="C188" s="29">
        <v>4301011450</v>
      </c>
      <c r="D188" s="61">
        <v>4680115881402</v>
      </c>
      <c r="E188" s="61"/>
      <c r="F188" s="30">
        <v>1.35</v>
      </c>
      <c r="G188" s="31">
        <v>8</v>
      </c>
      <c r="H188" s="30">
        <v>10.8</v>
      </c>
      <c r="I188" s="30">
        <v>11.234999999999999</v>
      </c>
      <c r="J188" s="31">
        <v>64</v>
      </c>
      <c r="K188" s="31" t="s">
        <v>94</v>
      </c>
      <c r="L188" s="31" t="s">
        <v>6</v>
      </c>
      <c r="M188" s="32" t="s">
        <v>95</v>
      </c>
      <c r="N188" s="32"/>
      <c r="O188" s="31">
        <v>55</v>
      </c>
      <c r="P188" s="14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149"/>
      <c r="R188" s="149"/>
      <c r="S188" s="149"/>
      <c r="T188" s="150"/>
      <c r="U188" s="33" t="s">
        <v>6</v>
      </c>
      <c r="V188" s="33" t="s">
        <v>6</v>
      </c>
      <c r="W188" s="34" t="s">
        <v>70</v>
      </c>
      <c r="X188" s="35">
        <v>0</v>
      </c>
      <c r="Y188" s="36">
        <f>IFERROR(IF(X188="",0,CEILING((X188/$H188),1)*$H188),"")</f>
        <v>0</v>
      </c>
      <c r="Z188" s="37" t="str">
        <f>IFERROR(IF(Y188=0,"",ROUNDUP(Y188/H188,0)*0.01898),"")</f>
        <v/>
      </c>
      <c r="AA188" s="151" t="s">
        <v>6</v>
      </c>
      <c r="AB188" s="152" t="s">
        <v>6</v>
      </c>
      <c r="AC188" s="153" t="s">
        <v>321</v>
      </c>
      <c r="AG188" s="154"/>
      <c r="AJ188" s="155" t="s">
        <v>6</v>
      </c>
      <c r="AK188" s="155">
        <v>0</v>
      </c>
      <c r="BB188" s="156" t="s">
        <v>1</v>
      </c>
      <c r="BM188" s="154">
        <v>0</v>
      </c>
      <c r="BN188" s="154">
        <v>0</v>
      </c>
      <c r="BO188" s="154">
        <v>0</v>
      </c>
      <c r="BP188" s="154">
        <v>0</v>
      </c>
    </row>
    <row r="189" spans="1:68" ht="27" customHeight="1" x14ac:dyDescent="0.25">
      <c r="A189" s="28" t="s">
        <v>322</v>
      </c>
      <c r="B189" s="28" t="s">
        <v>323</v>
      </c>
      <c r="C189" s="29">
        <v>4301011768</v>
      </c>
      <c r="D189" s="61">
        <v>4680115881396</v>
      </c>
      <c r="E189" s="61"/>
      <c r="F189" s="30">
        <v>0.45</v>
      </c>
      <c r="G189" s="31">
        <v>6</v>
      </c>
      <c r="H189" s="30">
        <v>2.7</v>
      </c>
      <c r="I189" s="30">
        <v>2.88</v>
      </c>
      <c r="J189" s="31">
        <v>182</v>
      </c>
      <c r="K189" s="31" t="s">
        <v>68</v>
      </c>
      <c r="L189" s="31" t="s">
        <v>6</v>
      </c>
      <c r="M189" s="32" t="s">
        <v>95</v>
      </c>
      <c r="N189" s="32"/>
      <c r="O189" s="31">
        <v>55</v>
      </c>
      <c r="P189" s="1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149"/>
      <c r="R189" s="149"/>
      <c r="S189" s="149"/>
      <c r="T189" s="150"/>
      <c r="U189" s="33" t="s">
        <v>6</v>
      </c>
      <c r="V189" s="33" t="s">
        <v>6</v>
      </c>
      <c r="W189" s="34" t="s">
        <v>70</v>
      </c>
      <c r="X189" s="35">
        <v>0</v>
      </c>
      <c r="Y189" s="36">
        <f>IFERROR(IF(X189="",0,CEILING((X189/$H189),1)*$H189),"")</f>
        <v>0</v>
      </c>
      <c r="Z189" s="37" t="str">
        <f>IFERROR(IF(Y189=0,"",ROUNDUP(Y189/H189,0)*0.00651),"")</f>
        <v/>
      </c>
      <c r="AA189" s="151" t="s">
        <v>6</v>
      </c>
      <c r="AB189" s="152" t="s">
        <v>6</v>
      </c>
      <c r="AC189" s="153" t="s">
        <v>321</v>
      </c>
      <c r="AG189" s="154"/>
      <c r="AJ189" s="155" t="s">
        <v>6</v>
      </c>
      <c r="AK189" s="155">
        <v>0</v>
      </c>
      <c r="BB189" s="156" t="s">
        <v>1</v>
      </c>
      <c r="BM189" s="154">
        <v>0</v>
      </c>
      <c r="BN189" s="154">
        <v>0</v>
      </c>
      <c r="BO189" s="154">
        <v>0</v>
      </c>
      <c r="BP189" s="154">
        <v>0</v>
      </c>
    </row>
    <row r="190" spans="1:68" x14ac:dyDescent="0.25">
      <c r="A190" s="62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3"/>
      <c r="P190" s="64" t="s">
        <v>81</v>
      </c>
      <c r="Q190" s="65"/>
      <c r="R190" s="65"/>
      <c r="S190" s="65"/>
      <c r="T190" s="65"/>
      <c r="U190" s="65"/>
      <c r="V190" s="66"/>
      <c r="W190" s="38" t="s">
        <v>82</v>
      </c>
      <c r="X190" s="39">
        <f>IFERROR(X188/H188,"0")+IFERROR(X189/H189,"0")</f>
        <v>0</v>
      </c>
      <c r="Y190" s="39">
        <f>IFERROR(Y188/H188,"0")+IFERROR(Y189/H189,"0")</f>
        <v>0</v>
      </c>
      <c r="Z190" s="39">
        <f>IFERROR(IF(Z188="",0,Z188),"0")+IFERROR(IF(Z189="",0,Z189),"0")</f>
        <v>0</v>
      </c>
      <c r="AA190" s="40"/>
      <c r="AB190" s="40"/>
      <c r="AC190" s="40"/>
    </row>
    <row r="191" spans="1:68" x14ac:dyDescent="0.25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3"/>
      <c r="P191" s="64" t="s">
        <v>81</v>
      </c>
      <c r="Q191" s="65"/>
      <c r="R191" s="65"/>
      <c r="S191" s="65"/>
      <c r="T191" s="65"/>
      <c r="U191" s="65"/>
      <c r="V191" s="66"/>
      <c r="W191" s="38" t="s">
        <v>70</v>
      </c>
      <c r="X191" s="39">
        <f>IFERROR(SUM(X188:X189),"0")</f>
        <v>0</v>
      </c>
      <c r="Y191" s="39">
        <f>IFERROR(SUM(Y188:Y189),"0")</f>
        <v>0</v>
      </c>
      <c r="Z191" s="38"/>
      <c r="AA191" s="40"/>
      <c r="AB191" s="40"/>
      <c r="AC191" s="40"/>
    </row>
    <row r="192" spans="1:68" ht="14.25" customHeight="1" x14ac:dyDescent="0.25">
      <c r="A192" s="27" t="s">
        <v>136</v>
      </c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</row>
    <row r="193" spans="1:68" ht="16.5" customHeight="1" x14ac:dyDescent="0.25">
      <c r="A193" s="28" t="s">
        <v>324</v>
      </c>
      <c r="B193" s="28" t="s">
        <v>325</v>
      </c>
      <c r="C193" s="29">
        <v>4301020262</v>
      </c>
      <c r="D193" s="61">
        <v>4680115882935</v>
      </c>
      <c r="E193" s="61"/>
      <c r="F193" s="30">
        <v>1.35</v>
      </c>
      <c r="G193" s="31">
        <v>8</v>
      </c>
      <c r="H193" s="30">
        <v>10.8</v>
      </c>
      <c r="I193" s="30">
        <v>11.234999999999999</v>
      </c>
      <c r="J193" s="31">
        <v>64</v>
      </c>
      <c r="K193" s="31" t="s">
        <v>94</v>
      </c>
      <c r="L193" s="31" t="s">
        <v>6</v>
      </c>
      <c r="M193" s="32" t="s">
        <v>104</v>
      </c>
      <c r="N193" s="32"/>
      <c r="O193" s="31">
        <v>50</v>
      </c>
      <c r="P193" s="14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149"/>
      <c r="R193" s="149"/>
      <c r="S193" s="149"/>
      <c r="T193" s="150"/>
      <c r="U193" s="33" t="s">
        <v>6</v>
      </c>
      <c r="V193" s="33" t="s">
        <v>6</v>
      </c>
      <c r="W193" s="34" t="s">
        <v>70</v>
      </c>
      <c r="X193" s="35">
        <v>0</v>
      </c>
      <c r="Y193" s="36">
        <f>IFERROR(IF(X193="",0,CEILING((X193/$H193),1)*$H193),"")</f>
        <v>0</v>
      </c>
      <c r="Z193" s="37" t="str">
        <f>IFERROR(IF(Y193=0,"",ROUNDUP(Y193/H193,0)*0.01898),"")</f>
        <v/>
      </c>
      <c r="AA193" s="151" t="s">
        <v>6</v>
      </c>
      <c r="AB193" s="152" t="s">
        <v>6</v>
      </c>
      <c r="AC193" s="153" t="s">
        <v>326</v>
      </c>
      <c r="AG193" s="154"/>
      <c r="AJ193" s="155" t="s">
        <v>6</v>
      </c>
      <c r="AK193" s="155">
        <v>0</v>
      </c>
      <c r="BB193" s="156" t="s">
        <v>1</v>
      </c>
      <c r="BM193" s="154">
        <v>0</v>
      </c>
      <c r="BN193" s="154">
        <v>0</v>
      </c>
      <c r="BO193" s="154">
        <v>0</v>
      </c>
      <c r="BP193" s="154">
        <v>0</v>
      </c>
    </row>
    <row r="194" spans="1:68" ht="16.5" customHeight="1" x14ac:dyDescent="0.25">
      <c r="A194" s="28" t="s">
        <v>327</v>
      </c>
      <c r="B194" s="28" t="s">
        <v>328</v>
      </c>
      <c r="C194" s="29">
        <v>4301020220</v>
      </c>
      <c r="D194" s="61">
        <v>4680115880764</v>
      </c>
      <c r="E194" s="61"/>
      <c r="F194" s="30">
        <v>0.35</v>
      </c>
      <c r="G194" s="31">
        <v>6</v>
      </c>
      <c r="H194" s="30">
        <v>2.1</v>
      </c>
      <c r="I194" s="30">
        <v>2.2799999999999998</v>
      </c>
      <c r="J194" s="31">
        <v>182</v>
      </c>
      <c r="K194" s="31" t="s">
        <v>68</v>
      </c>
      <c r="L194" s="31" t="s">
        <v>6</v>
      </c>
      <c r="M194" s="32" t="s">
        <v>95</v>
      </c>
      <c r="N194" s="32"/>
      <c r="O194" s="31">
        <v>50</v>
      </c>
      <c r="P194" s="14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149"/>
      <c r="R194" s="149"/>
      <c r="S194" s="149"/>
      <c r="T194" s="150"/>
      <c r="U194" s="33" t="s">
        <v>6</v>
      </c>
      <c r="V194" s="33" t="s">
        <v>6</v>
      </c>
      <c r="W194" s="34" t="s">
        <v>70</v>
      </c>
      <c r="X194" s="35">
        <v>0</v>
      </c>
      <c r="Y194" s="36">
        <f>IFERROR(IF(X194="",0,CEILING((X194/$H194),1)*$H194),"")</f>
        <v>0</v>
      </c>
      <c r="Z194" s="37" t="str">
        <f>IFERROR(IF(Y194=0,"",ROUNDUP(Y194/H194,0)*0.00651),"")</f>
        <v/>
      </c>
      <c r="AA194" s="151" t="s">
        <v>6</v>
      </c>
      <c r="AB194" s="152" t="s">
        <v>6</v>
      </c>
      <c r="AC194" s="153" t="s">
        <v>326</v>
      </c>
      <c r="AG194" s="154"/>
      <c r="AJ194" s="155" t="s">
        <v>6</v>
      </c>
      <c r="AK194" s="155">
        <v>0</v>
      </c>
      <c r="BB194" s="156" t="s">
        <v>1</v>
      </c>
      <c r="BM194" s="154">
        <v>0</v>
      </c>
      <c r="BN194" s="154">
        <v>0</v>
      </c>
      <c r="BO194" s="154">
        <v>0</v>
      </c>
      <c r="BP194" s="154">
        <v>0</v>
      </c>
    </row>
    <row r="195" spans="1:68" x14ac:dyDescent="0.25">
      <c r="A195" s="62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3"/>
      <c r="P195" s="64" t="s">
        <v>81</v>
      </c>
      <c r="Q195" s="65"/>
      <c r="R195" s="65"/>
      <c r="S195" s="65"/>
      <c r="T195" s="65"/>
      <c r="U195" s="65"/>
      <c r="V195" s="66"/>
      <c r="W195" s="38" t="s">
        <v>82</v>
      </c>
      <c r="X195" s="39">
        <f>IFERROR(X193/H193,"0")+IFERROR(X194/H194,"0")</f>
        <v>0</v>
      </c>
      <c r="Y195" s="39">
        <f>IFERROR(Y193/H193,"0")+IFERROR(Y194/H194,"0")</f>
        <v>0</v>
      </c>
      <c r="Z195" s="39">
        <f>IFERROR(IF(Z193="",0,Z193),"0")+IFERROR(IF(Z194="",0,Z194),"0")</f>
        <v>0</v>
      </c>
      <c r="AA195" s="40"/>
      <c r="AB195" s="40"/>
      <c r="AC195" s="40"/>
    </row>
    <row r="196" spans="1:68" x14ac:dyDescent="0.25">
      <c r="A196" s="62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3"/>
      <c r="P196" s="64" t="s">
        <v>81</v>
      </c>
      <c r="Q196" s="65"/>
      <c r="R196" s="65"/>
      <c r="S196" s="65"/>
      <c r="T196" s="65"/>
      <c r="U196" s="65"/>
      <c r="V196" s="66"/>
      <c r="W196" s="38" t="s">
        <v>70</v>
      </c>
      <c r="X196" s="39">
        <f>IFERROR(SUM(X193:X194),"0")</f>
        <v>0</v>
      </c>
      <c r="Y196" s="39">
        <f>IFERROR(SUM(Y193:Y194),"0")</f>
        <v>0</v>
      </c>
      <c r="Z196" s="38"/>
      <c r="AA196" s="40"/>
      <c r="AB196" s="40"/>
      <c r="AC196" s="40"/>
    </row>
    <row r="197" spans="1:68" ht="14.25" customHeight="1" x14ac:dyDescent="0.25">
      <c r="A197" s="27" t="s">
        <v>147</v>
      </c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</row>
    <row r="198" spans="1:68" ht="27" customHeight="1" x14ac:dyDescent="0.25">
      <c r="A198" s="28" t="s">
        <v>329</v>
      </c>
      <c r="B198" s="28" t="s">
        <v>330</v>
      </c>
      <c r="C198" s="29">
        <v>4301031224</v>
      </c>
      <c r="D198" s="61">
        <v>4680115882683</v>
      </c>
      <c r="E198" s="61"/>
      <c r="F198" s="30">
        <v>0.9</v>
      </c>
      <c r="G198" s="31">
        <v>6</v>
      </c>
      <c r="H198" s="30">
        <v>5.4</v>
      </c>
      <c r="I198" s="30">
        <v>5.61</v>
      </c>
      <c r="J198" s="31">
        <v>132</v>
      </c>
      <c r="K198" s="31" t="s">
        <v>102</v>
      </c>
      <c r="L198" s="31" t="s">
        <v>6</v>
      </c>
      <c r="M198" s="32" t="s">
        <v>69</v>
      </c>
      <c r="N198" s="32"/>
      <c r="O198" s="31">
        <v>40</v>
      </c>
      <c r="P198" s="1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149"/>
      <c r="R198" s="149"/>
      <c r="S198" s="149"/>
      <c r="T198" s="150"/>
      <c r="U198" s="33" t="s">
        <v>6</v>
      </c>
      <c r="V198" s="33" t="s">
        <v>6</v>
      </c>
      <c r="W198" s="34" t="s">
        <v>70</v>
      </c>
      <c r="X198" s="35">
        <v>0</v>
      </c>
      <c r="Y198" s="36">
        <f t="shared" ref="Y198:Y205" si="6">IFERROR(IF(X198="",0,CEILING((X198/$H198),1)*$H198),"")</f>
        <v>0</v>
      </c>
      <c r="Z198" s="37" t="str">
        <f>IFERROR(IF(Y198=0,"",ROUNDUP(Y198/H198,0)*0.00902),"")</f>
        <v/>
      </c>
      <c r="AA198" s="151" t="s">
        <v>6</v>
      </c>
      <c r="AB198" s="152" t="s">
        <v>6</v>
      </c>
      <c r="AC198" s="153" t="s">
        <v>331</v>
      </c>
      <c r="AG198" s="154"/>
      <c r="AJ198" s="155" t="s">
        <v>6</v>
      </c>
      <c r="AK198" s="155">
        <v>0</v>
      </c>
      <c r="BB198" s="156" t="s">
        <v>1</v>
      </c>
      <c r="BM198" s="154">
        <v>0</v>
      </c>
      <c r="BN198" s="154">
        <v>0</v>
      </c>
      <c r="BO198" s="154">
        <v>0</v>
      </c>
      <c r="BP198" s="154">
        <v>0</v>
      </c>
    </row>
    <row r="199" spans="1:68" ht="27" customHeight="1" x14ac:dyDescent="0.25">
      <c r="A199" s="28" t="s">
        <v>332</v>
      </c>
      <c r="B199" s="28" t="s">
        <v>333</v>
      </c>
      <c r="C199" s="29">
        <v>4301031230</v>
      </c>
      <c r="D199" s="61">
        <v>4680115882690</v>
      </c>
      <c r="E199" s="61"/>
      <c r="F199" s="30">
        <v>0.9</v>
      </c>
      <c r="G199" s="31">
        <v>6</v>
      </c>
      <c r="H199" s="30">
        <v>5.4</v>
      </c>
      <c r="I199" s="30">
        <v>5.61</v>
      </c>
      <c r="J199" s="31">
        <v>132</v>
      </c>
      <c r="K199" s="31" t="s">
        <v>102</v>
      </c>
      <c r="L199" s="31" t="s">
        <v>6</v>
      </c>
      <c r="M199" s="32" t="s">
        <v>69</v>
      </c>
      <c r="N199" s="32"/>
      <c r="O199" s="31">
        <v>40</v>
      </c>
      <c r="P199" s="1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149"/>
      <c r="R199" s="149"/>
      <c r="S199" s="149"/>
      <c r="T199" s="150"/>
      <c r="U199" s="33" t="s">
        <v>6</v>
      </c>
      <c r="V199" s="33" t="s">
        <v>6</v>
      </c>
      <c r="W199" s="34" t="s">
        <v>70</v>
      </c>
      <c r="X199" s="35">
        <v>0</v>
      </c>
      <c r="Y199" s="36">
        <f t="shared" si="6"/>
        <v>0</v>
      </c>
      <c r="Z199" s="37" t="str">
        <f>IFERROR(IF(Y199=0,"",ROUNDUP(Y199/H199,0)*0.00902),"")</f>
        <v/>
      </c>
      <c r="AA199" s="151" t="s">
        <v>6</v>
      </c>
      <c r="AB199" s="152" t="s">
        <v>6</v>
      </c>
      <c r="AC199" s="153" t="s">
        <v>334</v>
      </c>
      <c r="AG199" s="154"/>
      <c r="AJ199" s="155" t="s">
        <v>6</v>
      </c>
      <c r="AK199" s="155">
        <v>0</v>
      </c>
      <c r="BB199" s="156" t="s">
        <v>1</v>
      </c>
      <c r="BM199" s="154">
        <v>0</v>
      </c>
      <c r="BN199" s="154">
        <v>0</v>
      </c>
      <c r="BO199" s="154">
        <v>0</v>
      </c>
      <c r="BP199" s="154">
        <v>0</v>
      </c>
    </row>
    <row r="200" spans="1:68" ht="27" customHeight="1" x14ac:dyDescent="0.25">
      <c r="A200" s="28" t="s">
        <v>335</v>
      </c>
      <c r="B200" s="28" t="s">
        <v>336</v>
      </c>
      <c r="C200" s="29">
        <v>4301031220</v>
      </c>
      <c r="D200" s="61">
        <v>4680115882669</v>
      </c>
      <c r="E200" s="61"/>
      <c r="F200" s="30">
        <v>0.9</v>
      </c>
      <c r="G200" s="31">
        <v>6</v>
      </c>
      <c r="H200" s="30">
        <v>5.4</v>
      </c>
      <c r="I200" s="30">
        <v>5.61</v>
      </c>
      <c r="J200" s="31">
        <v>132</v>
      </c>
      <c r="K200" s="31" t="s">
        <v>102</v>
      </c>
      <c r="L200" s="31" t="s">
        <v>6</v>
      </c>
      <c r="M200" s="32" t="s">
        <v>69</v>
      </c>
      <c r="N200" s="32"/>
      <c r="O200" s="31">
        <v>40</v>
      </c>
      <c r="P200" s="14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149"/>
      <c r="R200" s="149"/>
      <c r="S200" s="149"/>
      <c r="T200" s="150"/>
      <c r="U200" s="33" t="s">
        <v>6</v>
      </c>
      <c r="V200" s="33" t="s">
        <v>6</v>
      </c>
      <c r="W200" s="34" t="s">
        <v>70</v>
      </c>
      <c r="X200" s="35">
        <v>0</v>
      </c>
      <c r="Y200" s="36">
        <f t="shared" si="6"/>
        <v>0</v>
      </c>
      <c r="Z200" s="37" t="str">
        <f>IFERROR(IF(Y200=0,"",ROUNDUP(Y200/H200,0)*0.00902),"")</f>
        <v/>
      </c>
      <c r="AA200" s="151" t="s">
        <v>6</v>
      </c>
      <c r="AB200" s="152" t="s">
        <v>6</v>
      </c>
      <c r="AC200" s="153" t="s">
        <v>337</v>
      </c>
      <c r="AG200" s="154"/>
      <c r="AJ200" s="155" t="s">
        <v>6</v>
      </c>
      <c r="AK200" s="155">
        <v>0</v>
      </c>
      <c r="BB200" s="156" t="s">
        <v>1</v>
      </c>
      <c r="BM200" s="154">
        <v>0</v>
      </c>
      <c r="BN200" s="154">
        <v>0</v>
      </c>
      <c r="BO200" s="154">
        <v>0</v>
      </c>
      <c r="BP200" s="154">
        <v>0</v>
      </c>
    </row>
    <row r="201" spans="1:68" ht="27" customHeight="1" x14ac:dyDescent="0.25">
      <c r="A201" s="28" t="s">
        <v>338</v>
      </c>
      <c r="B201" s="28" t="s">
        <v>339</v>
      </c>
      <c r="C201" s="29">
        <v>4301031221</v>
      </c>
      <c r="D201" s="61">
        <v>4680115882676</v>
      </c>
      <c r="E201" s="61"/>
      <c r="F201" s="30">
        <v>0.9</v>
      </c>
      <c r="G201" s="31">
        <v>6</v>
      </c>
      <c r="H201" s="30">
        <v>5.4</v>
      </c>
      <c r="I201" s="30">
        <v>5.61</v>
      </c>
      <c r="J201" s="31">
        <v>132</v>
      </c>
      <c r="K201" s="31" t="s">
        <v>102</v>
      </c>
      <c r="L201" s="31" t="s">
        <v>6</v>
      </c>
      <c r="M201" s="32" t="s">
        <v>69</v>
      </c>
      <c r="N201" s="32"/>
      <c r="O201" s="31">
        <v>40</v>
      </c>
      <c r="P201" s="14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149"/>
      <c r="R201" s="149"/>
      <c r="S201" s="149"/>
      <c r="T201" s="150"/>
      <c r="U201" s="33" t="s">
        <v>6</v>
      </c>
      <c r="V201" s="33" t="s">
        <v>6</v>
      </c>
      <c r="W201" s="34" t="s">
        <v>70</v>
      </c>
      <c r="X201" s="35">
        <v>0</v>
      </c>
      <c r="Y201" s="36">
        <f t="shared" si="6"/>
        <v>0</v>
      </c>
      <c r="Z201" s="37" t="str">
        <f>IFERROR(IF(Y201=0,"",ROUNDUP(Y201/H201,0)*0.00902),"")</f>
        <v/>
      </c>
      <c r="AA201" s="151" t="s">
        <v>6</v>
      </c>
      <c r="AB201" s="152" t="s">
        <v>6</v>
      </c>
      <c r="AC201" s="153" t="s">
        <v>340</v>
      </c>
      <c r="AG201" s="154"/>
      <c r="AJ201" s="155" t="s">
        <v>6</v>
      </c>
      <c r="AK201" s="155">
        <v>0</v>
      </c>
      <c r="BB201" s="156" t="s">
        <v>1</v>
      </c>
      <c r="BM201" s="154">
        <v>0</v>
      </c>
      <c r="BN201" s="154">
        <v>0</v>
      </c>
      <c r="BO201" s="154">
        <v>0</v>
      </c>
      <c r="BP201" s="154">
        <v>0</v>
      </c>
    </row>
    <row r="202" spans="1:68" ht="27" customHeight="1" x14ac:dyDescent="0.25">
      <c r="A202" s="28" t="s">
        <v>341</v>
      </c>
      <c r="B202" s="28" t="s">
        <v>342</v>
      </c>
      <c r="C202" s="29">
        <v>4301031223</v>
      </c>
      <c r="D202" s="61">
        <v>4680115884014</v>
      </c>
      <c r="E202" s="61"/>
      <c r="F202" s="30">
        <v>0.3</v>
      </c>
      <c r="G202" s="31">
        <v>6</v>
      </c>
      <c r="H202" s="30">
        <v>1.8</v>
      </c>
      <c r="I202" s="30">
        <v>1.93</v>
      </c>
      <c r="J202" s="31">
        <v>234</v>
      </c>
      <c r="K202" s="31" t="s">
        <v>150</v>
      </c>
      <c r="L202" s="31" t="s">
        <v>6</v>
      </c>
      <c r="M202" s="32" t="s">
        <v>69</v>
      </c>
      <c r="N202" s="32"/>
      <c r="O202" s="31">
        <v>40</v>
      </c>
      <c r="P202" s="14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149"/>
      <c r="R202" s="149"/>
      <c r="S202" s="149"/>
      <c r="T202" s="150"/>
      <c r="U202" s="33" t="s">
        <v>6</v>
      </c>
      <c r="V202" s="33" t="s">
        <v>6</v>
      </c>
      <c r="W202" s="34" t="s">
        <v>70</v>
      </c>
      <c r="X202" s="35">
        <v>0</v>
      </c>
      <c r="Y202" s="36">
        <f t="shared" si="6"/>
        <v>0</v>
      </c>
      <c r="Z202" s="37" t="str">
        <f>IFERROR(IF(Y202=0,"",ROUNDUP(Y202/H202,0)*0.00502),"")</f>
        <v/>
      </c>
      <c r="AA202" s="151" t="s">
        <v>6</v>
      </c>
      <c r="AB202" s="152" t="s">
        <v>6</v>
      </c>
      <c r="AC202" s="153" t="s">
        <v>331</v>
      </c>
      <c r="AG202" s="154"/>
      <c r="AJ202" s="155" t="s">
        <v>6</v>
      </c>
      <c r="AK202" s="155">
        <v>0</v>
      </c>
      <c r="BB202" s="156" t="s">
        <v>1</v>
      </c>
      <c r="BM202" s="154">
        <v>0</v>
      </c>
      <c r="BN202" s="154">
        <v>0</v>
      </c>
      <c r="BO202" s="154">
        <v>0</v>
      </c>
      <c r="BP202" s="154">
        <v>0</v>
      </c>
    </row>
    <row r="203" spans="1:68" ht="27" customHeight="1" x14ac:dyDescent="0.25">
      <c r="A203" s="28" t="s">
        <v>343</v>
      </c>
      <c r="B203" s="28" t="s">
        <v>344</v>
      </c>
      <c r="C203" s="29">
        <v>4301031222</v>
      </c>
      <c r="D203" s="61">
        <v>4680115884007</v>
      </c>
      <c r="E203" s="61"/>
      <c r="F203" s="30">
        <v>0.3</v>
      </c>
      <c r="G203" s="31">
        <v>6</v>
      </c>
      <c r="H203" s="30">
        <v>1.8</v>
      </c>
      <c r="I203" s="30">
        <v>1.9</v>
      </c>
      <c r="J203" s="31">
        <v>234</v>
      </c>
      <c r="K203" s="31" t="s">
        <v>150</v>
      </c>
      <c r="L203" s="31" t="s">
        <v>6</v>
      </c>
      <c r="M203" s="32" t="s">
        <v>69</v>
      </c>
      <c r="N203" s="32"/>
      <c r="O203" s="31">
        <v>40</v>
      </c>
      <c r="P203" s="14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149"/>
      <c r="R203" s="149"/>
      <c r="S203" s="149"/>
      <c r="T203" s="150"/>
      <c r="U203" s="33" t="s">
        <v>6</v>
      </c>
      <c r="V203" s="33" t="s">
        <v>6</v>
      </c>
      <c r="W203" s="34" t="s">
        <v>70</v>
      </c>
      <c r="X203" s="35">
        <v>0</v>
      </c>
      <c r="Y203" s="36">
        <f t="shared" si="6"/>
        <v>0</v>
      </c>
      <c r="Z203" s="37" t="str">
        <f>IFERROR(IF(Y203=0,"",ROUNDUP(Y203/H203,0)*0.00502),"")</f>
        <v/>
      </c>
      <c r="AA203" s="151" t="s">
        <v>6</v>
      </c>
      <c r="AB203" s="152" t="s">
        <v>6</v>
      </c>
      <c r="AC203" s="153" t="s">
        <v>334</v>
      </c>
      <c r="AG203" s="154"/>
      <c r="AJ203" s="155" t="s">
        <v>6</v>
      </c>
      <c r="AK203" s="155">
        <v>0</v>
      </c>
      <c r="BB203" s="156" t="s">
        <v>1</v>
      </c>
      <c r="BM203" s="154">
        <v>0</v>
      </c>
      <c r="BN203" s="154">
        <v>0</v>
      </c>
      <c r="BO203" s="154">
        <v>0</v>
      </c>
      <c r="BP203" s="154">
        <v>0</v>
      </c>
    </row>
    <row r="204" spans="1:68" ht="27" customHeight="1" x14ac:dyDescent="0.25">
      <c r="A204" s="28" t="s">
        <v>345</v>
      </c>
      <c r="B204" s="28" t="s">
        <v>346</v>
      </c>
      <c r="C204" s="29">
        <v>4301031229</v>
      </c>
      <c r="D204" s="61">
        <v>4680115884038</v>
      </c>
      <c r="E204" s="61"/>
      <c r="F204" s="30">
        <v>0.3</v>
      </c>
      <c r="G204" s="31">
        <v>6</v>
      </c>
      <c r="H204" s="30">
        <v>1.8</v>
      </c>
      <c r="I204" s="30">
        <v>1.9</v>
      </c>
      <c r="J204" s="31">
        <v>234</v>
      </c>
      <c r="K204" s="31" t="s">
        <v>150</v>
      </c>
      <c r="L204" s="31" t="s">
        <v>6</v>
      </c>
      <c r="M204" s="32" t="s">
        <v>69</v>
      </c>
      <c r="N204" s="32"/>
      <c r="O204" s="31">
        <v>40</v>
      </c>
      <c r="P204" s="14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149"/>
      <c r="R204" s="149"/>
      <c r="S204" s="149"/>
      <c r="T204" s="150"/>
      <c r="U204" s="33" t="s">
        <v>6</v>
      </c>
      <c r="V204" s="33" t="s">
        <v>6</v>
      </c>
      <c r="W204" s="34" t="s">
        <v>70</v>
      </c>
      <c r="X204" s="35">
        <v>0</v>
      </c>
      <c r="Y204" s="36">
        <f t="shared" si="6"/>
        <v>0</v>
      </c>
      <c r="Z204" s="37" t="str">
        <f>IFERROR(IF(Y204=0,"",ROUNDUP(Y204/H204,0)*0.00502),"")</f>
        <v/>
      </c>
      <c r="AA204" s="151" t="s">
        <v>6</v>
      </c>
      <c r="AB204" s="152" t="s">
        <v>6</v>
      </c>
      <c r="AC204" s="153" t="s">
        <v>337</v>
      </c>
      <c r="AG204" s="154"/>
      <c r="AJ204" s="155" t="s">
        <v>6</v>
      </c>
      <c r="AK204" s="155">
        <v>0</v>
      </c>
      <c r="BB204" s="156" t="s">
        <v>1</v>
      </c>
      <c r="BM204" s="154">
        <v>0</v>
      </c>
      <c r="BN204" s="154">
        <v>0</v>
      </c>
      <c r="BO204" s="154">
        <v>0</v>
      </c>
      <c r="BP204" s="154">
        <v>0</v>
      </c>
    </row>
    <row r="205" spans="1:68" ht="27" customHeight="1" x14ac:dyDescent="0.25">
      <c r="A205" s="28" t="s">
        <v>347</v>
      </c>
      <c r="B205" s="28" t="s">
        <v>348</v>
      </c>
      <c r="C205" s="29">
        <v>4301031225</v>
      </c>
      <c r="D205" s="61">
        <v>4680115884021</v>
      </c>
      <c r="E205" s="61"/>
      <c r="F205" s="30">
        <v>0.3</v>
      </c>
      <c r="G205" s="31">
        <v>6</v>
      </c>
      <c r="H205" s="30">
        <v>1.8</v>
      </c>
      <c r="I205" s="30">
        <v>1.9</v>
      </c>
      <c r="J205" s="31">
        <v>234</v>
      </c>
      <c r="K205" s="31" t="s">
        <v>150</v>
      </c>
      <c r="L205" s="31" t="s">
        <v>6</v>
      </c>
      <c r="M205" s="32" t="s">
        <v>69</v>
      </c>
      <c r="N205" s="32"/>
      <c r="O205" s="31">
        <v>40</v>
      </c>
      <c r="P205" s="14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149"/>
      <c r="R205" s="149"/>
      <c r="S205" s="149"/>
      <c r="T205" s="150"/>
      <c r="U205" s="33" t="s">
        <v>6</v>
      </c>
      <c r="V205" s="33" t="s">
        <v>6</v>
      </c>
      <c r="W205" s="34" t="s">
        <v>70</v>
      </c>
      <c r="X205" s="35">
        <v>0</v>
      </c>
      <c r="Y205" s="36">
        <f t="shared" si="6"/>
        <v>0</v>
      </c>
      <c r="Z205" s="37" t="str">
        <f>IFERROR(IF(Y205=0,"",ROUNDUP(Y205/H205,0)*0.00502),"")</f>
        <v/>
      </c>
      <c r="AA205" s="151" t="s">
        <v>6</v>
      </c>
      <c r="AB205" s="152" t="s">
        <v>6</v>
      </c>
      <c r="AC205" s="153" t="s">
        <v>340</v>
      </c>
      <c r="AG205" s="154"/>
      <c r="AJ205" s="155" t="s">
        <v>6</v>
      </c>
      <c r="AK205" s="155">
        <v>0</v>
      </c>
      <c r="BB205" s="156" t="s">
        <v>1</v>
      </c>
      <c r="BM205" s="154">
        <v>0</v>
      </c>
      <c r="BN205" s="154">
        <v>0</v>
      </c>
      <c r="BO205" s="154">
        <v>0</v>
      </c>
      <c r="BP205" s="154">
        <v>0</v>
      </c>
    </row>
    <row r="206" spans="1:68" x14ac:dyDescent="0.25">
      <c r="A206" s="62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3"/>
      <c r="P206" s="64" t="s">
        <v>81</v>
      </c>
      <c r="Q206" s="65"/>
      <c r="R206" s="65"/>
      <c r="S206" s="65"/>
      <c r="T206" s="65"/>
      <c r="U206" s="65"/>
      <c r="V206" s="66"/>
      <c r="W206" s="38" t="s">
        <v>82</v>
      </c>
      <c r="X206" s="39">
        <f>IFERROR(X198/H198,"0")+IFERROR(X199/H199,"0")+IFERROR(X200/H200,"0")+IFERROR(X201/H201,"0")+IFERROR(X202/H202,"0")+IFERROR(X203/H203,"0")+IFERROR(X204/H204,"0")+IFERROR(X205/H205,"0")</f>
        <v>0</v>
      </c>
      <c r="Y206" s="39">
        <f>IFERROR(Y198/H198,"0")+IFERROR(Y199/H199,"0")+IFERROR(Y200/H200,"0")+IFERROR(Y201/H201,"0")+IFERROR(Y202/H202,"0")+IFERROR(Y203/H203,"0")+IFERROR(Y204/H204,"0")+IFERROR(Y205/H205,"0")</f>
        <v>0</v>
      </c>
      <c r="Z206" s="39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40"/>
      <c r="AB206" s="40"/>
      <c r="AC206" s="40"/>
    </row>
    <row r="207" spans="1:68" x14ac:dyDescent="0.25">
      <c r="A207" s="62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3"/>
      <c r="P207" s="64" t="s">
        <v>81</v>
      </c>
      <c r="Q207" s="65"/>
      <c r="R207" s="65"/>
      <c r="S207" s="65"/>
      <c r="T207" s="65"/>
      <c r="U207" s="65"/>
      <c r="V207" s="66"/>
      <c r="W207" s="38" t="s">
        <v>70</v>
      </c>
      <c r="X207" s="39">
        <f>IFERROR(SUM(X198:X205),"0")</f>
        <v>0</v>
      </c>
      <c r="Y207" s="39">
        <f>IFERROR(SUM(Y198:Y205),"0")</f>
        <v>0</v>
      </c>
      <c r="Z207" s="38"/>
      <c r="AA207" s="40"/>
      <c r="AB207" s="40"/>
      <c r="AC207" s="40"/>
    </row>
    <row r="208" spans="1:68" ht="14.25" customHeight="1" x14ac:dyDescent="0.25">
      <c r="A208" s="27" t="s">
        <v>65</v>
      </c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</row>
    <row r="209" spans="1:68" ht="27" customHeight="1" x14ac:dyDescent="0.25">
      <c r="A209" s="28" t="s">
        <v>349</v>
      </c>
      <c r="B209" s="28" t="s">
        <v>350</v>
      </c>
      <c r="C209" s="29">
        <v>4301051408</v>
      </c>
      <c r="D209" s="61">
        <v>4680115881594</v>
      </c>
      <c r="E209" s="61"/>
      <c r="F209" s="30">
        <v>1.35</v>
      </c>
      <c r="G209" s="31">
        <v>6</v>
      </c>
      <c r="H209" s="30">
        <v>8.1</v>
      </c>
      <c r="I209" s="30">
        <v>8.6189999999999998</v>
      </c>
      <c r="J209" s="31">
        <v>64</v>
      </c>
      <c r="K209" s="31" t="s">
        <v>94</v>
      </c>
      <c r="L209" s="31" t="s">
        <v>6</v>
      </c>
      <c r="M209" s="32" t="s">
        <v>104</v>
      </c>
      <c r="N209" s="32"/>
      <c r="O209" s="31">
        <v>40</v>
      </c>
      <c r="P209" s="14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149"/>
      <c r="R209" s="149"/>
      <c r="S209" s="149"/>
      <c r="T209" s="150"/>
      <c r="U209" s="33" t="s">
        <v>6</v>
      </c>
      <c r="V209" s="33" t="s">
        <v>6</v>
      </c>
      <c r="W209" s="34" t="s">
        <v>70</v>
      </c>
      <c r="X209" s="35">
        <v>0</v>
      </c>
      <c r="Y209" s="36">
        <f t="shared" ref="Y209:Y217" si="7">IFERROR(IF(X209="",0,CEILING((X209/$H209),1)*$H209),"")</f>
        <v>0</v>
      </c>
      <c r="Z209" s="37" t="str">
        <f>IFERROR(IF(Y209=0,"",ROUNDUP(Y209/H209,0)*0.01898),"")</f>
        <v/>
      </c>
      <c r="AA209" s="151" t="s">
        <v>6</v>
      </c>
      <c r="AB209" s="152" t="s">
        <v>6</v>
      </c>
      <c r="AC209" s="153" t="s">
        <v>351</v>
      </c>
      <c r="AG209" s="154"/>
      <c r="AJ209" s="155" t="s">
        <v>6</v>
      </c>
      <c r="AK209" s="155">
        <v>0</v>
      </c>
      <c r="BB209" s="156" t="s">
        <v>1</v>
      </c>
      <c r="BM209" s="154">
        <v>0</v>
      </c>
      <c r="BN209" s="154">
        <v>0</v>
      </c>
      <c r="BO209" s="154">
        <v>0</v>
      </c>
      <c r="BP209" s="154">
        <v>0</v>
      </c>
    </row>
    <row r="210" spans="1:68" ht="27" customHeight="1" x14ac:dyDescent="0.25">
      <c r="A210" s="28" t="s">
        <v>352</v>
      </c>
      <c r="B210" s="28" t="s">
        <v>353</v>
      </c>
      <c r="C210" s="29">
        <v>4301051411</v>
      </c>
      <c r="D210" s="61">
        <v>4680115881617</v>
      </c>
      <c r="E210" s="61"/>
      <c r="F210" s="30">
        <v>1.35</v>
      </c>
      <c r="G210" s="31">
        <v>6</v>
      </c>
      <c r="H210" s="30">
        <v>8.1</v>
      </c>
      <c r="I210" s="30">
        <v>8.6010000000000009</v>
      </c>
      <c r="J210" s="31">
        <v>64</v>
      </c>
      <c r="K210" s="31" t="s">
        <v>94</v>
      </c>
      <c r="L210" s="31" t="s">
        <v>6</v>
      </c>
      <c r="M210" s="32" t="s">
        <v>104</v>
      </c>
      <c r="N210" s="32"/>
      <c r="O210" s="31">
        <v>40</v>
      </c>
      <c r="P210" s="14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149"/>
      <c r="R210" s="149"/>
      <c r="S210" s="149"/>
      <c r="T210" s="150"/>
      <c r="U210" s="33" t="s">
        <v>6</v>
      </c>
      <c r="V210" s="33" t="s">
        <v>6</v>
      </c>
      <c r="W210" s="34" t="s">
        <v>70</v>
      </c>
      <c r="X210" s="35">
        <v>0</v>
      </c>
      <c r="Y210" s="36">
        <f t="shared" si="7"/>
        <v>0</v>
      </c>
      <c r="Z210" s="37" t="str">
        <f>IFERROR(IF(Y210=0,"",ROUNDUP(Y210/H210,0)*0.01898),"")</f>
        <v/>
      </c>
      <c r="AA210" s="151" t="s">
        <v>6</v>
      </c>
      <c r="AB210" s="152" t="s">
        <v>6</v>
      </c>
      <c r="AC210" s="153" t="s">
        <v>354</v>
      </c>
      <c r="AG210" s="154"/>
      <c r="AJ210" s="155" t="s">
        <v>6</v>
      </c>
      <c r="AK210" s="155">
        <v>0</v>
      </c>
      <c r="BB210" s="156" t="s">
        <v>1</v>
      </c>
      <c r="BM210" s="154">
        <v>0</v>
      </c>
      <c r="BN210" s="154">
        <v>0</v>
      </c>
      <c r="BO210" s="154">
        <v>0</v>
      </c>
      <c r="BP210" s="154">
        <v>0</v>
      </c>
    </row>
    <row r="211" spans="1:68" ht="16.5" customHeight="1" x14ac:dyDescent="0.25">
      <c r="A211" s="28" t="s">
        <v>355</v>
      </c>
      <c r="B211" s="28" t="s">
        <v>356</v>
      </c>
      <c r="C211" s="29">
        <v>4301051656</v>
      </c>
      <c r="D211" s="61">
        <v>4680115880573</v>
      </c>
      <c r="E211" s="61"/>
      <c r="F211" s="30">
        <v>1.45</v>
      </c>
      <c r="G211" s="31">
        <v>6</v>
      </c>
      <c r="H211" s="30">
        <v>8.6999999999999993</v>
      </c>
      <c r="I211" s="30">
        <v>9.2189999999999994</v>
      </c>
      <c r="J211" s="31">
        <v>64</v>
      </c>
      <c r="K211" s="31" t="s">
        <v>94</v>
      </c>
      <c r="L211" s="31" t="s">
        <v>6</v>
      </c>
      <c r="M211" s="32" t="s">
        <v>104</v>
      </c>
      <c r="N211" s="32"/>
      <c r="O211" s="31">
        <v>45</v>
      </c>
      <c r="P211" s="14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149"/>
      <c r="R211" s="149"/>
      <c r="S211" s="149"/>
      <c r="T211" s="150"/>
      <c r="U211" s="33" t="s">
        <v>6</v>
      </c>
      <c r="V211" s="33" t="s">
        <v>6</v>
      </c>
      <c r="W211" s="34" t="s">
        <v>70</v>
      </c>
      <c r="X211" s="35">
        <v>0</v>
      </c>
      <c r="Y211" s="36">
        <f t="shared" si="7"/>
        <v>0</v>
      </c>
      <c r="Z211" s="37" t="str">
        <f>IFERROR(IF(Y211=0,"",ROUNDUP(Y211/H211,0)*0.01898),"")</f>
        <v/>
      </c>
      <c r="AA211" s="151" t="s">
        <v>6</v>
      </c>
      <c r="AB211" s="152" t="s">
        <v>6</v>
      </c>
      <c r="AC211" s="153" t="s">
        <v>357</v>
      </c>
      <c r="AG211" s="154"/>
      <c r="AJ211" s="155" t="s">
        <v>6</v>
      </c>
      <c r="AK211" s="155">
        <v>0</v>
      </c>
      <c r="BB211" s="156" t="s">
        <v>1</v>
      </c>
      <c r="BM211" s="154">
        <v>0</v>
      </c>
      <c r="BN211" s="154">
        <v>0</v>
      </c>
      <c r="BO211" s="154">
        <v>0</v>
      </c>
      <c r="BP211" s="154">
        <v>0</v>
      </c>
    </row>
    <row r="212" spans="1:68" ht="27" customHeight="1" x14ac:dyDescent="0.25">
      <c r="A212" s="28" t="s">
        <v>358</v>
      </c>
      <c r="B212" s="28" t="s">
        <v>359</v>
      </c>
      <c r="C212" s="29">
        <v>4301051407</v>
      </c>
      <c r="D212" s="61">
        <v>4680115882195</v>
      </c>
      <c r="E212" s="61"/>
      <c r="F212" s="30">
        <v>0.4</v>
      </c>
      <c r="G212" s="31">
        <v>6</v>
      </c>
      <c r="H212" s="30">
        <v>2.4</v>
      </c>
      <c r="I212" s="30">
        <v>2.67</v>
      </c>
      <c r="J212" s="31">
        <v>182</v>
      </c>
      <c r="K212" s="31" t="s">
        <v>68</v>
      </c>
      <c r="L212" s="31" t="s">
        <v>6</v>
      </c>
      <c r="M212" s="32" t="s">
        <v>104</v>
      </c>
      <c r="N212" s="32"/>
      <c r="O212" s="31">
        <v>40</v>
      </c>
      <c r="P212" s="14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149"/>
      <c r="R212" s="149"/>
      <c r="S212" s="149"/>
      <c r="T212" s="150"/>
      <c r="U212" s="33" t="s">
        <v>6</v>
      </c>
      <c r="V212" s="33" t="s">
        <v>6</v>
      </c>
      <c r="W212" s="34" t="s">
        <v>70</v>
      </c>
      <c r="X212" s="35">
        <v>0</v>
      </c>
      <c r="Y212" s="36">
        <f t="shared" si="7"/>
        <v>0</v>
      </c>
      <c r="Z212" s="37" t="str">
        <f t="shared" ref="Z212:Z217" si="8">IFERROR(IF(Y212=0,"",ROUNDUP(Y212/H212,0)*0.00651),"")</f>
        <v/>
      </c>
      <c r="AA212" s="151" t="s">
        <v>6</v>
      </c>
      <c r="AB212" s="152" t="s">
        <v>6</v>
      </c>
      <c r="AC212" s="153" t="s">
        <v>351</v>
      </c>
      <c r="AG212" s="154"/>
      <c r="AJ212" s="155" t="s">
        <v>6</v>
      </c>
      <c r="AK212" s="155">
        <v>0</v>
      </c>
      <c r="BB212" s="156" t="s">
        <v>1</v>
      </c>
      <c r="BM212" s="154">
        <v>0</v>
      </c>
      <c r="BN212" s="154">
        <v>0</v>
      </c>
      <c r="BO212" s="154">
        <v>0</v>
      </c>
      <c r="BP212" s="154">
        <v>0</v>
      </c>
    </row>
    <row r="213" spans="1:68" ht="27" customHeight="1" x14ac:dyDescent="0.25">
      <c r="A213" s="28" t="s">
        <v>360</v>
      </c>
      <c r="B213" s="28" t="s">
        <v>361</v>
      </c>
      <c r="C213" s="29">
        <v>4301051752</v>
      </c>
      <c r="D213" s="61">
        <v>4680115882607</v>
      </c>
      <c r="E213" s="61"/>
      <c r="F213" s="30">
        <v>0.3</v>
      </c>
      <c r="G213" s="31">
        <v>6</v>
      </c>
      <c r="H213" s="30">
        <v>1.8</v>
      </c>
      <c r="I213" s="30">
        <v>2.052</v>
      </c>
      <c r="J213" s="31">
        <v>182</v>
      </c>
      <c r="K213" s="31" t="s">
        <v>68</v>
      </c>
      <c r="L213" s="31" t="s">
        <v>6</v>
      </c>
      <c r="M213" s="32" t="s">
        <v>132</v>
      </c>
      <c r="N213" s="32"/>
      <c r="O213" s="31">
        <v>45</v>
      </c>
      <c r="P213" s="14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149"/>
      <c r="R213" s="149"/>
      <c r="S213" s="149"/>
      <c r="T213" s="150"/>
      <c r="U213" s="33" t="s">
        <v>6</v>
      </c>
      <c r="V213" s="33" t="s">
        <v>6</v>
      </c>
      <c r="W213" s="34" t="s">
        <v>70</v>
      </c>
      <c r="X213" s="35">
        <v>0</v>
      </c>
      <c r="Y213" s="36">
        <f t="shared" si="7"/>
        <v>0</v>
      </c>
      <c r="Z213" s="37" t="str">
        <f t="shared" si="8"/>
        <v/>
      </c>
      <c r="AA213" s="151" t="s">
        <v>6</v>
      </c>
      <c r="AB213" s="152" t="s">
        <v>6</v>
      </c>
      <c r="AC213" s="153" t="s">
        <v>362</v>
      </c>
      <c r="AG213" s="154"/>
      <c r="AJ213" s="155" t="s">
        <v>6</v>
      </c>
      <c r="AK213" s="155">
        <v>0</v>
      </c>
      <c r="BB213" s="156" t="s">
        <v>1</v>
      </c>
      <c r="BM213" s="154">
        <v>0</v>
      </c>
      <c r="BN213" s="154">
        <v>0</v>
      </c>
      <c r="BO213" s="154">
        <v>0</v>
      </c>
      <c r="BP213" s="154">
        <v>0</v>
      </c>
    </row>
    <row r="214" spans="1:68" ht="27" customHeight="1" x14ac:dyDescent="0.25">
      <c r="A214" s="28" t="s">
        <v>363</v>
      </c>
      <c r="B214" s="28" t="s">
        <v>364</v>
      </c>
      <c r="C214" s="29">
        <v>4301051666</v>
      </c>
      <c r="D214" s="61">
        <v>4680115880092</v>
      </c>
      <c r="E214" s="61"/>
      <c r="F214" s="30">
        <v>0.4</v>
      </c>
      <c r="G214" s="31">
        <v>6</v>
      </c>
      <c r="H214" s="30">
        <v>2.4</v>
      </c>
      <c r="I214" s="30">
        <v>2.6520000000000001</v>
      </c>
      <c r="J214" s="31">
        <v>182</v>
      </c>
      <c r="K214" s="31" t="s">
        <v>68</v>
      </c>
      <c r="L214" s="31" t="s">
        <v>6</v>
      </c>
      <c r="M214" s="32" t="s">
        <v>104</v>
      </c>
      <c r="N214" s="32"/>
      <c r="O214" s="31">
        <v>45</v>
      </c>
      <c r="P214" s="14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149"/>
      <c r="R214" s="149"/>
      <c r="S214" s="149"/>
      <c r="T214" s="150"/>
      <c r="U214" s="33" t="s">
        <v>6</v>
      </c>
      <c r="V214" s="33" t="s">
        <v>6</v>
      </c>
      <c r="W214" s="34" t="s">
        <v>70</v>
      </c>
      <c r="X214" s="35">
        <v>0</v>
      </c>
      <c r="Y214" s="36">
        <f t="shared" si="7"/>
        <v>0</v>
      </c>
      <c r="Z214" s="37" t="str">
        <f t="shared" si="8"/>
        <v/>
      </c>
      <c r="AA214" s="151" t="s">
        <v>6</v>
      </c>
      <c r="AB214" s="152" t="s">
        <v>6</v>
      </c>
      <c r="AC214" s="153" t="s">
        <v>357</v>
      </c>
      <c r="AG214" s="154"/>
      <c r="AJ214" s="155" t="s">
        <v>6</v>
      </c>
      <c r="AK214" s="155">
        <v>0</v>
      </c>
      <c r="BB214" s="156" t="s">
        <v>1</v>
      </c>
      <c r="BM214" s="154">
        <v>0</v>
      </c>
      <c r="BN214" s="154">
        <v>0</v>
      </c>
      <c r="BO214" s="154">
        <v>0</v>
      </c>
      <c r="BP214" s="154">
        <v>0</v>
      </c>
    </row>
    <row r="215" spans="1:68" ht="27" customHeight="1" x14ac:dyDescent="0.25">
      <c r="A215" s="28" t="s">
        <v>365</v>
      </c>
      <c r="B215" s="28" t="s">
        <v>366</v>
      </c>
      <c r="C215" s="29">
        <v>4301051668</v>
      </c>
      <c r="D215" s="61">
        <v>4680115880221</v>
      </c>
      <c r="E215" s="61"/>
      <c r="F215" s="30">
        <v>0.4</v>
      </c>
      <c r="G215" s="31">
        <v>6</v>
      </c>
      <c r="H215" s="30">
        <v>2.4</v>
      </c>
      <c r="I215" s="30">
        <v>2.6520000000000001</v>
      </c>
      <c r="J215" s="31">
        <v>182</v>
      </c>
      <c r="K215" s="31" t="s">
        <v>68</v>
      </c>
      <c r="L215" s="31" t="s">
        <v>6</v>
      </c>
      <c r="M215" s="32" t="s">
        <v>104</v>
      </c>
      <c r="N215" s="32"/>
      <c r="O215" s="31">
        <v>45</v>
      </c>
      <c r="P215" s="14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149"/>
      <c r="R215" s="149"/>
      <c r="S215" s="149"/>
      <c r="T215" s="150"/>
      <c r="U215" s="33" t="s">
        <v>6</v>
      </c>
      <c r="V215" s="33" t="s">
        <v>6</v>
      </c>
      <c r="W215" s="34" t="s">
        <v>70</v>
      </c>
      <c r="X215" s="35">
        <v>0</v>
      </c>
      <c r="Y215" s="36">
        <f t="shared" si="7"/>
        <v>0</v>
      </c>
      <c r="Z215" s="37" t="str">
        <f t="shared" si="8"/>
        <v/>
      </c>
      <c r="AA215" s="151" t="s">
        <v>6</v>
      </c>
      <c r="AB215" s="152" t="s">
        <v>6</v>
      </c>
      <c r="AC215" s="153" t="s">
        <v>357</v>
      </c>
      <c r="AG215" s="154"/>
      <c r="AJ215" s="155" t="s">
        <v>6</v>
      </c>
      <c r="AK215" s="155">
        <v>0</v>
      </c>
      <c r="BB215" s="156" t="s">
        <v>1</v>
      </c>
      <c r="BM215" s="154">
        <v>0</v>
      </c>
      <c r="BN215" s="154">
        <v>0</v>
      </c>
      <c r="BO215" s="154">
        <v>0</v>
      </c>
      <c r="BP215" s="154">
        <v>0</v>
      </c>
    </row>
    <row r="216" spans="1:68" ht="27" customHeight="1" x14ac:dyDescent="0.25">
      <c r="A216" s="28" t="s">
        <v>367</v>
      </c>
      <c r="B216" s="28" t="s">
        <v>368</v>
      </c>
      <c r="C216" s="29">
        <v>4301051945</v>
      </c>
      <c r="D216" s="61">
        <v>4680115880504</v>
      </c>
      <c r="E216" s="61"/>
      <c r="F216" s="30">
        <v>0.4</v>
      </c>
      <c r="G216" s="31">
        <v>6</v>
      </c>
      <c r="H216" s="30">
        <v>2.4</v>
      </c>
      <c r="I216" s="30">
        <v>2.6520000000000001</v>
      </c>
      <c r="J216" s="31">
        <v>182</v>
      </c>
      <c r="K216" s="31" t="s">
        <v>68</v>
      </c>
      <c r="L216" s="31" t="s">
        <v>6</v>
      </c>
      <c r="M216" s="32" t="s">
        <v>132</v>
      </c>
      <c r="N216" s="32"/>
      <c r="O216" s="31">
        <v>40</v>
      </c>
      <c r="P216" s="14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149"/>
      <c r="R216" s="149"/>
      <c r="S216" s="149"/>
      <c r="T216" s="150"/>
      <c r="U216" s="33" t="s">
        <v>6</v>
      </c>
      <c r="V216" s="33" t="s">
        <v>6</v>
      </c>
      <c r="W216" s="34" t="s">
        <v>70</v>
      </c>
      <c r="X216" s="35">
        <v>0</v>
      </c>
      <c r="Y216" s="36">
        <f t="shared" si="7"/>
        <v>0</v>
      </c>
      <c r="Z216" s="37" t="str">
        <f t="shared" si="8"/>
        <v/>
      </c>
      <c r="AA216" s="151" t="s">
        <v>6</v>
      </c>
      <c r="AB216" s="152" t="s">
        <v>6</v>
      </c>
      <c r="AC216" s="153" t="s">
        <v>369</v>
      </c>
      <c r="AG216" s="154"/>
      <c r="AJ216" s="155" t="s">
        <v>6</v>
      </c>
      <c r="AK216" s="155">
        <v>0</v>
      </c>
      <c r="BB216" s="156" t="s">
        <v>1</v>
      </c>
      <c r="BM216" s="154">
        <v>0</v>
      </c>
      <c r="BN216" s="154">
        <v>0</v>
      </c>
      <c r="BO216" s="154">
        <v>0</v>
      </c>
      <c r="BP216" s="154">
        <v>0</v>
      </c>
    </row>
    <row r="217" spans="1:68" ht="27" customHeight="1" x14ac:dyDescent="0.25">
      <c r="A217" s="28" t="s">
        <v>370</v>
      </c>
      <c r="B217" s="28" t="s">
        <v>371</v>
      </c>
      <c r="C217" s="29">
        <v>4301051410</v>
      </c>
      <c r="D217" s="61">
        <v>4680115882164</v>
      </c>
      <c r="E217" s="61"/>
      <c r="F217" s="30">
        <v>0.4</v>
      </c>
      <c r="G217" s="31">
        <v>6</v>
      </c>
      <c r="H217" s="30">
        <v>2.4</v>
      </c>
      <c r="I217" s="30">
        <v>2.6579999999999999</v>
      </c>
      <c r="J217" s="31">
        <v>182</v>
      </c>
      <c r="K217" s="31" t="s">
        <v>68</v>
      </c>
      <c r="L217" s="31" t="s">
        <v>6</v>
      </c>
      <c r="M217" s="32" t="s">
        <v>104</v>
      </c>
      <c r="N217" s="32"/>
      <c r="O217" s="31">
        <v>40</v>
      </c>
      <c r="P217" s="14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149"/>
      <c r="R217" s="149"/>
      <c r="S217" s="149"/>
      <c r="T217" s="150"/>
      <c r="U217" s="33" t="s">
        <v>6</v>
      </c>
      <c r="V217" s="33" t="s">
        <v>6</v>
      </c>
      <c r="W217" s="34" t="s">
        <v>70</v>
      </c>
      <c r="X217" s="35">
        <v>0</v>
      </c>
      <c r="Y217" s="36">
        <f t="shared" si="7"/>
        <v>0</v>
      </c>
      <c r="Z217" s="37" t="str">
        <f t="shared" si="8"/>
        <v/>
      </c>
      <c r="AA217" s="151" t="s">
        <v>6</v>
      </c>
      <c r="AB217" s="152" t="s">
        <v>6</v>
      </c>
      <c r="AC217" s="153" t="s">
        <v>372</v>
      </c>
      <c r="AG217" s="154"/>
      <c r="AJ217" s="155" t="s">
        <v>6</v>
      </c>
      <c r="AK217" s="155">
        <v>0</v>
      </c>
      <c r="BB217" s="156" t="s">
        <v>1</v>
      </c>
      <c r="BM217" s="154">
        <v>0</v>
      </c>
      <c r="BN217" s="154">
        <v>0</v>
      </c>
      <c r="BO217" s="154">
        <v>0</v>
      </c>
      <c r="BP217" s="154">
        <v>0</v>
      </c>
    </row>
    <row r="218" spans="1:68" x14ac:dyDescent="0.25">
      <c r="A218" s="62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3"/>
      <c r="P218" s="64" t="s">
        <v>81</v>
      </c>
      <c r="Q218" s="65"/>
      <c r="R218" s="65"/>
      <c r="S218" s="65"/>
      <c r="T218" s="65"/>
      <c r="U218" s="65"/>
      <c r="V218" s="66"/>
      <c r="W218" s="38" t="s">
        <v>82</v>
      </c>
      <c r="X218" s="39">
        <f>IFERROR(X209/H209,"0")+IFERROR(X210/H210,"0")+IFERROR(X211/H211,"0")+IFERROR(X212/H212,"0")+IFERROR(X213/H213,"0")+IFERROR(X214/H214,"0")+IFERROR(X215/H215,"0")+IFERROR(X216/H216,"0")+IFERROR(X217/H217,"0")</f>
        <v>0</v>
      </c>
      <c r="Y218" s="39">
        <f>IFERROR(Y209/H209,"0")+IFERROR(Y210/H210,"0")+IFERROR(Y211/H211,"0")+IFERROR(Y212/H212,"0")+IFERROR(Y213/H213,"0")+IFERROR(Y214/H214,"0")+IFERROR(Y215/H215,"0")+IFERROR(Y216/H216,"0")+IFERROR(Y217/H217,"0")</f>
        <v>0</v>
      </c>
      <c r="Z218" s="39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40"/>
      <c r="AB218" s="40"/>
      <c r="AC218" s="40"/>
    </row>
    <row r="219" spans="1:68" x14ac:dyDescent="0.25">
      <c r="A219" s="62"/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3"/>
      <c r="P219" s="64" t="s">
        <v>81</v>
      </c>
      <c r="Q219" s="65"/>
      <c r="R219" s="65"/>
      <c r="S219" s="65"/>
      <c r="T219" s="65"/>
      <c r="U219" s="65"/>
      <c r="V219" s="66"/>
      <c r="W219" s="38" t="s">
        <v>70</v>
      </c>
      <c r="X219" s="39">
        <f>IFERROR(SUM(X209:X217),"0")</f>
        <v>0</v>
      </c>
      <c r="Y219" s="39">
        <f>IFERROR(SUM(Y209:Y217),"0")</f>
        <v>0</v>
      </c>
      <c r="Z219" s="38"/>
      <c r="AA219" s="40"/>
      <c r="AB219" s="40"/>
      <c r="AC219" s="40"/>
    </row>
    <row r="220" spans="1:68" ht="14.25" customHeight="1" x14ac:dyDescent="0.25">
      <c r="A220" s="27" t="s">
        <v>173</v>
      </c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</row>
    <row r="221" spans="1:68" ht="27" customHeight="1" x14ac:dyDescent="0.25">
      <c r="A221" s="28" t="s">
        <v>373</v>
      </c>
      <c r="B221" s="28" t="s">
        <v>374</v>
      </c>
      <c r="C221" s="29">
        <v>4301060463</v>
      </c>
      <c r="D221" s="61">
        <v>4680115880818</v>
      </c>
      <c r="E221" s="61"/>
      <c r="F221" s="30">
        <v>0.4</v>
      </c>
      <c r="G221" s="31">
        <v>6</v>
      </c>
      <c r="H221" s="30">
        <v>2.4</v>
      </c>
      <c r="I221" s="30">
        <v>2.6520000000000001</v>
      </c>
      <c r="J221" s="31">
        <v>182</v>
      </c>
      <c r="K221" s="31" t="s">
        <v>68</v>
      </c>
      <c r="L221" s="31" t="s">
        <v>6</v>
      </c>
      <c r="M221" s="32" t="s">
        <v>132</v>
      </c>
      <c r="N221" s="32"/>
      <c r="O221" s="31">
        <v>40</v>
      </c>
      <c r="P221" s="14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149"/>
      <c r="R221" s="149"/>
      <c r="S221" s="149"/>
      <c r="T221" s="150"/>
      <c r="U221" s="33" t="s">
        <v>6</v>
      </c>
      <c r="V221" s="33" t="s">
        <v>6</v>
      </c>
      <c r="W221" s="34" t="s">
        <v>70</v>
      </c>
      <c r="X221" s="35">
        <v>0</v>
      </c>
      <c r="Y221" s="36">
        <f>IFERROR(IF(X221="",0,CEILING((X221/$H221),1)*$H221),"")</f>
        <v>0</v>
      </c>
      <c r="Z221" s="37" t="str">
        <f>IFERROR(IF(Y221=0,"",ROUNDUP(Y221/H221,0)*0.00651),"")</f>
        <v/>
      </c>
      <c r="AA221" s="151" t="s">
        <v>6</v>
      </c>
      <c r="AB221" s="152" t="s">
        <v>6</v>
      </c>
      <c r="AC221" s="153" t="s">
        <v>375</v>
      </c>
      <c r="AG221" s="154"/>
      <c r="AJ221" s="155" t="s">
        <v>6</v>
      </c>
      <c r="AK221" s="155">
        <v>0</v>
      </c>
      <c r="BB221" s="156" t="s">
        <v>1</v>
      </c>
      <c r="BM221" s="154">
        <v>0</v>
      </c>
      <c r="BN221" s="154">
        <v>0</v>
      </c>
      <c r="BO221" s="154">
        <v>0</v>
      </c>
      <c r="BP221" s="154">
        <v>0</v>
      </c>
    </row>
    <row r="222" spans="1:68" ht="27" customHeight="1" x14ac:dyDescent="0.25">
      <c r="A222" s="28" t="s">
        <v>376</v>
      </c>
      <c r="B222" s="28" t="s">
        <v>377</v>
      </c>
      <c r="C222" s="29">
        <v>4301060389</v>
      </c>
      <c r="D222" s="61">
        <v>4680115880801</v>
      </c>
      <c r="E222" s="61"/>
      <c r="F222" s="30">
        <v>0.4</v>
      </c>
      <c r="G222" s="31">
        <v>6</v>
      </c>
      <c r="H222" s="30">
        <v>2.4</v>
      </c>
      <c r="I222" s="30">
        <v>2.6520000000000001</v>
      </c>
      <c r="J222" s="31">
        <v>182</v>
      </c>
      <c r="K222" s="31" t="s">
        <v>68</v>
      </c>
      <c r="L222" s="31" t="s">
        <v>6</v>
      </c>
      <c r="M222" s="32" t="s">
        <v>104</v>
      </c>
      <c r="N222" s="32"/>
      <c r="O222" s="31">
        <v>40</v>
      </c>
      <c r="P222" s="14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149"/>
      <c r="R222" s="149"/>
      <c r="S222" s="149"/>
      <c r="T222" s="150"/>
      <c r="U222" s="33" t="s">
        <v>6</v>
      </c>
      <c r="V222" s="33" t="s">
        <v>6</v>
      </c>
      <c r="W222" s="34" t="s">
        <v>70</v>
      </c>
      <c r="X222" s="35">
        <v>0</v>
      </c>
      <c r="Y222" s="36">
        <f>IFERROR(IF(X222="",0,CEILING((X222/$H222),1)*$H222),"")</f>
        <v>0</v>
      </c>
      <c r="Z222" s="37" t="str">
        <f>IFERROR(IF(Y222=0,"",ROUNDUP(Y222/H222,0)*0.00651),"")</f>
        <v/>
      </c>
      <c r="AA222" s="151" t="s">
        <v>6</v>
      </c>
      <c r="AB222" s="152" t="s">
        <v>6</v>
      </c>
      <c r="AC222" s="153" t="s">
        <v>378</v>
      </c>
      <c r="AG222" s="154"/>
      <c r="AJ222" s="155" t="s">
        <v>6</v>
      </c>
      <c r="AK222" s="155">
        <v>0</v>
      </c>
      <c r="BB222" s="156" t="s">
        <v>1</v>
      </c>
      <c r="BM222" s="154">
        <v>0</v>
      </c>
      <c r="BN222" s="154">
        <v>0</v>
      </c>
      <c r="BO222" s="154">
        <v>0</v>
      </c>
      <c r="BP222" s="154">
        <v>0</v>
      </c>
    </row>
    <row r="223" spans="1:68" x14ac:dyDescent="0.25">
      <c r="A223" s="62"/>
      <c r="B223" s="62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3"/>
      <c r="P223" s="64" t="s">
        <v>81</v>
      </c>
      <c r="Q223" s="65"/>
      <c r="R223" s="65"/>
      <c r="S223" s="65"/>
      <c r="T223" s="65"/>
      <c r="U223" s="65"/>
      <c r="V223" s="66"/>
      <c r="W223" s="38" t="s">
        <v>82</v>
      </c>
      <c r="X223" s="39">
        <f>IFERROR(X221/H221,"0")+IFERROR(X222/H222,"0")</f>
        <v>0</v>
      </c>
      <c r="Y223" s="39">
        <f>IFERROR(Y221/H221,"0")+IFERROR(Y222/H222,"0")</f>
        <v>0</v>
      </c>
      <c r="Z223" s="39">
        <f>IFERROR(IF(Z221="",0,Z221),"0")+IFERROR(IF(Z222="",0,Z222),"0")</f>
        <v>0</v>
      </c>
      <c r="AA223" s="40"/>
      <c r="AB223" s="40"/>
      <c r="AC223" s="40"/>
    </row>
    <row r="224" spans="1:68" x14ac:dyDescent="0.25">
      <c r="A224" s="62"/>
      <c r="B224" s="62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3"/>
      <c r="P224" s="64" t="s">
        <v>81</v>
      </c>
      <c r="Q224" s="65"/>
      <c r="R224" s="65"/>
      <c r="S224" s="65"/>
      <c r="T224" s="65"/>
      <c r="U224" s="65"/>
      <c r="V224" s="66"/>
      <c r="W224" s="38" t="s">
        <v>70</v>
      </c>
      <c r="X224" s="39">
        <f>IFERROR(SUM(X221:X222),"0")</f>
        <v>0</v>
      </c>
      <c r="Y224" s="39">
        <f>IFERROR(SUM(Y221:Y222),"0")</f>
        <v>0</v>
      </c>
      <c r="Z224" s="38"/>
      <c r="AA224" s="40"/>
      <c r="AB224" s="40"/>
      <c r="AC224" s="40"/>
    </row>
    <row r="225" spans="1:68" ht="16.5" customHeight="1" x14ac:dyDescent="0.25">
      <c r="A225" s="26" t="s">
        <v>379</v>
      </c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</row>
    <row r="226" spans="1:68" ht="14.25" customHeight="1" x14ac:dyDescent="0.25">
      <c r="A226" s="27" t="s">
        <v>91</v>
      </c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</row>
    <row r="227" spans="1:68" ht="27" customHeight="1" x14ac:dyDescent="0.25">
      <c r="A227" s="28" t="s">
        <v>380</v>
      </c>
      <c r="B227" s="28" t="s">
        <v>381</v>
      </c>
      <c r="C227" s="29">
        <v>4301011942</v>
      </c>
      <c r="D227" s="61">
        <v>4680115884137</v>
      </c>
      <c r="E227" s="61"/>
      <c r="F227" s="30">
        <v>1.45</v>
      </c>
      <c r="G227" s="31">
        <v>8</v>
      </c>
      <c r="H227" s="30">
        <v>11.6</v>
      </c>
      <c r="I227" s="30">
        <v>12.08</v>
      </c>
      <c r="J227" s="31">
        <v>48</v>
      </c>
      <c r="K227" s="31" t="s">
        <v>94</v>
      </c>
      <c r="L227" s="31" t="s">
        <v>6</v>
      </c>
      <c r="M227" s="32" t="s">
        <v>382</v>
      </c>
      <c r="N227" s="32"/>
      <c r="O227" s="31">
        <v>55</v>
      </c>
      <c r="P227" s="14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149"/>
      <c r="R227" s="149"/>
      <c r="S227" s="149"/>
      <c r="T227" s="150"/>
      <c r="U227" s="33" t="s">
        <v>6</v>
      </c>
      <c r="V227" s="33" t="s">
        <v>6</v>
      </c>
      <c r="W227" s="34" t="s">
        <v>70</v>
      </c>
      <c r="X227" s="35">
        <v>0</v>
      </c>
      <c r="Y227" s="36">
        <f t="shared" ref="Y227:Y234" si="9">IFERROR(IF(X227="",0,CEILING((X227/$H227),1)*$H227),"")</f>
        <v>0</v>
      </c>
      <c r="Z227" s="37" t="str">
        <f>IFERROR(IF(Y227=0,"",ROUNDUP(Y227/H227,0)*0.02039),"")</f>
        <v/>
      </c>
      <c r="AA227" s="151" t="s">
        <v>6</v>
      </c>
      <c r="AB227" s="152" t="s">
        <v>6</v>
      </c>
      <c r="AC227" s="153" t="s">
        <v>383</v>
      </c>
      <c r="AG227" s="154"/>
      <c r="AJ227" s="155" t="s">
        <v>6</v>
      </c>
      <c r="AK227" s="155">
        <v>0</v>
      </c>
      <c r="BB227" s="156" t="s">
        <v>1</v>
      </c>
      <c r="BM227" s="154">
        <v>0</v>
      </c>
      <c r="BN227" s="154">
        <v>0</v>
      </c>
      <c r="BO227" s="154">
        <v>0</v>
      </c>
      <c r="BP227" s="154">
        <v>0</v>
      </c>
    </row>
    <row r="228" spans="1:68" ht="27" customHeight="1" x14ac:dyDescent="0.25">
      <c r="A228" s="28" t="s">
        <v>380</v>
      </c>
      <c r="B228" s="28" t="s">
        <v>384</v>
      </c>
      <c r="C228" s="29">
        <v>4301011826</v>
      </c>
      <c r="D228" s="61">
        <v>4680115884137</v>
      </c>
      <c r="E228" s="61"/>
      <c r="F228" s="30">
        <v>1.45</v>
      </c>
      <c r="G228" s="31">
        <v>8</v>
      </c>
      <c r="H228" s="30">
        <v>11.6</v>
      </c>
      <c r="I228" s="30">
        <v>12.035</v>
      </c>
      <c r="J228" s="31">
        <v>64</v>
      </c>
      <c r="K228" s="31" t="s">
        <v>94</v>
      </c>
      <c r="L228" s="31" t="s">
        <v>6</v>
      </c>
      <c r="M228" s="32" t="s">
        <v>95</v>
      </c>
      <c r="N228" s="32"/>
      <c r="O228" s="31">
        <v>55</v>
      </c>
      <c r="P228" s="1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149"/>
      <c r="R228" s="149"/>
      <c r="S228" s="149"/>
      <c r="T228" s="150"/>
      <c r="U228" s="33" t="s">
        <v>6</v>
      </c>
      <c r="V228" s="33" t="s">
        <v>6</v>
      </c>
      <c r="W228" s="34" t="s">
        <v>70</v>
      </c>
      <c r="X228" s="35">
        <v>0</v>
      </c>
      <c r="Y228" s="36">
        <f t="shared" si="9"/>
        <v>0</v>
      </c>
      <c r="Z228" s="37" t="str">
        <f>IFERROR(IF(Y228=0,"",ROUNDUP(Y228/H228,0)*0.01898),"")</f>
        <v/>
      </c>
      <c r="AA228" s="151" t="s">
        <v>6</v>
      </c>
      <c r="AB228" s="152" t="s">
        <v>6</v>
      </c>
      <c r="AC228" s="153" t="s">
        <v>385</v>
      </c>
      <c r="AG228" s="154"/>
      <c r="AJ228" s="155" t="s">
        <v>6</v>
      </c>
      <c r="AK228" s="155">
        <v>0</v>
      </c>
      <c r="BB228" s="156" t="s">
        <v>1</v>
      </c>
      <c r="BM228" s="154">
        <v>0</v>
      </c>
      <c r="BN228" s="154">
        <v>0</v>
      </c>
      <c r="BO228" s="154">
        <v>0</v>
      </c>
      <c r="BP228" s="154">
        <v>0</v>
      </c>
    </row>
    <row r="229" spans="1:68" ht="27" customHeight="1" x14ac:dyDescent="0.25">
      <c r="A229" s="28" t="s">
        <v>386</v>
      </c>
      <c r="B229" s="28" t="s">
        <v>387</v>
      </c>
      <c r="C229" s="29">
        <v>4301011724</v>
      </c>
      <c r="D229" s="61">
        <v>4680115884236</v>
      </c>
      <c r="E229" s="61"/>
      <c r="F229" s="30">
        <v>1.45</v>
      </c>
      <c r="G229" s="31">
        <v>8</v>
      </c>
      <c r="H229" s="30">
        <v>11.6</v>
      </c>
      <c r="I229" s="30">
        <v>12.035</v>
      </c>
      <c r="J229" s="31">
        <v>64</v>
      </c>
      <c r="K229" s="31" t="s">
        <v>94</v>
      </c>
      <c r="L229" s="31" t="s">
        <v>6</v>
      </c>
      <c r="M229" s="32" t="s">
        <v>95</v>
      </c>
      <c r="N229" s="32"/>
      <c r="O229" s="31">
        <v>55</v>
      </c>
      <c r="P229" s="14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149"/>
      <c r="R229" s="149"/>
      <c r="S229" s="149"/>
      <c r="T229" s="150"/>
      <c r="U229" s="33" t="s">
        <v>6</v>
      </c>
      <c r="V229" s="33" t="s">
        <v>6</v>
      </c>
      <c r="W229" s="34" t="s">
        <v>70</v>
      </c>
      <c r="X229" s="35">
        <v>0</v>
      </c>
      <c r="Y229" s="36">
        <f t="shared" si="9"/>
        <v>0</v>
      </c>
      <c r="Z229" s="37" t="str">
        <f>IFERROR(IF(Y229=0,"",ROUNDUP(Y229/H229,0)*0.01898),"")</f>
        <v/>
      </c>
      <c r="AA229" s="151" t="s">
        <v>6</v>
      </c>
      <c r="AB229" s="152" t="s">
        <v>6</v>
      </c>
      <c r="AC229" s="153" t="s">
        <v>388</v>
      </c>
      <c r="AG229" s="154"/>
      <c r="AJ229" s="155" t="s">
        <v>6</v>
      </c>
      <c r="AK229" s="155">
        <v>0</v>
      </c>
      <c r="BB229" s="156" t="s">
        <v>1</v>
      </c>
      <c r="BM229" s="154">
        <v>0</v>
      </c>
      <c r="BN229" s="154">
        <v>0</v>
      </c>
      <c r="BO229" s="154">
        <v>0</v>
      </c>
      <c r="BP229" s="154">
        <v>0</v>
      </c>
    </row>
    <row r="230" spans="1:68" ht="27" customHeight="1" x14ac:dyDescent="0.25">
      <c r="A230" s="28" t="s">
        <v>389</v>
      </c>
      <c r="B230" s="28" t="s">
        <v>390</v>
      </c>
      <c r="C230" s="29">
        <v>4301011941</v>
      </c>
      <c r="D230" s="61">
        <v>4680115884175</v>
      </c>
      <c r="E230" s="61"/>
      <c r="F230" s="30">
        <v>1.45</v>
      </c>
      <c r="G230" s="31">
        <v>8</v>
      </c>
      <c r="H230" s="30">
        <v>11.6</v>
      </c>
      <c r="I230" s="30">
        <v>12.08</v>
      </c>
      <c r="J230" s="31">
        <v>48</v>
      </c>
      <c r="K230" s="31" t="s">
        <v>94</v>
      </c>
      <c r="L230" s="31" t="s">
        <v>6</v>
      </c>
      <c r="M230" s="32" t="s">
        <v>382</v>
      </c>
      <c r="N230" s="32"/>
      <c r="O230" s="31">
        <v>55</v>
      </c>
      <c r="P230" s="14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149"/>
      <c r="R230" s="149"/>
      <c r="S230" s="149"/>
      <c r="T230" s="150"/>
      <c r="U230" s="33" t="s">
        <v>6</v>
      </c>
      <c r="V230" s="33" t="s">
        <v>6</v>
      </c>
      <c r="W230" s="34" t="s">
        <v>70</v>
      </c>
      <c r="X230" s="35">
        <v>0</v>
      </c>
      <c r="Y230" s="36">
        <f t="shared" si="9"/>
        <v>0</v>
      </c>
      <c r="Z230" s="37" t="str">
        <f>IFERROR(IF(Y230=0,"",ROUNDUP(Y230/H230,0)*0.02039),"")</f>
        <v/>
      </c>
      <c r="AA230" s="151" t="s">
        <v>6</v>
      </c>
      <c r="AB230" s="152" t="s">
        <v>6</v>
      </c>
      <c r="AC230" s="153" t="s">
        <v>383</v>
      </c>
      <c r="AG230" s="154"/>
      <c r="AJ230" s="155" t="s">
        <v>6</v>
      </c>
      <c r="AK230" s="155">
        <v>0</v>
      </c>
      <c r="BB230" s="156" t="s">
        <v>1</v>
      </c>
      <c r="BM230" s="154">
        <v>0</v>
      </c>
      <c r="BN230" s="154">
        <v>0</v>
      </c>
      <c r="BO230" s="154">
        <v>0</v>
      </c>
      <c r="BP230" s="154">
        <v>0</v>
      </c>
    </row>
    <row r="231" spans="1:68" ht="27" customHeight="1" x14ac:dyDescent="0.25">
      <c r="A231" s="28" t="s">
        <v>389</v>
      </c>
      <c r="B231" s="28" t="s">
        <v>391</v>
      </c>
      <c r="C231" s="29">
        <v>4301011721</v>
      </c>
      <c r="D231" s="61">
        <v>4680115884175</v>
      </c>
      <c r="E231" s="61"/>
      <c r="F231" s="30">
        <v>1.45</v>
      </c>
      <c r="G231" s="31">
        <v>8</v>
      </c>
      <c r="H231" s="30">
        <v>11.6</v>
      </c>
      <c r="I231" s="30">
        <v>12.035</v>
      </c>
      <c r="J231" s="31">
        <v>64</v>
      </c>
      <c r="K231" s="31" t="s">
        <v>94</v>
      </c>
      <c r="L231" s="31" t="s">
        <v>6</v>
      </c>
      <c r="M231" s="32" t="s">
        <v>95</v>
      </c>
      <c r="N231" s="32"/>
      <c r="O231" s="31">
        <v>55</v>
      </c>
      <c r="P231" s="14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149"/>
      <c r="R231" s="149"/>
      <c r="S231" s="149"/>
      <c r="T231" s="150"/>
      <c r="U231" s="33" t="s">
        <v>6</v>
      </c>
      <c r="V231" s="33" t="s">
        <v>6</v>
      </c>
      <c r="W231" s="34" t="s">
        <v>70</v>
      </c>
      <c r="X231" s="35">
        <v>0</v>
      </c>
      <c r="Y231" s="36">
        <f t="shared" si="9"/>
        <v>0</v>
      </c>
      <c r="Z231" s="37" t="str">
        <f>IFERROR(IF(Y231=0,"",ROUNDUP(Y231/H231,0)*0.01898),"")</f>
        <v/>
      </c>
      <c r="AA231" s="151" t="s">
        <v>6</v>
      </c>
      <c r="AB231" s="152" t="s">
        <v>6</v>
      </c>
      <c r="AC231" s="153" t="s">
        <v>392</v>
      </c>
      <c r="AG231" s="154"/>
      <c r="AJ231" s="155" t="s">
        <v>6</v>
      </c>
      <c r="AK231" s="155">
        <v>0</v>
      </c>
      <c r="BB231" s="156" t="s">
        <v>1</v>
      </c>
      <c r="BM231" s="154">
        <v>0</v>
      </c>
      <c r="BN231" s="154">
        <v>0</v>
      </c>
      <c r="BO231" s="154">
        <v>0</v>
      </c>
      <c r="BP231" s="154">
        <v>0</v>
      </c>
    </row>
    <row r="232" spans="1:68" ht="27" customHeight="1" x14ac:dyDescent="0.25">
      <c r="A232" s="28" t="s">
        <v>393</v>
      </c>
      <c r="B232" s="28" t="s">
        <v>394</v>
      </c>
      <c r="C232" s="29">
        <v>4301011824</v>
      </c>
      <c r="D232" s="61">
        <v>4680115884144</v>
      </c>
      <c r="E232" s="61"/>
      <c r="F232" s="30">
        <v>0.4</v>
      </c>
      <c r="G232" s="31">
        <v>10</v>
      </c>
      <c r="H232" s="30">
        <v>4</v>
      </c>
      <c r="I232" s="30">
        <v>4.21</v>
      </c>
      <c r="J232" s="31">
        <v>132</v>
      </c>
      <c r="K232" s="31" t="s">
        <v>102</v>
      </c>
      <c r="L232" s="31" t="s">
        <v>6</v>
      </c>
      <c r="M232" s="32" t="s">
        <v>95</v>
      </c>
      <c r="N232" s="32"/>
      <c r="O232" s="31">
        <v>55</v>
      </c>
      <c r="P232" s="14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149"/>
      <c r="R232" s="149"/>
      <c r="S232" s="149"/>
      <c r="T232" s="150"/>
      <c r="U232" s="33" t="s">
        <v>6</v>
      </c>
      <c r="V232" s="33" t="s">
        <v>6</v>
      </c>
      <c r="W232" s="34" t="s">
        <v>70</v>
      </c>
      <c r="X232" s="35">
        <v>0</v>
      </c>
      <c r="Y232" s="36">
        <f t="shared" si="9"/>
        <v>0</v>
      </c>
      <c r="Z232" s="37" t="str">
        <f>IFERROR(IF(Y232=0,"",ROUNDUP(Y232/H232,0)*0.00902),"")</f>
        <v/>
      </c>
      <c r="AA232" s="151" t="s">
        <v>6</v>
      </c>
      <c r="AB232" s="152" t="s">
        <v>6</v>
      </c>
      <c r="AC232" s="153" t="s">
        <v>385</v>
      </c>
      <c r="AG232" s="154"/>
      <c r="AJ232" s="155" t="s">
        <v>6</v>
      </c>
      <c r="AK232" s="155">
        <v>0</v>
      </c>
      <c r="BB232" s="156" t="s">
        <v>1</v>
      </c>
      <c r="BM232" s="154">
        <v>0</v>
      </c>
      <c r="BN232" s="154">
        <v>0</v>
      </c>
      <c r="BO232" s="154">
        <v>0</v>
      </c>
      <c r="BP232" s="154">
        <v>0</v>
      </c>
    </row>
    <row r="233" spans="1:68" ht="27" customHeight="1" x14ac:dyDescent="0.25">
      <c r="A233" s="28" t="s">
        <v>395</v>
      </c>
      <c r="B233" s="28" t="s">
        <v>396</v>
      </c>
      <c r="C233" s="29">
        <v>4301011726</v>
      </c>
      <c r="D233" s="61">
        <v>4680115884182</v>
      </c>
      <c r="E233" s="61"/>
      <c r="F233" s="30">
        <v>0.37</v>
      </c>
      <c r="G233" s="31">
        <v>10</v>
      </c>
      <c r="H233" s="30">
        <v>3.7</v>
      </c>
      <c r="I233" s="30">
        <v>3.91</v>
      </c>
      <c r="J233" s="31">
        <v>132</v>
      </c>
      <c r="K233" s="31" t="s">
        <v>102</v>
      </c>
      <c r="L233" s="31" t="s">
        <v>6</v>
      </c>
      <c r="M233" s="32" t="s">
        <v>95</v>
      </c>
      <c r="N233" s="32"/>
      <c r="O233" s="31">
        <v>55</v>
      </c>
      <c r="P233" s="14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149"/>
      <c r="R233" s="149"/>
      <c r="S233" s="149"/>
      <c r="T233" s="150"/>
      <c r="U233" s="33" t="s">
        <v>6</v>
      </c>
      <c r="V233" s="33" t="s">
        <v>6</v>
      </c>
      <c r="W233" s="34" t="s">
        <v>70</v>
      </c>
      <c r="X233" s="35">
        <v>0</v>
      </c>
      <c r="Y233" s="36">
        <f t="shared" si="9"/>
        <v>0</v>
      </c>
      <c r="Z233" s="37" t="str">
        <f>IFERROR(IF(Y233=0,"",ROUNDUP(Y233/H233,0)*0.00902),"")</f>
        <v/>
      </c>
      <c r="AA233" s="151" t="s">
        <v>6</v>
      </c>
      <c r="AB233" s="152" t="s">
        <v>6</v>
      </c>
      <c r="AC233" s="153" t="s">
        <v>388</v>
      </c>
      <c r="AG233" s="154"/>
      <c r="AJ233" s="155" t="s">
        <v>6</v>
      </c>
      <c r="AK233" s="155">
        <v>0</v>
      </c>
      <c r="BB233" s="156" t="s">
        <v>1</v>
      </c>
      <c r="BM233" s="154">
        <v>0</v>
      </c>
      <c r="BN233" s="154">
        <v>0</v>
      </c>
      <c r="BO233" s="154">
        <v>0</v>
      </c>
      <c r="BP233" s="154">
        <v>0</v>
      </c>
    </row>
    <row r="234" spans="1:68" ht="27" customHeight="1" x14ac:dyDescent="0.25">
      <c r="A234" s="28" t="s">
        <v>397</v>
      </c>
      <c r="B234" s="28" t="s">
        <v>398</v>
      </c>
      <c r="C234" s="29">
        <v>4301011722</v>
      </c>
      <c r="D234" s="61">
        <v>4680115884205</v>
      </c>
      <c r="E234" s="61"/>
      <c r="F234" s="30">
        <v>0.4</v>
      </c>
      <c r="G234" s="31">
        <v>10</v>
      </c>
      <c r="H234" s="30">
        <v>4</v>
      </c>
      <c r="I234" s="30">
        <v>4.21</v>
      </c>
      <c r="J234" s="31">
        <v>132</v>
      </c>
      <c r="K234" s="31" t="s">
        <v>102</v>
      </c>
      <c r="L234" s="31" t="s">
        <v>6</v>
      </c>
      <c r="M234" s="32" t="s">
        <v>95</v>
      </c>
      <c r="N234" s="32"/>
      <c r="O234" s="31">
        <v>55</v>
      </c>
      <c r="P234" s="14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149"/>
      <c r="R234" s="149"/>
      <c r="S234" s="149"/>
      <c r="T234" s="150"/>
      <c r="U234" s="33" t="s">
        <v>6</v>
      </c>
      <c r="V234" s="33" t="s">
        <v>6</v>
      </c>
      <c r="W234" s="34" t="s">
        <v>70</v>
      </c>
      <c r="X234" s="35">
        <v>0</v>
      </c>
      <c r="Y234" s="36">
        <f t="shared" si="9"/>
        <v>0</v>
      </c>
      <c r="Z234" s="37" t="str">
        <f>IFERROR(IF(Y234=0,"",ROUNDUP(Y234/H234,0)*0.00902),"")</f>
        <v/>
      </c>
      <c r="AA234" s="151" t="s">
        <v>6</v>
      </c>
      <c r="AB234" s="152" t="s">
        <v>6</v>
      </c>
      <c r="AC234" s="153" t="s">
        <v>392</v>
      </c>
      <c r="AG234" s="154"/>
      <c r="AJ234" s="155" t="s">
        <v>6</v>
      </c>
      <c r="AK234" s="155">
        <v>0</v>
      </c>
      <c r="BB234" s="156" t="s">
        <v>1</v>
      </c>
      <c r="BM234" s="154">
        <v>0</v>
      </c>
      <c r="BN234" s="154">
        <v>0</v>
      </c>
      <c r="BO234" s="154">
        <v>0</v>
      </c>
      <c r="BP234" s="154">
        <v>0</v>
      </c>
    </row>
    <row r="235" spans="1:68" x14ac:dyDescent="0.25">
      <c r="A235" s="62"/>
      <c r="B235" s="62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3"/>
      <c r="P235" s="64" t="s">
        <v>81</v>
      </c>
      <c r="Q235" s="65"/>
      <c r="R235" s="65"/>
      <c r="S235" s="65"/>
      <c r="T235" s="65"/>
      <c r="U235" s="65"/>
      <c r="V235" s="66"/>
      <c r="W235" s="38" t="s">
        <v>82</v>
      </c>
      <c r="X235" s="39">
        <f>IFERROR(X227/H227,"0")+IFERROR(X228/H228,"0")+IFERROR(X229/H229,"0")+IFERROR(X230/H230,"0")+IFERROR(X231/H231,"0")+IFERROR(X232/H232,"0")+IFERROR(X233/H233,"0")+IFERROR(X234/H234,"0")</f>
        <v>0</v>
      </c>
      <c r="Y235" s="39">
        <f>IFERROR(Y227/H227,"0")+IFERROR(Y228/H228,"0")+IFERROR(Y229/H229,"0")+IFERROR(Y230/H230,"0")+IFERROR(Y231/H231,"0")+IFERROR(Y232/H232,"0")+IFERROR(Y233/H233,"0")+IFERROR(Y234/H234,"0")</f>
        <v>0</v>
      </c>
      <c r="Z235" s="39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40"/>
      <c r="AB235" s="40"/>
      <c r="AC235" s="40"/>
    </row>
    <row r="236" spans="1:68" x14ac:dyDescent="0.25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3"/>
      <c r="P236" s="64" t="s">
        <v>81</v>
      </c>
      <c r="Q236" s="65"/>
      <c r="R236" s="65"/>
      <c r="S236" s="65"/>
      <c r="T236" s="65"/>
      <c r="U236" s="65"/>
      <c r="V236" s="66"/>
      <c r="W236" s="38" t="s">
        <v>70</v>
      </c>
      <c r="X236" s="39">
        <f>IFERROR(SUM(X227:X234),"0")</f>
        <v>0</v>
      </c>
      <c r="Y236" s="39">
        <f>IFERROR(SUM(Y227:Y234),"0")</f>
        <v>0</v>
      </c>
      <c r="Z236" s="38"/>
      <c r="AA236" s="40"/>
      <c r="AB236" s="40"/>
      <c r="AC236" s="40"/>
    </row>
    <row r="237" spans="1:68" ht="14.25" customHeight="1" x14ac:dyDescent="0.25">
      <c r="A237" s="27" t="s">
        <v>136</v>
      </c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</row>
    <row r="238" spans="1:68" ht="27" customHeight="1" x14ac:dyDescent="0.25">
      <c r="A238" s="28" t="s">
        <v>399</v>
      </c>
      <c r="B238" s="28" t="s">
        <v>400</v>
      </c>
      <c r="C238" s="29">
        <v>4301020340</v>
      </c>
      <c r="D238" s="61">
        <v>4680115885721</v>
      </c>
      <c r="E238" s="61"/>
      <c r="F238" s="30">
        <v>0.33</v>
      </c>
      <c r="G238" s="31">
        <v>6</v>
      </c>
      <c r="H238" s="30">
        <v>1.98</v>
      </c>
      <c r="I238" s="30">
        <v>2.08</v>
      </c>
      <c r="J238" s="31">
        <v>234</v>
      </c>
      <c r="K238" s="31" t="s">
        <v>150</v>
      </c>
      <c r="L238" s="31" t="s">
        <v>6</v>
      </c>
      <c r="M238" s="32" t="s">
        <v>104</v>
      </c>
      <c r="N238" s="32"/>
      <c r="O238" s="31">
        <v>50</v>
      </c>
      <c r="P238" s="14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8" s="149"/>
      <c r="R238" s="149"/>
      <c r="S238" s="149"/>
      <c r="T238" s="150"/>
      <c r="U238" s="33" t="s">
        <v>6</v>
      </c>
      <c r="V238" s="33" t="s">
        <v>6</v>
      </c>
      <c r="W238" s="34" t="s">
        <v>70</v>
      </c>
      <c r="X238" s="35">
        <v>0</v>
      </c>
      <c r="Y238" s="36">
        <f>IFERROR(IF(X238="",0,CEILING((X238/$H238),1)*$H238),"")</f>
        <v>0</v>
      </c>
      <c r="Z238" s="37" t="str">
        <f>IFERROR(IF(Y238=0,"",ROUNDUP(Y238/H238,0)*0.00502),"")</f>
        <v/>
      </c>
      <c r="AA238" s="151" t="s">
        <v>6</v>
      </c>
      <c r="AB238" s="152" t="s">
        <v>6</v>
      </c>
      <c r="AC238" s="153" t="s">
        <v>401</v>
      </c>
      <c r="AG238" s="154"/>
      <c r="AJ238" s="155" t="s">
        <v>6</v>
      </c>
      <c r="AK238" s="155">
        <v>0</v>
      </c>
      <c r="BB238" s="156" t="s">
        <v>1</v>
      </c>
      <c r="BM238" s="154">
        <v>0</v>
      </c>
      <c r="BN238" s="154">
        <v>0</v>
      </c>
      <c r="BO238" s="154">
        <v>0</v>
      </c>
      <c r="BP238" s="154">
        <v>0</v>
      </c>
    </row>
    <row r="239" spans="1:68" ht="27" customHeight="1" x14ac:dyDescent="0.25">
      <c r="A239" s="28" t="s">
        <v>399</v>
      </c>
      <c r="B239" s="28" t="s">
        <v>402</v>
      </c>
      <c r="C239" s="29">
        <v>4301020377</v>
      </c>
      <c r="D239" s="61">
        <v>4680115885981</v>
      </c>
      <c r="E239" s="61"/>
      <c r="F239" s="30">
        <v>0.33</v>
      </c>
      <c r="G239" s="31">
        <v>6</v>
      </c>
      <c r="H239" s="30">
        <v>1.98</v>
      </c>
      <c r="I239" s="30">
        <v>2.08</v>
      </c>
      <c r="J239" s="31">
        <v>234</v>
      </c>
      <c r="K239" s="31" t="s">
        <v>150</v>
      </c>
      <c r="L239" s="31" t="s">
        <v>6</v>
      </c>
      <c r="M239" s="32" t="s">
        <v>104</v>
      </c>
      <c r="N239" s="32"/>
      <c r="O239" s="31">
        <v>50</v>
      </c>
      <c r="P239" s="157" t="s">
        <v>403</v>
      </c>
      <c r="Q239" s="149"/>
      <c r="R239" s="149"/>
      <c r="S239" s="149"/>
      <c r="T239" s="150"/>
      <c r="U239" s="33" t="s">
        <v>6</v>
      </c>
      <c r="V239" s="33" t="s">
        <v>6</v>
      </c>
      <c r="W239" s="34" t="s">
        <v>70</v>
      </c>
      <c r="X239" s="35">
        <v>0</v>
      </c>
      <c r="Y239" s="36">
        <f>IFERROR(IF(X239="",0,CEILING((X239/$H239),1)*$H239),"")</f>
        <v>0</v>
      </c>
      <c r="Z239" s="37" t="str">
        <f>IFERROR(IF(Y239=0,"",ROUNDUP(Y239/H239,0)*0.00502),"")</f>
        <v/>
      </c>
      <c r="AA239" s="151" t="s">
        <v>6</v>
      </c>
      <c r="AB239" s="152" t="s">
        <v>6</v>
      </c>
      <c r="AC239" s="153" t="s">
        <v>401</v>
      </c>
      <c r="AG239" s="154"/>
      <c r="AJ239" s="155" t="s">
        <v>6</v>
      </c>
      <c r="AK239" s="155">
        <v>0</v>
      </c>
      <c r="BB239" s="156" t="s">
        <v>1</v>
      </c>
      <c r="BM239" s="154">
        <v>0</v>
      </c>
      <c r="BN239" s="154">
        <v>0</v>
      </c>
      <c r="BO239" s="154">
        <v>0</v>
      </c>
      <c r="BP239" s="154">
        <v>0</v>
      </c>
    </row>
    <row r="240" spans="1:68" x14ac:dyDescent="0.25">
      <c r="A240" s="62"/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3"/>
      <c r="P240" s="64" t="s">
        <v>81</v>
      </c>
      <c r="Q240" s="65"/>
      <c r="R240" s="65"/>
      <c r="S240" s="65"/>
      <c r="T240" s="65"/>
      <c r="U240" s="65"/>
      <c r="V240" s="66"/>
      <c r="W240" s="38" t="s">
        <v>82</v>
      </c>
      <c r="X240" s="39">
        <f>IFERROR(X238/H238,"0")+IFERROR(X239/H239,"0")</f>
        <v>0</v>
      </c>
      <c r="Y240" s="39">
        <f>IFERROR(Y238/H238,"0")+IFERROR(Y239/H239,"0")</f>
        <v>0</v>
      </c>
      <c r="Z240" s="39">
        <f>IFERROR(IF(Z238="",0,Z238),"0")+IFERROR(IF(Z239="",0,Z239),"0")</f>
        <v>0</v>
      </c>
      <c r="AA240" s="40"/>
      <c r="AB240" s="40"/>
      <c r="AC240" s="40"/>
    </row>
    <row r="241" spans="1:68" x14ac:dyDescent="0.25">
      <c r="A241" s="62"/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3"/>
      <c r="P241" s="64" t="s">
        <v>81</v>
      </c>
      <c r="Q241" s="65"/>
      <c r="R241" s="65"/>
      <c r="S241" s="65"/>
      <c r="T241" s="65"/>
      <c r="U241" s="65"/>
      <c r="V241" s="66"/>
      <c r="W241" s="38" t="s">
        <v>70</v>
      </c>
      <c r="X241" s="39">
        <f>IFERROR(SUM(X238:X239),"0")</f>
        <v>0</v>
      </c>
      <c r="Y241" s="39">
        <f>IFERROR(SUM(Y238:Y239),"0")</f>
        <v>0</v>
      </c>
      <c r="Z241" s="38"/>
      <c r="AA241" s="40"/>
      <c r="AB241" s="40"/>
      <c r="AC241" s="40"/>
    </row>
    <row r="242" spans="1:68" ht="16.5" customHeight="1" x14ac:dyDescent="0.25">
      <c r="A242" s="26" t="s">
        <v>404</v>
      </c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</row>
    <row r="243" spans="1:68" ht="14.25" customHeight="1" x14ac:dyDescent="0.25">
      <c r="A243" s="27" t="s">
        <v>91</v>
      </c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</row>
    <row r="244" spans="1:68" ht="27" customHeight="1" x14ac:dyDescent="0.25">
      <c r="A244" s="28" t="s">
        <v>405</v>
      </c>
      <c r="B244" s="28" t="s">
        <v>406</v>
      </c>
      <c r="C244" s="29">
        <v>4301011855</v>
      </c>
      <c r="D244" s="61">
        <v>4680115885837</v>
      </c>
      <c r="E244" s="61"/>
      <c r="F244" s="30">
        <v>1.35</v>
      </c>
      <c r="G244" s="31">
        <v>8</v>
      </c>
      <c r="H244" s="30">
        <v>10.8</v>
      </c>
      <c r="I244" s="30">
        <v>11.234999999999999</v>
      </c>
      <c r="J244" s="31">
        <v>64</v>
      </c>
      <c r="K244" s="31" t="s">
        <v>94</v>
      </c>
      <c r="L244" s="31" t="s">
        <v>6</v>
      </c>
      <c r="M244" s="32" t="s">
        <v>95</v>
      </c>
      <c r="N244" s="32"/>
      <c r="O244" s="31">
        <v>55</v>
      </c>
      <c r="P244" s="14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4" s="149"/>
      <c r="R244" s="149"/>
      <c r="S244" s="149"/>
      <c r="T244" s="150"/>
      <c r="U244" s="33" t="s">
        <v>6</v>
      </c>
      <c r="V244" s="33" t="s">
        <v>6</v>
      </c>
      <c r="W244" s="34" t="s">
        <v>70</v>
      </c>
      <c r="X244" s="35">
        <v>0</v>
      </c>
      <c r="Y244" s="36">
        <f t="shared" ref="Y244:Y249" si="10">IFERROR(IF(X244="",0,CEILING((X244/$H244),1)*$H244),"")</f>
        <v>0</v>
      </c>
      <c r="Z244" s="37" t="str">
        <f>IFERROR(IF(Y244=0,"",ROUNDUP(Y244/H244,0)*0.01898),"")</f>
        <v/>
      </c>
      <c r="AA244" s="151" t="s">
        <v>6</v>
      </c>
      <c r="AB244" s="152" t="s">
        <v>6</v>
      </c>
      <c r="AC244" s="153" t="s">
        <v>407</v>
      </c>
      <c r="AG244" s="154"/>
      <c r="AJ244" s="155" t="s">
        <v>6</v>
      </c>
      <c r="AK244" s="155">
        <v>0</v>
      </c>
      <c r="BB244" s="156" t="s">
        <v>1</v>
      </c>
      <c r="BM244" s="154">
        <v>0</v>
      </c>
      <c r="BN244" s="154">
        <v>0</v>
      </c>
      <c r="BO244" s="154">
        <v>0</v>
      </c>
      <c r="BP244" s="154">
        <v>0</v>
      </c>
    </row>
    <row r="245" spans="1:68" ht="27" customHeight="1" x14ac:dyDescent="0.25">
      <c r="A245" s="28" t="s">
        <v>408</v>
      </c>
      <c r="B245" s="28" t="s">
        <v>409</v>
      </c>
      <c r="C245" s="29">
        <v>4301011910</v>
      </c>
      <c r="D245" s="61">
        <v>4680115885806</v>
      </c>
      <c r="E245" s="61"/>
      <c r="F245" s="30">
        <v>1.35</v>
      </c>
      <c r="G245" s="31">
        <v>8</v>
      </c>
      <c r="H245" s="30">
        <v>10.8</v>
      </c>
      <c r="I245" s="30">
        <v>11.28</v>
      </c>
      <c r="J245" s="31">
        <v>48</v>
      </c>
      <c r="K245" s="31" t="s">
        <v>94</v>
      </c>
      <c r="L245" s="31" t="s">
        <v>6</v>
      </c>
      <c r="M245" s="32" t="s">
        <v>382</v>
      </c>
      <c r="N245" s="32"/>
      <c r="O245" s="31">
        <v>55</v>
      </c>
      <c r="P245" s="14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5" s="149"/>
      <c r="R245" s="149"/>
      <c r="S245" s="149"/>
      <c r="T245" s="150"/>
      <c r="U245" s="33" t="s">
        <v>6</v>
      </c>
      <c r="V245" s="33" t="s">
        <v>6</v>
      </c>
      <c r="W245" s="34" t="s">
        <v>70</v>
      </c>
      <c r="X245" s="35">
        <v>0</v>
      </c>
      <c r="Y245" s="36">
        <f t="shared" si="10"/>
        <v>0</v>
      </c>
      <c r="Z245" s="37" t="str">
        <f>IFERROR(IF(Y245=0,"",ROUNDUP(Y245/H245,0)*0.02039),"")</f>
        <v/>
      </c>
      <c r="AA245" s="151" t="s">
        <v>6</v>
      </c>
      <c r="AB245" s="152" t="s">
        <v>6</v>
      </c>
      <c r="AC245" s="153" t="s">
        <v>410</v>
      </c>
      <c r="AG245" s="154"/>
      <c r="AJ245" s="155" t="s">
        <v>6</v>
      </c>
      <c r="AK245" s="155">
        <v>0</v>
      </c>
      <c r="BB245" s="156" t="s">
        <v>1</v>
      </c>
      <c r="BM245" s="154">
        <v>0</v>
      </c>
      <c r="BN245" s="154">
        <v>0</v>
      </c>
      <c r="BO245" s="154">
        <v>0</v>
      </c>
      <c r="BP245" s="154">
        <v>0</v>
      </c>
    </row>
    <row r="246" spans="1:68" ht="27" customHeight="1" x14ac:dyDescent="0.25">
      <c r="A246" s="28" t="s">
        <v>408</v>
      </c>
      <c r="B246" s="28" t="s">
        <v>411</v>
      </c>
      <c r="C246" s="29">
        <v>4301011850</v>
      </c>
      <c r="D246" s="61">
        <v>4680115885806</v>
      </c>
      <c r="E246" s="61"/>
      <c r="F246" s="30">
        <v>1.35</v>
      </c>
      <c r="G246" s="31">
        <v>8</v>
      </c>
      <c r="H246" s="30">
        <v>10.8</v>
      </c>
      <c r="I246" s="30">
        <v>11.234999999999999</v>
      </c>
      <c r="J246" s="31">
        <v>64</v>
      </c>
      <c r="K246" s="31" t="s">
        <v>94</v>
      </c>
      <c r="L246" s="31" t="s">
        <v>6</v>
      </c>
      <c r="M246" s="32" t="s">
        <v>95</v>
      </c>
      <c r="N246" s="32"/>
      <c r="O246" s="31">
        <v>55</v>
      </c>
      <c r="P246" s="14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6" s="149"/>
      <c r="R246" s="149"/>
      <c r="S246" s="149"/>
      <c r="T246" s="150"/>
      <c r="U246" s="33" t="s">
        <v>6</v>
      </c>
      <c r="V246" s="33" t="s">
        <v>6</v>
      </c>
      <c r="W246" s="34" t="s">
        <v>70</v>
      </c>
      <c r="X246" s="35">
        <v>0</v>
      </c>
      <c r="Y246" s="36">
        <f t="shared" si="10"/>
        <v>0</v>
      </c>
      <c r="Z246" s="37" t="str">
        <f>IFERROR(IF(Y246=0,"",ROUNDUP(Y246/H246,0)*0.01898),"")</f>
        <v/>
      </c>
      <c r="AA246" s="151" t="s">
        <v>6</v>
      </c>
      <c r="AB246" s="152" t="s">
        <v>6</v>
      </c>
      <c r="AC246" s="153" t="s">
        <v>412</v>
      </c>
      <c r="AG246" s="154"/>
      <c r="AJ246" s="155" t="s">
        <v>6</v>
      </c>
      <c r="AK246" s="155">
        <v>0</v>
      </c>
      <c r="BB246" s="156" t="s">
        <v>1</v>
      </c>
      <c r="BM246" s="154">
        <v>0</v>
      </c>
      <c r="BN246" s="154">
        <v>0</v>
      </c>
      <c r="BO246" s="154">
        <v>0</v>
      </c>
      <c r="BP246" s="154">
        <v>0</v>
      </c>
    </row>
    <row r="247" spans="1:68" ht="37.5" customHeight="1" x14ac:dyDescent="0.25">
      <c r="A247" s="28" t="s">
        <v>413</v>
      </c>
      <c r="B247" s="28" t="s">
        <v>414</v>
      </c>
      <c r="C247" s="29">
        <v>4301011853</v>
      </c>
      <c r="D247" s="61">
        <v>4680115885851</v>
      </c>
      <c r="E247" s="61"/>
      <c r="F247" s="30">
        <v>1.35</v>
      </c>
      <c r="G247" s="31">
        <v>8</v>
      </c>
      <c r="H247" s="30">
        <v>10.8</v>
      </c>
      <c r="I247" s="30">
        <v>11.234999999999999</v>
      </c>
      <c r="J247" s="31">
        <v>64</v>
      </c>
      <c r="K247" s="31" t="s">
        <v>94</v>
      </c>
      <c r="L247" s="31" t="s">
        <v>6</v>
      </c>
      <c r="M247" s="32" t="s">
        <v>95</v>
      </c>
      <c r="N247" s="32"/>
      <c r="O247" s="31">
        <v>55</v>
      </c>
      <c r="P247" s="14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47" s="149"/>
      <c r="R247" s="149"/>
      <c r="S247" s="149"/>
      <c r="T247" s="150"/>
      <c r="U247" s="33" t="s">
        <v>6</v>
      </c>
      <c r="V247" s="33" t="s">
        <v>6</v>
      </c>
      <c r="W247" s="34" t="s">
        <v>70</v>
      </c>
      <c r="X247" s="35">
        <v>0</v>
      </c>
      <c r="Y247" s="36">
        <f t="shared" si="10"/>
        <v>0</v>
      </c>
      <c r="Z247" s="37" t="str">
        <f>IFERROR(IF(Y247=0,"",ROUNDUP(Y247/H247,0)*0.01898),"")</f>
        <v/>
      </c>
      <c r="AA247" s="151" t="s">
        <v>6</v>
      </c>
      <c r="AB247" s="152" t="s">
        <v>6</v>
      </c>
      <c r="AC247" s="153" t="s">
        <v>415</v>
      </c>
      <c r="AG247" s="154"/>
      <c r="AJ247" s="155" t="s">
        <v>6</v>
      </c>
      <c r="AK247" s="155">
        <v>0</v>
      </c>
      <c r="BB247" s="156" t="s">
        <v>1</v>
      </c>
      <c r="BM247" s="154">
        <v>0</v>
      </c>
      <c r="BN247" s="154">
        <v>0</v>
      </c>
      <c r="BO247" s="154">
        <v>0</v>
      </c>
      <c r="BP247" s="154">
        <v>0</v>
      </c>
    </row>
    <row r="248" spans="1:68" ht="27" customHeight="1" x14ac:dyDescent="0.25">
      <c r="A248" s="28" t="s">
        <v>416</v>
      </c>
      <c r="B248" s="28" t="s">
        <v>417</v>
      </c>
      <c r="C248" s="29">
        <v>4301011852</v>
      </c>
      <c r="D248" s="61">
        <v>4680115885844</v>
      </c>
      <c r="E248" s="61"/>
      <c r="F248" s="30">
        <v>0.4</v>
      </c>
      <c r="G248" s="31">
        <v>10</v>
      </c>
      <c r="H248" s="30">
        <v>4</v>
      </c>
      <c r="I248" s="30">
        <v>4.21</v>
      </c>
      <c r="J248" s="31">
        <v>132</v>
      </c>
      <c r="K248" s="31" t="s">
        <v>102</v>
      </c>
      <c r="L248" s="31" t="s">
        <v>6</v>
      </c>
      <c r="M248" s="32" t="s">
        <v>95</v>
      </c>
      <c r="N248" s="32"/>
      <c r="O248" s="31">
        <v>55</v>
      </c>
      <c r="P248" s="14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48" s="149"/>
      <c r="R248" s="149"/>
      <c r="S248" s="149"/>
      <c r="T248" s="150"/>
      <c r="U248" s="33" t="s">
        <v>6</v>
      </c>
      <c r="V248" s="33" t="s">
        <v>6</v>
      </c>
      <c r="W248" s="34" t="s">
        <v>70</v>
      </c>
      <c r="X248" s="35">
        <v>0</v>
      </c>
      <c r="Y248" s="36">
        <f t="shared" si="10"/>
        <v>0</v>
      </c>
      <c r="Z248" s="37" t="str">
        <f>IFERROR(IF(Y248=0,"",ROUNDUP(Y248/H248,0)*0.00902),"")</f>
        <v/>
      </c>
      <c r="AA248" s="151" t="s">
        <v>6</v>
      </c>
      <c r="AB248" s="152" t="s">
        <v>6</v>
      </c>
      <c r="AC248" s="153" t="s">
        <v>418</v>
      </c>
      <c r="AG248" s="154"/>
      <c r="AJ248" s="155" t="s">
        <v>6</v>
      </c>
      <c r="AK248" s="155">
        <v>0</v>
      </c>
      <c r="BB248" s="156" t="s">
        <v>1</v>
      </c>
      <c r="BM248" s="154">
        <v>0</v>
      </c>
      <c r="BN248" s="154">
        <v>0</v>
      </c>
      <c r="BO248" s="154">
        <v>0</v>
      </c>
      <c r="BP248" s="154">
        <v>0</v>
      </c>
    </row>
    <row r="249" spans="1:68" ht="27" customHeight="1" x14ac:dyDescent="0.25">
      <c r="A249" s="28" t="s">
        <v>419</v>
      </c>
      <c r="B249" s="28" t="s">
        <v>420</v>
      </c>
      <c r="C249" s="29">
        <v>4301011851</v>
      </c>
      <c r="D249" s="61">
        <v>4680115885820</v>
      </c>
      <c r="E249" s="61"/>
      <c r="F249" s="30">
        <v>0.4</v>
      </c>
      <c r="G249" s="31">
        <v>10</v>
      </c>
      <c r="H249" s="30">
        <v>4</v>
      </c>
      <c r="I249" s="30">
        <v>4.21</v>
      </c>
      <c r="J249" s="31">
        <v>132</v>
      </c>
      <c r="K249" s="31" t="s">
        <v>102</v>
      </c>
      <c r="L249" s="31" t="s">
        <v>6</v>
      </c>
      <c r="M249" s="32" t="s">
        <v>95</v>
      </c>
      <c r="N249" s="32"/>
      <c r="O249" s="31">
        <v>55</v>
      </c>
      <c r="P249" s="14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49" s="149"/>
      <c r="R249" s="149"/>
      <c r="S249" s="149"/>
      <c r="T249" s="150"/>
      <c r="U249" s="33" t="s">
        <v>6</v>
      </c>
      <c r="V249" s="33" t="s">
        <v>6</v>
      </c>
      <c r="W249" s="34" t="s">
        <v>70</v>
      </c>
      <c r="X249" s="35">
        <v>0</v>
      </c>
      <c r="Y249" s="36">
        <f t="shared" si="10"/>
        <v>0</v>
      </c>
      <c r="Z249" s="37" t="str">
        <f>IFERROR(IF(Y249=0,"",ROUNDUP(Y249/H249,0)*0.00902),"")</f>
        <v/>
      </c>
      <c r="AA249" s="151" t="s">
        <v>6</v>
      </c>
      <c r="AB249" s="152" t="s">
        <v>6</v>
      </c>
      <c r="AC249" s="153" t="s">
        <v>421</v>
      </c>
      <c r="AG249" s="154"/>
      <c r="AJ249" s="155" t="s">
        <v>6</v>
      </c>
      <c r="AK249" s="155">
        <v>0</v>
      </c>
      <c r="BB249" s="156" t="s">
        <v>1</v>
      </c>
      <c r="BM249" s="154">
        <v>0</v>
      </c>
      <c r="BN249" s="154">
        <v>0</v>
      </c>
      <c r="BO249" s="154">
        <v>0</v>
      </c>
      <c r="BP249" s="154">
        <v>0</v>
      </c>
    </row>
    <row r="250" spans="1:68" x14ac:dyDescent="0.25">
      <c r="A250" s="62"/>
      <c r="B250" s="62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3"/>
      <c r="P250" s="64" t="s">
        <v>81</v>
      </c>
      <c r="Q250" s="65"/>
      <c r="R250" s="65"/>
      <c r="S250" s="65"/>
      <c r="T250" s="65"/>
      <c r="U250" s="65"/>
      <c r="V250" s="66"/>
      <c r="W250" s="38" t="s">
        <v>82</v>
      </c>
      <c r="X250" s="39">
        <f>IFERROR(X244/H244,"0")+IFERROR(X245/H245,"0")+IFERROR(X246/H246,"0")+IFERROR(X247/H247,"0")+IFERROR(X248/H248,"0")+IFERROR(X249/H249,"0")</f>
        <v>0</v>
      </c>
      <c r="Y250" s="39">
        <f>IFERROR(Y244/H244,"0")+IFERROR(Y245/H245,"0")+IFERROR(Y246/H246,"0")+IFERROR(Y247/H247,"0")+IFERROR(Y248/H248,"0")+IFERROR(Y249/H249,"0")</f>
        <v>0</v>
      </c>
      <c r="Z250" s="39">
        <f>IFERROR(IF(Z244="",0,Z244),"0")+IFERROR(IF(Z245="",0,Z245),"0")+IFERROR(IF(Z246="",0,Z246),"0")+IFERROR(IF(Z247="",0,Z247),"0")+IFERROR(IF(Z248="",0,Z248),"0")+IFERROR(IF(Z249="",0,Z249),"0")</f>
        <v>0</v>
      </c>
      <c r="AA250" s="40"/>
      <c r="AB250" s="40"/>
      <c r="AC250" s="40"/>
    </row>
    <row r="251" spans="1:68" x14ac:dyDescent="0.25">
      <c r="A251" s="62"/>
      <c r="B251" s="62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3"/>
      <c r="P251" s="64" t="s">
        <v>81</v>
      </c>
      <c r="Q251" s="65"/>
      <c r="R251" s="65"/>
      <c r="S251" s="65"/>
      <c r="T251" s="65"/>
      <c r="U251" s="65"/>
      <c r="V251" s="66"/>
      <c r="W251" s="38" t="s">
        <v>70</v>
      </c>
      <c r="X251" s="39">
        <f>IFERROR(SUM(X244:X249),"0")</f>
        <v>0</v>
      </c>
      <c r="Y251" s="39">
        <f>IFERROR(SUM(Y244:Y249),"0")</f>
        <v>0</v>
      </c>
      <c r="Z251" s="38"/>
      <c r="AA251" s="40"/>
      <c r="AB251" s="40"/>
      <c r="AC251" s="40"/>
    </row>
    <row r="252" spans="1:68" ht="16.5" customHeight="1" x14ac:dyDescent="0.25">
      <c r="A252" s="26" t="s">
        <v>422</v>
      </c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</row>
    <row r="253" spans="1:68" ht="14.25" customHeight="1" x14ac:dyDescent="0.25">
      <c r="A253" s="27" t="s">
        <v>91</v>
      </c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</row>
    <row r="254" spans="1:68" ht="37.5" customHeight="1" x14ac:dyDescent="0.25">
      <c r="A254" s="28" t="s">
        <v>423</v>
      </c>
      <c r="B254" s="28" t="s">
        <v>424</v>
      </c>
      <c r="C254" s="29">
        <v>4301011876</v>
      </c>
      <c r="D254" s="61">
        <v>4680115885707</v>
      </c>
      <c r="E254" s="61"/>
      <c r="F254" s="30">
        <v>0.9</v>
      </c>
      <c r="G254" s="31">
        <v>10</v>
      </c>
      <c r="H254" s="30">
        <v>9</v>
      </c>
      <c r="I254" s="30">
        <v>9.4350000000000005</v>
      </c>
      <c r="J254" s="31">
        <v>64</v>
      </c>
      <c r="K254" s="31" t="s">
        <v>94</v>
      </c>
      <c r="L254" s="31" t="s">
        <v>6</v>
      </c>
      <c r="M254" s="32" t="s">
        <v>95</v>
      </c>
      <c r="N254" s="32"/>
      <c r="O254" s="31">
        <v>31</v>
      </c>
      <c r="P254" s="14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54" s="149"/>
      <c r="R254" s="149"/>
      <c r="S254" s="149"/>
      <c r="T254" s="150"/>
      <c r="U254" s="33" t="s">
        <v>6</v>
      </c>
      <c r="V254" s="33" t="s">
        <v>6</v>
      </c>
      <c r="W254" s="34" t="s">
        <v>70</v>
      </c>
      <c r="X254" s="35">
        <v>0</v>
      </c>
      <c r="Y254" s="36">
        <f>IFERROR(IF(X254="",0,CEILING((X254/$H254),1)*$H254),"")</f>
        <v>0</v>
      </c>
      <c r="Z254" s="37" t="str">
        <f>IFERROR(IF(Y254=0,"",ROUNDUP(Y254/H254,0)*0.01898),"")</f>
        <v/>
      </c>
      <c r="AA254" s="151" t="s">
        <v>6</v>
      </c>
      <c r="AB254" s="152" t="s">
        <v>6</v>
      </c>
      <c r="AC254" s="153" t="s">
        <v>425</v>
      </c>
      <c r="AG254" s="154"/>
      <c r="AJ254" s="155" t="s">
        <v>6</v>
      </c>
      <c r="AK254" s="155">
        <v>0</v>
      </c>
      <c r="BB254" s="156" t="s">
        <v>1</v>
      </c>
      <c r="BM254" s="154">
        <v>0</v>
      </c>
      <c r="BN254" s="154">
        <v>0</v>
      </c>
      <c r="BO254" s="154">
        <v>0</v>
      </c>
      <c r="BP254" s="154">
        <v>0</v>
      </c>
    </row>
    <row r="255" spans="1:68" x14ac:dyDescent="0.25">
      <c r="A255" s="62"/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3"/>
      <c r="P255" s="64" t="s">
        <v>81</v>
      </c>
      <c r="Q255" s="65"/>
      <c r="R255" s="65"/>
      <c r="S255" s="65"/>
      <c r="T255" s="65"/>
      <c r="U255" s="65"/>
      <c r="V255" s="66"/>
      <c r="W255" s="38" t="s">
        <v>82</v>
      </c>
      <c r="X255" s="39">
        <f>IFERROR(X254/H254,"0")</f>
        <v>0</v>
      </c>
      <c r="Y255" s="39">
        <f>IFERROR(Y254/H254,"0")</f>
        <v>0</v>
      </c>
      <c r="Z255" s="39">
        <f>IFERROR(IF(Z254="",0,Z254),"0")</f>
        <v>0</v>
      </c>
      <c r="AA255" s="40"/>
      <c r="AB255" s="40"/>
      <c r="AC255" s="40"/>
    </row>
    <row r="256" spans="1:68" x14ac:dyDescent="0.25">
      <c r="A256" s="62"/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3"/>
      <c r="P256" s="64" t="s">
        <v>81</v>
      </c>
      <c r="Q256" s="65"/>
      <c r="R256" s="65"/>
      <c r="S256" s="65"/>
      <c r="T256" s="65"/>
      <c r="U256" s="65"/>
      <c r="V256" s="66"/>
      <c r="W256" s="38" t="s">
        <v>70</v>
      </c>
      <c r="X256" s="39">
        <f>IFERROR(SUM(X254:X254),"0")</f>
        <v>0</v>
      </c>
      <c r="Y256" s="39">
        <f>IFERROR(SUM(Y254:Y254),"0")</f>
        <v>0</v>
      </c>
      <c r="Z256" s="38"/>
      <c r="AA256" s="40"/>
      <c r="AB256" s="40"/>
      <c r="AC256" s="40"/>
    </row>
    <row r="257" spans="1:68" ht="16.5" customHeight="1" x14ac:dyDescent="0.25">
      <c r="A257" s="26" t="s">
        <v>426</v>
      </c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</row>
    <row r="258" spans="1:68" ht="14.25" customHeight="1" x14ac:dyDescent="0.25">
      <c r="A258" s="27" t="s">
        <v>91</v>
      </c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</row>
    <row r="259" spans="1:68" ht="27" customHeight="1" x14ac:dyDescent="0.25">
      <c r="A259" s="28" t="s">
        <v>427</v>
      </c>
      <c r="B259" s="28" t="s">
        <v>428</v>
      </c>
      <c r="C259" s="29">
        <v>4301011223</v>
      </c>
      <c r="D259" s="61">
        <v>4607091383423</v>
      </c>
      <c r="E259" s="61"/>
      <c r="F259" s="30">
        <v>1.35</v>
      </c>
      <c r="G259" s="31">
        <v>8</v>
      </c>
      <c r="H259" s="30">
        <v>10.8</v>
      </c>
      <c r="I259" s="30">
        <v>11.331</v>
      </c>
      <c r="J259" s="31">
        <v>64</v>
      </c>
      <c r="K259" s="31" t="s">
        <v>94</v>
      </c>
      <c r="L259" s="31" t="s">
        <v>6</v>
      </c>
      <c r="M259" s="32" t="s">
        <v>104</v>
      </c>
      <c r="N259" s="32"/>
      <c r="O259" s="31">
        <v>35</v>
      </c>
      <c r="P259" s="14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149"/>
      <c r="R259" s="149"/>
      <c r="S259" s="149"/>
      <c r="T259" s="150"/>
      <c r="U259" s="33" t="s">
        <v>6</v>
      </c>
      <c r="V259" s="33" t="s">
        <v>6</v>
      </c>
      <c r="W259" s="34" t="s">
        <v>70</v>
      </c>
      <c r="X259" s="35">
        <v>0</v>
      </c>
      <c r="Y259" s="36">
        <f>IFERROR(IF(X259="",0,CEILING((X259/$H259),1)*$H259),"")</f>
        <v>0</v>
      </c>
      <c r="Z259" s="37" t="str">
        <f>IFERROR(IF(Y259=0,"",ROUNDUP(Y259/H259,0)*0.01898),"")</f>
        <v/>
      </c>
      <c r="AA259" s="151" t="s">
        <v>6</v>
      </c>
      <c r="AB259" s="152" t="s">
        <v>6</v>
      </c>
      <c r="AC259" s="153" t="s">
        <v>96</v>
      </c>
      <c r="AG259" s="154"/>
      <c r="AJ259" s="155" t="s">
        <v>6</v>
      </c>
      <c r="AK259" s="155">
        <v>0</v>
      </c>
      <c r="BB259" s="156" t="s">
        <v>1</v>
      </c>
      <c r="BM259" s="154">
        <v>0</v>
      </c>
      <c r="BN259" s="154">
        <v>0</v>
      </c>
      <c r="BO259" s="154">
        <v>0</v>
      </c>
      <c r="BP259" s="154">
        <v>0</v>
      </c>
    </row>
    <row r="260" spans="1:68" ht="37.5" customHeight="1" x14ac:dyDescent="0.25">
      <c r="A260" s="28" t="s">
        <v>429</v>
      </c>
      <c r="B260" s="28" t="s">
        <v>430</v>
      </c>
      <c r="C260" s="29">
        <v>4301012099</v>
      </c>
      <c r="D260" s="61">
        <v>4680115885691</v>
      </c>
      <c r="E260" s="61"/>
      <c r="F260" s="30">
        <v>1.35</v>
      </c>
      <c r="G260" s="31">
        <v>8</v>
      </c>
      <c r="H260" s="30">
        <v>10.8</v>
      </c>
      <c r="I260" s="30">
        <v>11.234999999999999</v>
      </c>
      <c r="J260" s="31">
        <v>64</v>
      </c>
      <c r="K260" s="31" t="s">
        <v>94</v>
      </c>
      <c r="L260" s="31" t="s">
        <v>6</v>
      </c>
      <c r="M260" s="32" t="s">
        <v>104</v>
      </c>
      <c r="N260" s="32"/>
      <c r="O260" s="31">
        <v>30</v>
      </c>
      <c r="P260" s="14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0" s="149"/>
      <c r="R260" s="149"/>
      <c r="S260" s="149"/>
      <c r="T260" s="150"/>
      <c r="U260" s="33" t="s">
        <v>6</v>
      </c>
      <c r="V260" s="33" t="s">
        <v>6</v>
      </c>
      <c r="W260" s="34" t="s">
        <v>70</v>
      </c>
      <c r="X260" s="35">
        <v>0</v>
      </c>
      <c r="Y260" s="36">
        <f>IFERROR(IF(X260="",0,CEILING((X260/$H260),1)*$H260),"")</f>
        <v>0</v>
      </c>
      <c r="Z260" s="37" t="str">
        <f>IFERROR(IF(Y260=0,"",ROUNDUP(Y260/H260,0)*0.01898),"")</f>
        <v/>
      </c>
      <c r="AA260" s="151" t="s">
        <v>6</v>
      </c>
      <c r="AB260" s="152" t="s">
        <v>6</v>
      </c>
      <c r="AC260" s="153" t="s">
        <v>431</v>
      </c>
      <c r="AG260" s="154"/>
      <c r="AJ260" s="155" t="s">
        <v>6</v>
      </c>
      <c r="AK260" s="155">
        <v>0</v>
      </c>
      <c r="BB260" s="156" t="s">
        <v>1</v>
      </c>
      <c r="BM260" s="154">
        <v>0</v>
      </c>
      <c r="BN260" s="154">
        <v>0</v>
      </c>
      <c r="BO260" s="154">
        <v>0</v>
      </c>
      <c r="BP260" s="154">
        <v>0</v>
      </c>
    </row>
    <row r="261" spans="1:68" ht="27" customHeight="1" x14ac:dyDescent="0.25">
      <c r="A261" s="28" t="s">
        <v>432</v>
      </c>
      <c r="B261" s="28" t="s">
        <v>433</v>
      </c>
      <c r="C261" s="29">
        <v>4301012098</v>
      </c>
      <c r="D261" s="61">
        <v>4680115885660</v>
      </c>
      <c r="E261" s="61"/>
      <c r="F261" s="30">
        <v>1.35</v>
      </c>
      <c r="G261" s="31">
        <v>8</v>
      </c>
      <c r="H261" s="30">
        <v>10.8</v>
      </c>
      <c r="I261" s="30">
        <v>11.234999999999999</v>
      </c>
      <c r="J261" s="31">
        <v>64</v>
      </c>
      <c r="K261" s="31" t="s">
        <v>94</v>
      </c>
      <c r="L261" s="31" t="s">
        <v>6</v>
      </c>
      <c r="M261" s="32" t="s">
        <v>104</v>
      </c>
      <c r="N261" s="32"/>
      <c r="O261" s="31">
        <v>35</v>
      </c>
      <c r="P261" s="14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149"/>
      <c r="R261" s="149"/>
      <c r="S261" s="149"/>
      <c r="T261" s="150"/>
      <c r="U261" s="33" t="s">
        <v>6</v>
      </c>
      <c r="V261" s="33" t="s">
        <v>6</v>
      </c>
      <c r="W261" s="34" t="s">
        <v>70</v>
      </c>
      <c r="X261" s="35">
        <v>0</v>
      </c>
      <c r="Y261" s="36">
        <f>IFERROR(IF(X261="",0,CEILING((X261/$H261),1)*$H261),"")</f>
        <v>0</v>
      </c>
      <c r="Z261" s="37" t="str">
        <f>IFERROR(IF(Y261=0,"",ROUNDUP(Y261/H261,0)*0.01898),"")</f>
        <v/>
      </c>
      <c r="AA261" s="151" t="s">
        <v>6</v>
      </c>
      <c r="AB261" s="152" t="s">
        <v>6</v>
      </c>
      <c r="AC261" s="153" t="s">
        <v>434</v>
      </c>
      <c r="AG261" s="154"/>
      <c r="AJ261" s="155" t="s">
        <v>6</v>
      </c>
      <c r="AK261" s="155">
        <v>0</v>
      </c>
      <c r="BB261" s="156" t="s">
        <v>1</v>
      </c>
      <c r="BM261" s="154">
        <v>0</v>
      </c>
      <c r="BN261" s="154">
        <v>0</v>
      </c>
      <c r="BO261" s="154">
        <v>0</v>
      </c>
      <c r="BP261" s="154">
        <v>0</v>
      </c>
    </row>
    <row r="262" spans="1:68" x14ac:dyDescent="0.25">
      <c r="A262" s="62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3"/>
      <c r="P262" s="64" t="s">
        <v>81</v>
      </c>
      <c r="Q262" s="65"/>
      <c r="R262" s="65"/>
      <c r="S262" s="65"/>
      <c r="T262" s="65"/>
      <c r="U262" s="65"/>
      <c r="V262" s="66"/>
      <c r="W262" s="38" t="s">
        <v>82</v>
      </c>
      <c r="X262" s="39">
        <f>IFERROR(X259/H259,"0")+IFERROR(X260/H260,"0")+IFERROR(X261/H261,"0")</f>
        <v>0</v>
      </c>
      <c r="Y262" s="39">
        <f>IFERROR(Y259/H259,"0")+IFERROR(Y260/H260,"0")+IFERROR(Y261/H261,"0")</f>
        <v>0</v>
      </c>
      <c r="Z262" s="39">
        <f>IFERROR(IF(Z259="",0,Z259),"0")+IFERROR(IF(Z260="",0,Z260),"0")+IFERROR(IF(Z261="",0,Z261),"0")</f>
        <v>0</v>
      </c>
      <c r="AA262" s="40"/>
      <c r="AB262" s="40"/>
      <c r="AC262" s="40"/>
    </row>
    <row r="263" spans="1:68" x14ac:dyDescent="0.25">
      <c r="A263" s="62"/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3"/>
      <c r="P263" s="64" t="s">
        <v>81</v>
      </c>
      <c r="Q263" s="65"/>
      <c r="R263" s="65"/>
      <c r="S263" s="65"/>
      <c r="T263" s="65"/>
      <c r="U263" s="65"/>
      <c r="V263" s="66"/>
      <c r="W263" s="38" t="s">
        <v>70</v>
      </c>
      <c r="X263" s="39">
        <f>IFERROR(SUM(X259:X261),"0")</f>
        <v>0</v>
      </c>
      <c r="Y263" s="39">
        <f>IFERROR(SUM(Y259:Y261),"0")</f>
        <v>0</v>
      </c>
      <c r="Z263" s="38"/>
      <c r="AA263" s="40"/>
      <c r="AB263" s="40"/>
      <c r="AC263" s="40"/>
    </row>
    <row r="264" spans="1:68" ht="16.5" customHeight="1" x14ac:dyDescent="0.25">
      <c r="A264" s="26" t="s">
        <v>435</v>
      </c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</row>
    <row r="265" spans="1:68" ht="14.25" customHeight="1" x14ac:dyDescent="0.25">
      <c r="A265" s="27" t="s">
        <v>65</v>
      </c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</row>
    <row r="266" spans="1:68" ht="37.5" customHeight="1" x14ac:dyDescent="0.25">
      <c r="A266" s="28" t="s">
        <v>436</v>
      </c>
      <c r="B266" s="28" t="s">
        <v>437</v>
      </c>
      <c r="C266" s="29">
        <v>4301051940</v>
      </c>
      <c r="D266" s="61">
        <v>4680115881037</v>
      </c>
      <c r="E266" s="61"/>
      <c r="F266" s="30">
        <v>0.84</v>
      </c>
      <c r="G266" s="31">
        <v>4</v>
      </c>
      <c r="H266" s="30">
        <v>3.36</v>
      </c>
      <c r="I266" s="30">
        <v>3.6179999999999999</v>
      </c>
      <c r="J266" s="31">
        <v>132</v>
      </c>
      <c r="K266" s="31" t="s">
        <v>102</v>
      </c>
      <c r="L266" s="31" t="s">
        <v>6</v>
      </c>
      <c r="M266" s="32" t="s">
        <v>132</v>
      </c>
      <c r="N266" s="32"/>
      <c r="O266" s="31">
        <v>40</v>
      </c>
      <c r="P266" s="14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66" s="149"/>
      <c r="R266" s="149"/>
      <c r="S266" s="149"/>
      <c r="T266" s="150"/>
      <c r="U266" s="33" t="s">
        <v>6</v>
      </c>
      <c r="V266" s="33" t="s">
        <v>6</v>
      </c>
      <c r="W266" s="34" t="s">
        <v>70</v>
      </c>
      <c r="X266" s="35">
        <v>0</v>
      </c>
      <c r="Y266" s="36">
        <f>IFERROR(IF(X266="",0,CEILING((X266/$H266),1)*$H266),"")</f>
        <v>0</v>
      </c>
      <c r="Z266" s="37" t="str">
        <f>IFERROR(IF(Y266=0,"",ROUNDUP(Y266/H266,0)*0.00902),"")</f>
        <v/>
      </c>
      <c r="AA266" s="151" t="s">
        <v>6</v>
      </c>
      <c r="AB266" s="152" t="s">
        <v>6</v>
      </c>
      <c r="AC266" s="153" t="s">
        <v>438</v>
      </c>
      <c r="AG266" s="154"/>
      <c r="AJ266" s="155" t="s">
        <v>6</v>
      </c>
      <c r="AK266" s="155">
        <v>0</v>
      </c>
      <c r="BB266" s="156" t="s">
        <v>1</v>
      </c>
      <c r="BM266" s="154">
        <v>0</v>
      </c>
      <c r="BN266" s="154">
        <v>0</v>
      </c>
      <c r="BO266" s="154">
        <v>0</v>
      </c>
      <c r="BP266" s="154">
        <v>0</v>
      </c>
    </row>
    <row r="267" spans="1:68" ht="27" customHeight="1" x14ac:dyDescent="0.25">
      <c r="A267" s="28" t="s">
        <v>439</v>
      </c>
      <c r="B267" s="28" t="s">
        <v>440</v>
      </c>
      <c r="C267" s="29">
        <v>4301051893</v>
      </c>
      <c r="D267" s="61">
        <v>4680115886186</v>
      </c>
      <c r="E267" s="61"/>
      <c r="F267" s="30">
        <v>0.3</v>
      </c>
      <c r="G267" s="31">
        <v>6</v>
      </c>
      <c r="H267" s="30">
        <v>1.8</v>
      </c>
      <c r="I267" s="30">
        <v>1.98</v>
      </c>
      <c r="J267" s="31">
        <v>182</v>
      </c>
      <c r="K267" s="31" t="s">
        <v>68</v>
      </c>
      <c r="L267" s="31" t="s">
        <v>6</v>
      </c>
      <c r="M267" s="32" t="s">
        <v>104</v>
      </c>
      <c r="N267" s="32"/>
      <c r="O267" s="31">
        <v>45</v>
      </c>
      <c r="P267" s="14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149"/>
      <c r="R267" s="149"/>
      <c r="S267" s="149"/>
      <c r="T267" s="150"/>
      <c r="U267" s="33" t="s">
        <v>6</v>
      </c>
      <c r="V267" s="33" t="s">
        <v>6</v>
      </c>
      <c r="W267" s="34" t="s">
        <v>70</v>
      </c>
      <c r="X267" s="35">
        <v>0</v>
      </c>
      <c r="Y267" s="36">
        <f>IFERROR(IF(X267="",0,CEILING((X267/$H267),1)*$H267),"")</f>
        <v>0</v>
      </c>
      <c r="Z267" s="37" t="str">
        <f>IFERROR(IF(Y267=0,"",ROUNDUP(Y267/H267,0)*0.00651),"")</f>
        <v/>
      </c>
      <c r="AA267" s="151" t="s">
        <v>6</v>
      </c>
      <c r="AB267" s="152" t="s">
        <v>6</v>
      </c>
      <c r="AC267" s="153" t="s">
        <v>441</v>
      </c>
      <c r="AG267" s="154"/>
      <c r="AJ267" s="155" t="s">
        <v>6</v>
      </c>
      <c r="AK267" s="155">
        <v>0</v>
      </c>
      <c r="BB267" s="156" t="s">
        <v>1</v>
      </c>
      <c r="BM267" s="154">
        <v>0</v>
      </c>
      <c r="BN267" s="154">
        <v>0</v>
      </c>
      <c r="BO267" s="154">
        <v>0</v>
      </c>
      <c r="BP267" s="154">
        <v>0</v>
      </c>
    </row>
    <row r="268" spans="1:68" ht="27" customHeight="1" x14ac:dyDescent="0.25">
      <c r="A268" s="28" t="s">
        <v>442</v>
      </c>
      <c r="B268" s="28" t="s">
        <v>443</v>
      </c>
      <c r="C268" s="29">
        <v>4301051795</v>
      </c>
      <c r="D268" s="61">
        <v>4680115881228</v>
      </c>
      <c r="E268" s="61"/>
      <c r="F268" s="30">
        <v>0.4</v>
      </c>
      <c r="G268" s="31">
        <v>6</v>
      </c>
      <c r="H268" s="30">
        <v>2.4</v>
      </c>
      <c r="I268" s="30">
        <v>2.6520000000000001</v>
      </c>
      <c r="J268" s="31">
        <v>182</v>
      </c>
      <c r="K268" s="31" t="s">
        <v>68</v>
      </c>
      <c r="L268" s="31" t="s">
        <v>6</v>
      </c>
      <c r="M268" s="32" t="s">
        <v>132</v>
      </c>
      <c r="N268" s="32"/>
      <c r="O268" s="31">
        <v>40</v>
      </c>
      <c r="P268" s="14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149"/>
      <c r="R268" s="149"/>
      <c r="S268" s="149"/>
      <c r="T268" s="150"/>
      <c r="U268" s="33" t="s">
        <v>6</v>
      </c>
      <c r="V268" s="33" t="s">
        <v>6</v>
      </c>
      <c r="W268" s="34" t="s">
        <v>70</v>
      </c>
      <c r="X268" s="35">
        <v>0</v>
      </c>
      <c r="Y268" s="36">
        <f>IFERROR(IF(X268="",0,CEILING((X268/$H268),1)*$H268),"")</f>
        <v>0</v>
      </c>
      <c r="Z268" s="37" t="str">
        <f>IFERROR(IF(Y268=0,"",ROUNDUP(Y268/H268,0)*0.00651),"")</f>
        <v/>
      </c>
      <c r="AA268" s="151" t="s">
        <v>6</v>
      </c>
      <c r="AB268" s="152" t="s">
        <v>6</v>
      </c>
      <c r="AC268" s="153" t="s">
        <v>444</v>
      </c>
      <c r="AG268" s="154"/>
      <c r="AJ268" s="155" t="s">
        <v>6</v>
      </c>
      <c r="AK268" s="155">
        <v>0</v>
      </c>
      <c r="BB268" s="156" t="s">
        <v>1</v>
      </c>
      <c r="BM268" s="154">
        <v>0</v>
      </c>
      <c r="BN268" s="154">
        <v>0</v>
      </c>
      <c r="BO268" s="154">
        <v>0</v>
      </c>
      <c r="BP268" s="154">
        <v>0</v>
      </c>
    </row>
    <row r="269" spans="1:68" ht="37.5" customHeight="1" x14ac:dyDescent="0.25">
      <c r="A269" s="28" t="s">
        <v>445</v>
      </c>
      <c r="B269" s="28" t="s">
        <v>446</v>
      </c>
      <c r="C269" s="29">
        <v>4301051388</v>
      </c>
      <c r="D269" s="61">
        <v>4680115881211</v>
      </c>
      <c r="E269" s="61"/>
      <c r="F269" s="30">
        <v>0.4</v>
      </c>
      <c r="G269" s="31">
        <v>6</v>
      </c>
      <c r="H269" s="30">
        <v>2.4</v>
      </c>
      <c r="I269" s="30">
        <v>2.58</v>
      </c>
      <c r="J269" s="31">
        <v>182</v>
      </c>
      <c r="K269" s="31" t="s">
        <v>68</v>
      </c>
      <c r="L269" s="31" t="s">
        <v>103</v>
      </c>
      <c r="M269" s="32" t="s">
        <v>104</v>
      </c>
      <c r="N269" s="32"/>
      <c r="O269" s="31">
        <v>45</v>
      </c>
      <c r="P269" s="14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149"/>
      <c r="R269" s="149"/>
      <c r="S269" s="149"/>
      <c r="T269" s="150"/>
      <c r="U269" s="33" t="s">
        <v>6</v>
      </c>
      <c r="V269" s="33" t="s">
        <v>6</v>
      </c>
      <c r="W269" s="34" t="s">
        <v>70</v>
      </c>
      <c r="X269" s="35">
        <v>0</v>
      </c>
      <c r="Y269" s="36">
        <f>IFERROR(IF(X269="",0,CEILING((X269/$H269),1)*$H269),"")</f>
        <v>0</v>
      </c>
      <c r="Z269" s="37" t="str">
        <f>IFERROR(IF(Y269=0,"",ROUNDUP(Y269/H269,0)*0.00651),"")</f>
        <v/>
      </c>
      <c r="AA269" s="151" t="s">
        <v>6</v>
      </c>
      <c r="AB269" s="152" t="s">
        <v>6</v>
      </c>
      <c r="AC269" s="153" t="s">
        <v>447</v>
      </c>
      <c r="AG269" s="154"/>
      <c r="AJ269" s="155" t="s">
        <v>105</v>
      </c>
      <c r="AK269" s="155">
        <v>33.6</v>
      </c>
      <c r="BB269" s="156" t="s">
        <v>1</v>
      </c>
      <c r="BM269" s="154">
        <v>0</v>
      </c>
      <c r="BN269" s="154">
        <v>0</v>
      </c>
      <c r="BO269" s="154">
        <v>0</v>
      </c>
      <c r="BP269" s="154">
        <v>0</v>
      </c>
    </row>
    <row r="270" spans="1:68" ht="37.5" customHeight="1" x14ac:dyDescent="0.25">
      <c r="A270" s="28" t="s">
        <v>448</v>
      </c>
      <c r="B270" s="28" t="s">
        <v>449</v>
      </c>
      <c r="C270" s="29">
        <v>4301051386</v>
      </c>
      <c r="D270" s="61">
        <v>4680115881020</v>
      </c>
      <c r="E270" s="61"/>
      <c r="F270" s="30">
        <v>0.84</v>
      </c>
      <c r="G270" s="31">
        <v>4</v>
      </c>
      <c r="H270" s="30">
        <v>3.36</v>
      </c>
      <c r="I270" s="30">
        <v>3.57</v>
      </c>
      <c r="J270" s="31">
        <v>132</v>
      </c>
      <c r="K270" s="31" t="s">
        <v>102</v>
      </c>
      <c r="L270" s="31" t="s">
        <v>6</v>
      </c>
      <c r="M270" s="32" t="s">
        <v>104</v>
      </c>
      <c r="N270" s="32"/>
      <c r="O270" s="31">
        <v>45</v>
      </c>
      <c r="P270" s="148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0" s="149"/>
      <c r="R270" s="149"/>
      <c r="S270" s="149"/>
      <c r="T270" s="150"/>
      <c r="U270" s="33" t="s">
        <v>6</v>
      </c>
      <c r="V270" s="33" t="s">
        <v>6</v>
      </c>
      <c r="W270" s="34" t="s">
        <v>70</v>
      </c>
      <c r="X270" s="35">
        <v>0</v>
      </c>
      <c r="Y270" s="36">
        <f>IFERROR(IF(X270="",0,CEILING((X270/$H270),1)*$H270),"")</f>
        <v>0</v>
      </c>
      <c r="Z270" s="37" t="str">
        <f>IFERROR(IF(Y270=0,"",ROUNDUP(Y270/H270,0)*0.00902),"")</f>
        <v/>
      </c>
      <c r="AA270" s="151" t="s">
        <v>6</v>
      </c>
      <c r="AB270" s="152" t="s">
        <v>6</v>
      </c>
      <c r="AC270" s="153" t="s">
        <v>450</v>
      </c>
      <c r="AG270" s="154"/>
      <c r="AJ270" s="155" t="s">
        <v>6</v>
      </c>
      <c r="AK270" s="155">
        <v>0</v>
      </c>
      <c r="BB270" s="156" t="s">
        <v>1</v>
      </c>
      <c r="BM270" s="154">
        <v>0</v>
      </c>
      <c r="BN270" s="154">
        <v>0</v>
      </c>
      <c r="BO270" s="154">
        <v>0</v>
      </c>
      <c r="BP270" s="154">
        <v>0</v>
      </c>
    </row>
    <row r="271" spans="1:68" x14ac:dyDescent="0.25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3"/>
      <c r="P271" s="64" t="s">
        <v>81</v>
      </c>
      <c r="Q271" s="65"/>
      <c r="R271" s="65"/>
      <c r="S271" s="65"/>
      <c r="T271" s="65"/>
      <c r="U271" s="65"/>
      <c r="V271" s="66"/>
      <c r="W271" s="38" t="s">
        <v>82</v>
      </c>
      <c r="X271" s="39">
        <f>IFERROR(X266/H266,"0")+IFERROR(X267/H267,"0")+IFERROR(X268/H268,"0")+IFERROR(X269/H269,"0")+IFERROR(X270/H270,"0")</f>
        <v>0</v>
      </c>
      <c r="Y271" s="39">
        <f>IFERROR(Y266/H266,"0")+IFERROR(Y267/H267,"0")+IFERROR(Y268/H268,"0")+IFERROR(Y269/H269,"0")+IFERROR(Y270/H270,"0")</f>
        <v>0</v>
      </c>
      <c r="Z271" s="39">
        <f>IFERROR(IF(Z266="",0,Z266),"0")+IFERROR(IF(Z267="",0,Z267),"0")+IFERROR(IF(Z268="",0,Z268),"0")+IFERROR(IF(Z269="",0,Z269),"0")+IFERROR(IF(Z270="",0,Z270),"0")</f>
        <v>0</v>
      </c>
      <c r="AA271" s="40"/>
      <c r="AB271" s="40"/>
      <c r="AC271" s="40"/>
    </row>
    <row r="272" spans="1:68" x14ac:dyDescent="0.25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3"/>
      <c r="P272" s="64" t="s">
        <v>81</v>
      </c>
      <c r="Q272" s="65"/>
      <c r="R272" s="65"/>
      <c r="S272" s="65"/>
      <c r="T272" s="65"/>
      <c r="U272" s="65"/>
      <c r="V272" s="66"/>
      <c r="W272" s="38" t="s">
        <v>70</v>
      </c>
      <c r="X272" s="39">
        <f>IFERROR(SUM(X266:X270),"0")</f>
        <v>0</v>
      </c>
      <c r="Y272" s="39">
        <f>IFERROR(SUM(Y266:Y270),"0")</f>
        <v>0</v>
      </c>
      <c r="Z272" s="38"/>
      <c r="AA272" s="40"/>
      <c r="AB272" s="40"/>
      <c r="AC272" s="40"/>
    </row>
    <row r="273" spans="1:68" ht="16.5" customHeight="1" x14ac:dyDescent="0.25">
      <c r="A273" s="26" t="s">
        <v>451</v>
      </c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</row>
    <row r="274" spans="1:68" ht="14.25" customHeight="1" x14ac:dyDescent="0.25">
      <c r="A274" s="27" t="s">
        <v>91</v>
      </c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</row>
    <row r="275" spans="1:68" ht="27" customHeight="1" x14ac:dyDescent="0.25">
      <c r="A275" s="28" t="s">
        <v>452</v>
      </c>
      <c r="B275" s="28" t="s">
        <v>453</v>
      </c>
      <c r="C275" s="29">
        <v>4301011306</v>
      </c>
      <c r="D275" s="61">
        <v>4607091389296</v>
      </c>
      <c r="E275" s="61"/>
      <c r="F275" s="30">
        <v>0.4</v>
      </c>
      <c r="G275" s="31">
        <v>10</v>
      </c>
      <c r="H275" s="30">
        <v>4</v>
      </c>
      <c r="I275" s="30">
        <v>4.21</v>
      </c>
      <c r="J275" s="31">
        <v>132</v>
      </c>
      <c r="K275" s="31" t="s">
        <v>102</v>
      </c>
      <c r="L275" s="31" t="s">
        <v>6</v>
      </c>
      <c r="M275" s="32" t="s">
        <v>104</v>
      </c>
      <c r="N275" s="32"/>
      <c r="O275" s="31">
        <v>45</v>
      </c>
      <c r="P275" s="14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75" s="149"/>
      <c r="R275" s="149"/>
      <c r="S275" s="149"/>
      <c r="T275" s="150"/>
      <c r="U275" s="33" t="s">
        <v>6</v>
      </c>
      <c r="V275" s="33" t="s">
        <v>6</v>
      </c>
      <c r="W275" s="34" t="s">
        <v>70</v>
      </c>
      <c r="X275" s="35">
        <v>0</v>
      </c>
      <c r="Y275" s="36">
        <f>IFERROR(IF(X275="",0,CEILING((X275/$H275),1)*$H275),"")</f>
        <v>0</v>
      </c>
      <c r="Z275" s="37" t="str">
        <f>IFERROR(IF(Y275=0,"",ROUNDUP(Y275/H275,0)*0.00902),"")</f>
        <v/>
      </c>
      <c r="AA275" s="151" t="s">
        <v>6</v>
      </c>
      <c r="AB275" s="152" t="s">
        <v>6</v>
      </c>
      <c r="AC275" s="153" t="s">
        <v>454</v>
      </c>
      <c r="AG275" s="154"/>
      <c r="AJ275" s="155" t="s">
        <v>6</v>
      </c>
      <c r="AK275" s="155">
        <v>0</v>
      </c>
      <c r="BB275" s="156" t="s">
        <v>1</v>
      </c>
      <c r="BM275" s="154">
        <v>0</v>
      </c>
      <c r="BN275" s="154">
        <v>0</v>
      </c>
      <c r="BO275" s="154">
        <v>0</v>
      </c>
      <c r="BP275" s="154">
        <v>0</v>
      </c>
    </row>
    <row r="276" spans="1:68" x14ac:dyDescent="0.25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3"/>
      <c r="P276" s="64" t="s">
        <v>81</v>
      </c>
      <c r="Q276" s="65"/>
      <c r="R276" s="65"/>
      <c r="S276" s="65"/>
      <c r="T276" s="65"/>
      <c r="U276" s="65"/>
      <c r="V276" s="66"/>
      <c r="W276" s="38" t="s">
        <v>82</v>
      </c>
      <c r="X276" s="39">
        <f>IFERROR(X275/H275,"0")</f>
        <v>0</v>
      </c>
      <c r="Y276" s="39">
        <f>IFERROR(Y275/H275,"0")</f>
        <v>0</v>
      </c>
      <c r="Z276" s="39">
        <f>IFERROR(IF(Z275="",0,Z275),"0")</f>
        <v>0</v>
      </c>
      <c r="AA276" s="40"/>
      <c r="AB276" s="40"/>
      <c r="AC276" s="40"/>
    </row>
    <row r="277" spans="1:68" x14ac:dyDescent="0.25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3"/>
      <c r="P277" s="64" t="s">
        <v>81</v>
      </c>
      <c r="Q277" s="65"/>
      <c r="R277" s="65"/>
      <c r="S277" s="65"/>
      <c r="T277" s="65"/>
      <c r="U277" s="65"/>
      <c r="V277" s="66"/>
      <c r="W277" s="38" t="s">
        <v>70</v>
      </c>
      <c r="X277" s="39">
        <f>IFERROR(SUM(X275:X275),"0")</f>
        <v>0</v>
      </c>
      <c r="Y277" s="39">
        <f>IFERROR(SUM(Y275:Y275),"0")</f>
        <v>0</v>
      </c>
      <c r="Z277" s="38"/>
      <c r="AA277" s="40"/>
      <c r="AB277" s="40"/>
      <c r="AC277" s="40"/>
    </row>
    <row r="278" spans="1:68" ht="14.25" customHeight="1" x14ac:dyDescent="0.25">
      <c r="A278" s="27" t="s">
        <v>147</v>
      </c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</row>
    <row r="279" spans="1:68" ht="27" customHeight="1" x14ac:dyDescent="0.25">
      <c r="A279" s="28" t="s">
        <v>455</v>
      </c>
      <c r="B279" s="28" t="s">
        <v>456</v>
      </c>
      <c r="C279" s="29">
        <v>4301031307</v>
      </c>
      <c r="D279" s="61">
        <v>4680115880344</v>
      </c>
      <c r="E279" s="61"/>
      <c r="F279" s="30">
        <v>0.28000000000000003</v>
      </c>
      <c r="G279" s="31">
        <v>6</v>
      </c>
      <c r="H279" s="30">
        <v>1.68</v>
      </c>
      <c r="I279" s="30">
        <v>1.78</v>
      </c>
      <c r="J279" s="31">
        <v>234</v>
      </c>
      <c r="K279" s="31" t="s">
        <v>150</v>
      </c>
      <c r="L279" s="31" t="s">
        <v>6</v>
      </c>
      <c r="M279" s="32" t="s">
        <v>69</v>
      </c>
      <c r="N279" s="32"/>
      <c r="O279" s="31">
        <v>40</v>
      </c>
      <c r="P279" s="14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149"/>
      <c r="R279" s="149"/>
      <c r="S279" s="149"/>
      <c r="T279" s="150"/>
      <c r="U279" s="33" t="s">
        <v>6</v>
      </c>
      <c r="V279" s="33" t="s">
        <v>6</v>
      </c>
      <c r="W279" s="34" t="s">
        <v>70</v>
      </c>
      <c r="X279" s="35">
        <v>0</v>
      </c>
      <c r="Y279" s="36">
        <f>IFERROR(IF(X279="",0,CEILING((X279/$H279),1)*$H279),"")</f>
        <v>0</v>
      </c>
      <c r="Z279" s="37" t="str">
        <f>IFERROR(IF(Y279=0,"",ROUNDUP(Y279/H279,0)*0.00502),"")</f>
        <v/>
      </c>
      <c r="AA279" s="151" t="s">
        <v>6</v>
      </c>
      <c r="AB279" s="152" t="s">
        <v>6</v>
      </c>
      <c r="AC279" s="153" t="s">
        <v>457</v>
      </c>
      <c r="AG279" s="154"/>
      <c r="AJ279" s="155" t="s">
        <v>6</v>
      </c>
      <c r="AK279" s="155">
        <v>0</v>
      </c>
      <c r="BB279" s="156" t="s">
        <v>1</v>
      </c>
      <c r="BM279" s="154">
        <v>0</v>
      </c>
      <c r="BN279" s="154">
        <v>0</v>
      </c>
      <c r="BO279" s="154">
        <v>0</v>
      </c>
      <c r="BP279" s="154">
        <v>0</v>
      </c>
    </row>
    <row r="280" spans="1:68" x14ac:dyDescent="0.25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3"/>
      <c r="P280" s="64" t="s">
        <v>81</v>
      </c>
      <c r="Q280" s="65"/>
      <c r="R280" s="65"/>
      <c r="S280" s="65"/>
      <c r="T280" s="65"/>
      <c r="U280" s="65"/>
      <c r="V280" s="66"/>
      <c r="W280" s="38" t="s">
        <v>82</v>
      </c>
      <c r="X280" s="39">
        <f>IFERROR(X279/H279,"0")</f>
        <v>0</v>
      </c>
      <c r="Y280" s="39">
        <f>IFERROR(Y279/H279,"0")</f>
        <v>0</v>
      </c>
      <c r="Z280" s="39">
        <f>IFERROR(IF(Z279="",0,Z279),"0")</f>
        <v>0</v>
      </c>
      <c r="AA280" s="40"/>
      <c r="AB280" s="40"/>
      <c r="AC280" s="40"/>
    </row>
    <row r="281" spans="1:68" x14ac:dyDescent="0.25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3"/>
      <c r="P281" s="64" t="s">
        <v>81</v>
      </c>
      <c r="Q281" s="65"/>
      <c r="R281" s="65"/>
      <c r="S281" s="65"/>
      <c r="T281" s="65"/>
      <c r="U281" s="65"/>
      <c r="V281" s="66"/>
      <c r="W281" s="38" t="s">
        <v>70</v>
      </c>
      <c r="X281" s="39">
        <f>IFERROR(SUM(X279:X279),"0")</f>
        <v>0</v>
      </c>
      <c r="Y281" s="39">
        <f>IFERROR(SUM(Y279:Y279),"0")</f>
        <v>0</v>
      </c>
      <c r="Z281" s="38"/>
      <c r="AA281" s="40"/>
      <c r="AB281" s="40"/>
      <c r="AC281" s="40"/>
    </row>
    <row r="282" spans="1:68" ht="14.25" customHeight="1" x14ac:dyDescent="0.25">
      <c r="A282" s="27" t="s">
        <v>65</v>
      </c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</row>
    <row r="283" spans="1:68" ht="27" customHeight="1" x14ac:dyDescent="0.25">
      <c r="A283" s="28" t="s">
        <v>458</v>
      </c>
      <c r="B283" s="28" t="s">
        <v>459</v>
      </c>
      <c r="C283" s="29">
        <v>4301051782</v>
      </c>
      <c r="D283" s="61">
        <v>4680115884618</v>
      </c>
      <c r="E283" s="61"/>
      <c r="F283" s="30">
        <v>0.6</v>
      </c>
      <c r="G283" s="31">
        <v>6</v>
      </c>
      <c r="H283" s="30">
        <v>3.6</v>
      </c>
      <c r="I283" s="30">
        <v>3.81</v>
      </c>
      <c r="J283" s="31">
        <v>132</v>
      </c>
      <c r="K283" s="31" t="s">
        <v>102</v>
      </c>
      <c r="L283" s="31" t="s">
        <v>6</v>
      </c>
      <c r="M283" s="32" t="s">
        <v>104</v>
      </c>
      <c r="N283" s="32"/>
      <c r="O283" s="31">
        <v>45</v>
      </c>
      <c r="P283" s="14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149"/>
      <c r="R283" s="149"/>
      <c r="S283" s="149"/>
      <c r="T283" s="150"/>
      <c r="U283" s="33" t="s">
        <v>6</v>
      </c>
      <c r="V283" s="33" t="s">
        <v>6</v>
      </c>
      <c r="W283" s="34" t="s">
        <v>70</v>
      </c>
      <c r="X283" s="35">
        <v>0</v>
      </c>
      <c r="Y283" s="36">
        <f>IFERROR(IF(X283="",0,CEILING((X283/$H283),1)*$H283),"")</f>
        <v>0</v>
      </c>
      <c r="Z283" s="37" t="str">
        <f>IFERROR(IF(Y283=0,"",ROUNDUP(Y283/H283,0)*0.00902),"")</f>
        <v/>
      </c>
      <c r="AA283" s="151" t="s">
        <v>6</v>
      </c>
      <c r="AB283" s="152" t="s">
        <v>6</v>
      </c>
      <c r="AC283" s="153" t="s">
        <v>460</v>
      </c>
      <c r="AG283" s="154"/>
      <c r="AJ283" s="155" t="s">
        <v>6</v>
      </c>
      <c r="AK283" s="155">
        <v>0</v>
      </c>
      <c r="BB283" s="156" t="s">
        <v>1</v>
      </c>
      <c r="BM283" s="154">
        <v>0</v>
      </c>
      <c r="BN283" s="154">
        <v>0</v>
      </c>
      <c r="BO283" s="154">
        <v>0</v>
      </c>
      <c r="BP283" s="154">
        <v>0</v>
      </c>
    </row>
    <row r="284" spans="1:68" x14ac:dyDescent="0.25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3"/>
      <c r="P284" s="64" t="s">
        <v>81</v>
      </c>
      <c r="Q284" s="65"/>
      <c r="R284" s="65"/>
      <c r="S284" s="65"/>
      <c r="T284" s="65"/>
      <c r="U284" s="65"/>
      <c r="V284" s="66"/>
      <c r="W284" s="38" t="s">
        <v>82</v>
      </c>
      <c r="X284" s="39">
        <f>IFERROR(X283/H283,"0")</f>
        <v>0</v>
      </c>
      <c r="Y284" s="39">
        <f>IFERROR(Y283/H283,"0")</f>
        <v>0</v>
      </c>
      <c r="Z284" s="39">
        <f>IFERROR(IF(Z283="",0,Z283),"0")</f>
        <v>0</v>
      </c>
      <c r="AA284" s="40"/>
      <c r="AB284" s="40"/>
      <c r="AC284" s="40"/>
    </row>
    <row r="285" spans="1:68" x14ac:dyDescent="0.25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3"/>
      <c r="P285" s="64" t="s">
        <v>81</v>
      </c>
      <c r="Q285" s="65"/>
      <c r="R285" s="65"/>
      <c r="S285" s="65"/>
      <c r="T285" s="65"/>
      <c r="U285" s="65"/>
      <c r="V285" s="66"/>
      <c r="W285" s="38" t="s">
        <v>70</v>
      </c>
      <c r="X285" s="39">
        <f>IFERROR(SUM(X283:X283),"0")</f>
        <v>0</v>
      </c>
      <c r="Y285" s="39">
        <f>IFERROR(SUM(Y283:Y283),"0")</f>
        <v>0</v>
      </c>
      <c r="Z285" s="38"/>
      <c r="AA285" s="40"/>
      <c r="AB285" s="40"/>
      <c r="AC285" s="40"/>
    </row>
    <row r="286" spans="1:68" ht="16.5" customHeight="1" x14ac:dyDescent="0.25">
      <c r="A286" s="26" t="s">
        <v>461</v>
      </c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</row>
    <row r="287" spans="1:68" ht="14.25" customHeight="1" x14ac:dyDescent="0.25">
      <c r="A287" s="27" t="s">
        <v>65</v>
      </c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</row>
    <row r="288" spans="1:68" ht="27" customHeight="1" x14ac:dyDescent="0.25">
      <c r="A288" s="28" t="s">
        <v>462</v>
      </c>
      <c r="B288" s="28" t="s">
        <v>463</v>
      </c>
      <c r="C288" s="29">
        <v>4301051344</v>
      </c>
      <c r="D288" s="61">
        <v>4680115880412</v>
      </c>
      <c r="E288" s="61"/>
      <c r="F288" s="30">
        <v>0.33</v>
      </c>
      <c r="G288" s="31">
        <v>6</v>
      </c>
      <c r="H288" s="30">
        <v>1.98</v>
      </c>
      <c r="I288" s="30">
        <v>2.226</v>
      </c>
      <c r="J288" s="31">
        <v>182</v>
      </c>
      <c r="K288" s="31" t="s">
        <v>68</v>
      </c>
      <c r="L288" s="31" t="s">
        <v>6</v>
      </c>
      <c r="M288" s="32" t="s">
        <v>104</v>
      </c>
      <c r="N288" s="32"/>
      <c r="O288" s="31">
        <v>45</v>
      </c>
      <c r="P288" s="14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88" s="149"/>
      <c r="R288" s="149"/>
      <c r="S288" s="149"/>
      <c r="T288" s="150"/>
      <c r="U288" s="33" t="s">
        <v>6</v>
      </c>
      <c r="V288" s="33" t="s">
        <v>6</v>
      </c>
      <c r="W288" s="34" t="s">
        <v>70</v>
      </c>
      <c r="X288" s="35">
        <v>0</v>
      </c>
      <c r="Y288" s="36">
        <f>IFERROR(IF(X288="",0,CEILING((X288/$H288),1)*$H288),"")</f>
        <v>0</v>
      </c>
      <c r="Z288" s="37" t="str">
        <f>IFERROR(IF(Y288=0,"",ROUNDUP(Y288/H288,0)*0.00651),"")</f>
        <v/>
      </c>
      <c r="AA288" s="151" t="s">
        <v>6</v>
      </c>
      <c r="AB288" s="152" t="s">
        <v>6</v>
      </c>
      <c r="AC288" s="153" t="s">
        <v>464</v>
      </c>
      <c r="AG288" s="154"/>
      <c r="AJ288" s="155" t="s">
        <v>6</v>
      </c>
      <c r="AK288" s="155">
        <v>0</v>
      </c>
      <c r="BB288" s="156" t="s">
        <v>1</v>
      </c>
      <c r="BM288" s="154">
        <v>0</v>
      </c>
      <c r="BN288" s="154">
        <v>0</v>
      </c>
      <c r="BO288" s="154">
        <v>0</v>
      </c>
      <c r="BP288" s="154">
        <v>0</v>
      </c>
    </row>
    <row r="289" spans="1:68" ht="27" customHeight="1" x14ac:dyDescent="0.25">
      <c r="A289" s="28" t="s">
        <v>465</v>
      </c>
      <c r="B289" s="28" t="s">
        <v>466</v>
      </c>
      <c r="C289" s="29">
        <v>4301051277</v>
      </c>
      <c r="D289" s="61">
        <v>4680115880511</v>
      </c>
      <c r="E289" s="61"/>
      <c r="F289" s="30">
        <v>0.33</v>
      </c>
      <c r="G289" s="31">
        <v>6</v>
      </c>
      <c r="H289" s="30">
        <v>1.98</v>
      </c>
      <c r="I289" s="30">
        <v>2.16</v>
      </c>
      <c r="J289" s="31">
        <v>182</v>
      </c>
      <c r="K289" s="31" t="s">
        <v>68</v>
      </c>
      <c r="L289" s="31" t="s">
        <v>6</v>
      </c>
      <c r="M289" s="32" t="s">
        <v>104</v>
      </c>
      <c r="N289" s="32"/>
      <c r="O289" s="31">
        <v>40</v>
      </c>
      <c r="P289" s="14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149"/>
      <c r="R289" s="149"/>
      <c r="S289" s="149"/>
      <c r="T289" s="150"/>
      <c r="U289" s="33" t="s">
        <v>6</v>
      </c>
      <c r="V289" s="33" t="s">
        <v>6</v>
      </c>
      <c r="W289" s="34" t="s">
        <v>70</v>
      </c>
      <c r="X289" s="35">
        <v>0</v>
      </c>
      <c r="Y289" s="36">
        <f>IFERROR(IF(X289="",0,CEILING((X289/$H289),1)*$H289),"")</f>
        <v>0</v>
      </c>
      <c r="Z289" s="37" t="str">
        <f>IFERROR(IF(Y289=0,"",ROUNDUP(Y289/H289,0)*0.00651),"")</f>
        <v/>
      </c>
      <c r="AA289" s="151" t="s">
        <v>6</v>
      </c>
      <c r="AB289" s="152" t="s">
        <v>6</v>
      </c>
      <c r="AC289" s="153" t="s">
        <v>467</v>
      </c>
      <c r="AG289" s="154"/>
      <c r="AJ289" s="155" t="s">
        <v>6</v>
      </c>
      <c r="AK289" s="155">
        <v>0</v>
      </c>
      <c r="BB289" s="156" t="s">
        <v>1</v>
      </c>
      <c r="BM289" s="154">
        <v>0</v>
      </c>
      <c r="BN289" s="154">
        <v>0</v>
      </c>
      <c r="BO289" s="154">
        <v>0</v>
      </c>
      <c r="BP289" s="154">
        <v>0</v>
      </c>
    </row>
    <row r="290" spans="1:68" x14ac:dyDescent="0.25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3"/>
      <c r="P290" s="64" t="s">
        <v>81</v>
      </c>
      <c r="Q290" s="65"/>
      <c r="R290" s="65"/>
      <c r="S290" s="65"/>
      <c r="T290" s="65"/>
      <c r="U290" s="65"/>
      <c r="V290" s="66"/>
      <c r="W290" s="38" t="s">
        <v>82</v>
      </c>
      <c r="X290" s="39">
        <f>IFERROR(X288/H288,"0")+IFERROR(X289/H289,"0")</f>
        <v>0</v>
      </c>
      <c r="Y290" s="39">
        <f>IFERROR(Y288/H288,"0")+IFERROR(Y289/H289,"0")</f>
        <v>0</v>
      </c>
      <c r="Z290" s="39">
        <f>IFERROR(IF(Z288="",0,Z288),"0")+IFERROR(IF(Z289="",0,Z289),"0")</f>
        <v>0</v>
      </c>
      <c r="AA290" s="40"/>
      <c r="AB290" s="40"/>
      <c r="AC290" s="40"/>
    </row>
    <row r="291" spans="1:68" x14ac:dyDescent="0.25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3"/>
      <c r="P291" s="64" t="s">
        <v>81</v>
      </c>
      <c r="Q291" s="65"/>
      <c r="R291" s="65"/>
      <c r="S291" s="65"/>
      <c r="T291" s="65"/>
      <c r="U291" s="65"/>
      <c r="V291" s="66"/>
      <c r="W291" s="38" t="s">
        <v>70</v>
      </c>
      <c r="X291" s="39">
        <f>IFERROR(SUM(X288:X289),"0")</f>
        <v>0</v>
      </c>
      <c r="Y291" s="39">
        <f>IFERROR(SUM(Y288:Y289),"0")</f>
        <v>0</v>
      </c>
      <c r="Z291" s="38"/>
      <c r="AA291" s="40"/>
      <c r="AB291" s="40"/>
      <c r="AC291" s="40"/>
    </row>
    <row r="292" spans="1:68" ht="16.5" customHeight="1" x14ac:dyDescent="0.25">
      <c r="A292" s="26" t="s">
        <v>468</v>
      </c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</row>
    <row r="293" spans="1:68" ht="14.25" customHeight="1" x14ac:dyDescent="0.25">
      <c r="A293" s="27" t="s">
        <v>91</v>
      </c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</row>
    <row r="294" spans="1:68" ht="27" customHeight="1" x14ac:dyDescent="0.25">
      <c r="A294" s="28" t="s">
        <v>469</v>
      </c>
      <c r="B294" s="28" t="s">
        <v>470</v>
      </c>
      <c r="C294" s="29">
        <v>4301011594</v>
      </c>
      <c r="D294" s="61">
        <v>4680115883413</v>
      </c>
      <c r="E294" s="61"/>
      <c r="F294" s="30">
        <v>0.37</v>
      </c>
      <c r="G294" s="31">
        <v>10</v>
      </c>
      <c r="H294" s="30">
        <v>3.7</v>
      </c>
      <c r="I294" s="30">
        <v>3.91</v>
      </c>
      <c r="J294" s="31">
        <v>132</v>
      </c>
      <c r="K294" s="31" t="s">
        <v>102</v>
      </c>
      <c r="L294" s="31" t="s">
        <v>6</v>
      </c>
      <c r="M294" s="32" t="s">
        <v>95</v>
      </c>
      <c r="N294" s="32"/>
      <c r="O294" s="31">
        <v>55</v>
      </c>
      <c r="P294" s="14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294" s="149"/>
      <c r="R294" s="149"/>
      <c r="S294" s="149"/>
      <c r="T294" s="150"/>
      <c r="U294" s="33" t="s">
        <v>6</v>
      </c>
      <c r="V294" s="33" t="s">
        <v>6</v>
      </c>
      <c r="W294" s="34" t="s">
        <v>70</v>
      </c>
      <c r="X294" s="35">
        <v>0</v>
      </c>
      <c r="Y294" s="36">
        <f>IFERROR(IF(X294="",0,CEILING((X294/$H294),1)*$H294),"")</f>
        <v>0</v>
      </c>
      <c r="Z294" s="37" t="str">
        <f>IFERROR(IF(Y294=0,"",ROUNDUP(Y294/H294,0)*0.00902),"")</f>
        <v/>
      </c>
      <c r="AA294" s="151" t="s">
        <v>6</v>
      </c>
      <c r="AB294" s="152" t="s">
        <v>6</v>
      </c>
      <c r="AC294" s="153" t="s">
        <v>425</v>
      </c>
      <c r="AG294" s="154"/>
      <c r="AJ294" s="155" t="s">
        <v>6</v>
      </c>
      <c r="AK294" s="155">
        <v>0</v>
      </c>
      <c r="BB294" s="156" t="s">
        <v>1</v>
      </c>
      <c r="BM294" s="154">
        <v>0</v>
      </c>
      <c r="BN294" s="154">
        <v>0</v>
      </c>
      <c r="BO294" s="154">
        <v>0</v>
      </c>
      <c r="BP294" s="154">
        <v>0</v>
      </c>
    </row>
    <row r="295" spans="1:68" x14ac:dyDescent="0.25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3"/>
      <c r="P295" s="64" t="s">
        <v>81</v>
      </c>
      <c r="Q295" s="65"/>
      <c r="R295" s="65"/>
      <c r="S295" s="65"/>
      <c r="T295" s="65"/>
      <c r="U295" s="65"/>
      <c r="V295" s="66"/>
      <c r="W295" s="38" t="s">
        <v>82</v>
      </c>
      <c r="X295" s="39">
        <f>IFERROR(X294/H294,"0")</f>
        <v>0</v>
      </c>
      <c r="Y295" s="39">
        <f>IFERROR(Y294/H294,"0")</f>
        <v>0</v>
      </c>
      <c r="Z295" s="39">
        <f>IFERROR(IF(Z294="",0,Z294),"0")</f>
        <v>0</v>
      </c>
      <c r="AA295" s="40"/>
      <c r="AB295" s="40"/>
      <c r="AC295" s="40"/>
    </row>
    <row r="296" spans="1:68" x14ac:dyDescent="0.25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3"/>
      <c r="P296" s="64" t="s">
        <v>81</v>
      </c>
      <c r="Q296" s="65"/>
      <c r="R296" s="65"/>
      <c r="S296" s="65"/>
      <c r="T296" s="65"/>
      <c r="U296" s="65"/>
      <c r="V296" s="66"/>
      <c r="W296" s="38" t="s">
        <v>70</v>
      </c>
      <c r="X296" s="39">
        <f>IFERROR(SUM(X294:X294),"0")</f>
        <v>0</v>
      </c>
      <c r="Y296" s="39">
        <f>IFERROR(SUM(Y294:Y294),"0")</f>
        <v>0</v>
      </c>
      <c r="Z296" s="38"/>
      <c r="AA296" s="40"/>
      <c r="AB296" s="40"/>
      <c r="AC296" s="40"/>
    </row>
    <row r="297" spans="1:68" ht="14.25" customHeight="1" x14ac:dyDescent="0.25">
      <c r="A297" s="27" t="s">
        <v>147</v>
      </c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</row>
    <row r="298" spans="1:68" ht="27" customHeight="1" x14ac:dyDescent="0.25">
      <c r="A298" s="28" t="s">
        <v>471</v>
      </c>
      <c r="B298" s="28" t="s">
        <v>472</v>
      </c>
      <c r="C298" s="29">
        <v>4301031305</v>
      </c>
      <c r="D298" s="61">
        <v>4607091389845</v>
      </c>
      <c r="E298" s="61"/>
      <c r="F298" s="30">
        <v>0.35</v>
      </c>
      <c r="G298" s="31">
        <v>6</v>
      </c>
      <c r="H298" s="30">
        <v>2.1</v>
      </c>
      <c r="I298" s="30">
        <v>2.2000000000000002</v>
      </c>
      <c r="J298" s="31">
        <v>234</v>
      </c>
      <c r="K298" s="31" t="s">
        <v>150</v>
      </c>
      <c r="L298" s="31" t="s">
        <v>6</v>
      </c>
      <c r="M298" s="32" t="s">
        <v>69</v>
      </c>
      <c r="N298" s="32"/>
      <c r="O298" s="31">
        <v>40</v>
      </c>
      <c r="P298" s="14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8" s="149"/>
      <c r="R298" s="149"/>
      <c r="S298" s="149"/>
      <c r="T298" s="150"/>
      <c r="U298" s="33" t="s">
        <v>6</v>
      </c>
      <c r="V298" s="33" t="s">
        <v>6</v>
      </c>
      <c r="W298" s="34" t="s">
        <v>70</v>
      </c>
      <c r="X298" s="35">
        <v>0</v>
      </c>
      <c r="Y298" s="36">
        <f>IFERROR(IF(X298="",0,CEILING((X298/$H298),1)*$H298),"")</f>
        <v>0</v>
      </c>
      <c r="Z298" s="37" t="str">
        <f>IFERROR(IF(Y298=0,"",ROUNDUP(Y298/H298,0)*0.00502),"")</f>
        <v/>
      </c>
      <c r="AA298" s="151" t="s">
        <v>6</v>
      </c>
      <c r="AB298" s="152" t="s">
        <v>6</v>
      </c>
      <c r="AC298" s="153" t="s">
        <v>473</v>
      </c>
      <c r="AG298" s="154"/>
      <c r="AJ298" s="155" t="s">
        <v>6</v>
      </c>
      <c r="AK298" s="155">
        <v>0</v>
      </c>
      <c r="BB298" s="156" t="s">
        <v>1</v>
      </c>
      <c r="BM298" s="154">
        <v>0</v>
      </c>
      <c r="BN298" s="154">
        <v>0</v>
      </c>
      <c r="BO298" s="154">
        <v>0</v>
      </c>
      <c r="BP298" s="154">
        <v>0</v>
      </c>
    </row>
    <row r="299" spans="1:68" ht="27" customHeight="1" x14ac:dyDescent="0.25">
      <c r="A299" s="28" t="s">
        <v>474</v>
      </c>
      <c r="B299" s="28" t="s">
        <v>475</v>
      </c>
      <c r="C299" s="29">
        <v>4301031306</v>
      </c>
      <c r="D299" s="61">
        <v>4680115882881</v>
      </c>
      <c r="E299" s="61"/>
      <c r="F299" s="30">
        <v>0.28000000000000003</v>
      </c>
      <c r="G299" s="31">
        <v>6</v>
      </c>
      <c r="H299" s="30">
        <v>1.68</v>
      </c>
      <c r="I299" s="30">
        <v>1.81</v>
      </c>
      <c r="J299" s="31">
        <v>234</v>
      </c>
      <c r="K299" s="31" t="s">
        <v>150</v>
      </c>
      <c r="L299" s="31" t="s">
        <v>6</v>
      </c>
      <c r="M299" s="32" t="s">
        <v>69</v>
      </c>
      <c r="N299" s="32"/>
      <c r="O299" s="31">
        <v>40</v>
      </c>
      <c r="P299" s="14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9" s="149"/>
      <c r="R299" s="149"/>
      <c r="S299" s="149"/>
      <c r="T299" s="150"/>
      <c r="U299" s="33" t="s">
        <v>6</v>
      </c>
      <c r="V299" s="33" t="s">
        <v>6</v>
      </c>
      <c r="W299" s="34" t="s">
        <v>70</v>
      </c>
      <c r="X299" s="35">
        <v>0</v>
      </c>
      <c r="Y299" s="36">
        <f>IFERROR(IF(X299="",0,CEILING((X299/$H299),1)*$H299),"")</f>
        <v>0</v>
      </c>
      <c r="Z299" s="37" t="str">
        <f>IFERROR(IF(Y299=0,"",ROUNDUP(Y299/H299,0)*0.00502),"")</f>
        <v/>
      </c>
      <c r="AA299" s="151" t="s">
        <v>6</v>
      </c>
      <c r="AB299" s="152" t="s">
        <v>6</v>
      </c>
      <c r="AC299" s="153" t="s">
        <v>473</v>
      </c>
      <c r="AG299" s="154"/>
      <c r="AJ299" s="155" t="s">
        <v>6</v>
      </c>
      <c r="AK299" s="155">
        <v>0</v>
      </c>
      <c r="BB299" s="156" t="s">
        <v>1</v>
      </c>
      <c r="BM299" s="154">
        <v>0</v>
      </c>
      <c r="BN299" s="154">
        <v>0</v>
      </c>
      <c r="BO299" s="154">
        <v>0</v>
      </c>
      <c r="BP299" s="154">
        <v>0</v>
      </c>
    </row>
    <row r="300" spans="1:68" x14ac:dyDescent="0.25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3"/>
      <c r="P300" s="64" t="s">
        <v>81</v>
      </c>
      <c r="Q300" s="65"/>
      <c r="R300" s="65"/>
      <c r="S300" s="65"/>
      <c r="T300" s="65"/>
      <c r="U300" s="65"/>
      <c r="V300" s="66"/>
      <c r="W300" s="38" t="s">
        <v>82</v>
      </c>
      <c r="X300" s="39">
        <f>IFERROR(X298/H298,"0")+IFERROR(X299/H299,"0")</f>
        <v>0</v>
      </c>
      <c r="Y300" s="39">
        <f>IFERROR(Y298/H298,"0")+IFERROR(Y299/H299,"0")</f>
        <v>0</v>
      </c>
      <c r="Z300" s="39">
        <f>IFERROR(IF(Z298="",0,Z298),"0")+IFERROR(IF(Z299="",0,Z299),"0")</f>
        <v>0</v>
      </c>
      <c r="AA300" s="40"/>
      <c r="AB300" s="40"/>
      <c r="AC300" s="40"/>
    </row>
    <row r="301" spans="1:68" x14ac:dyDescent="0.25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3"/>
      <c r="P301" s="64" t="s">
        <v>81</v>
      </c>
      <c r="Q301" s="65"/>
      <c r="R301" s="65"/>
      <c r="S301" s="65"/>
      <c r="T301" s="65"/>
      <c r="U301" s="65"/>
      <c r="V301" s="66"/>
      <c r="W301" s="38" t="s">
        <v>70</v>
      </c>
      <c r="X301" s="39">
        <f>IFERROR(SUM(X298:X299),"0")</f>
        <v>0</v>
      </c>
      <c r="Y301" s="39">
        <f>IFERROR(SUM(Y298:Y299),"0")</f>
        <v>0</v>
      </c>
      <c r="Z301" s="38"/>
      <c r="AA301" s="40"/>
      <c r="AB301" s="40"/>
      <c r="AC301" s="40"/>
    </row>
    <row r="302" spans="1:68" ht="16.5" customHeight="1" x14ac:dyDescent="0.25">
      <c r="A302" s="26" t="s">
        <v>476</v>
      </c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</row>
    <row r="303" spans="1:68" ht="14.25" customHeight="1" x14ac:dyDescent="0.25">
      <c r="A303" s="27" t="s">
        <v>91</v>
      </c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</row>
    <row r="304" spans="1:68" ht="27" customHeight="1" x14ac:dyDescent="0.25">
      <c r="A304" s="28" t="s">
        <v>477</v>
      </c>
      <c r="B304" s="28" t="s">
        <v>478</v>
      </c>
      <c r="C304" s="29">
        <v>4301012024</v>
      </c>
      <c r="D304" s="61">
        <v>4680115885615</v>
      </c>
      <c r="E304" s="61"/>
      <c r="F304" s="30">
        <v>1.35</v>
      </c>
      <c r="G304" s="31">
        <v>8</v>
      </c>
      <c r="H304" s="30">
        <v>10.8</v>
      </c>
      <c r="I304" s="30">
        <v>11.234999999999999</v>
      </c>
      <c r="J304" s="31">
        <v>64</v>
      </c>
      <c r="K304" s="31" t="s">
        <v>94</v>
      </c>
      <c r="L304" s="31" t="s">
        <v>6</v>
      </c>
      <c r="M304" s="32" t="s">
        <v>104</v>
      </c>
      <c r="N304" s="32"/>
      <c r="O304" s="31">
        <v>55</v>
      </c>
      <c r="P304" s="14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4" s="149"/>
      <c r="R304" s="149"/>
      <c r="S304" s="149"/>
      <c r="T304" s="150"/>
      <c r="U304" s="33" t="s">
        <v>6</v>
      </c>
      <c r="V304" s="33" t="s">
        <v>6</v>
      </c>
      <c r="W304" s="34" t="s">
        <v>70</v>
      </c>
      <c r="X304" s="35">
        <v>0</v>
      </c>
      <c r="Y304" s="36">
        <f t="shared" ref="Y304:Y310" si="11">IFERROR(IF(X304="",0,CEILING((X304/$H304),1)*$H304),"")</f>
        <v>0</v>
      </c>
      <c r="Z304" s="37" t="str">
        <f>IFERROR(IF(Y304=0,"",ROUNDUP(Y304/H304,0)*0.01898),"")</f>
        <v/>
      </c>
      <c r="AA304" s="151" t="s">
        <v>6</v>
      </c>
      <c r="AB304" s="152" t="s">
        <v>6</v>
      </c>
      <c r="AC304" s="153" t="s">
        <v>479</v>
      </c>
      <c r="AG304" s="154"/>
      <c r="AJ304" s="155" t="s">
        <v>6</v>
      </c>
      <c r="AK304" s="155">
        <v>0</v>
      </c>
      <c r="BB304" s="156" t="s">
        <v>1</v>
      </c>
      <c r="BM304" s="154">
        <v>0</v>
      </c>
      <c r="BN304" s="154">
        <v>0</v>
      </c>
      <c r="BO304" s="154">
        <v>0</v>
      </c>
      <c r="BP304" s="154">
        <v>0</v>
      </c>
    </row>
    <row r="305" spans="1:68" ht="27" customHeight="1" x14ac:dyDescent="0.25">
      <c r="A305" s="28" t="s">
        <v>480</v>
      </c>
      <c r="B305" s="28" t="s">
        <v>481</v>
      </c>
      <c r="C305" s="29">
        <v>4301011911</v>
      </c>
      <c r="D305" s="61">
        <v>4680115885554</v>
      </c>
      <c r="E305" s="61"/>
      <c r="F305" s="30">
        <v>1.35</v>
      </c>
      <c r="G305" s="31">
        <v>8</v>
      </c>
      <c r="H305" s="30">
        <v>10.8</v>
      </c>
      <c r="I305" s="30">
        <v>11.28</v>
      </c>
      <c r="J305" s="31">
        <v>48</v>
      </c>
      <c r="K305" s="31" t="s">
        <v>94</v>
      </c>
      <c r="L305" s="31" t="s">
        <v>6</v>
      </c>
      <c r="M305" s="32" t="s">
        <v>382</v>
      </c>
      <c r="N305" s="32"/>
      <c r="O305" s="31">
        <v>55</v>
      </c>
      <c r="P305" s="14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5" s="149"/>
      <c r="R305" s="149"/>
      <c r="S305" s="149"/>
      <c r="T305" s="150"/>
      <c r="U305" s="33" t="s">
        <v>6</v>
      </c>
      <c r="V305" s="33" t="s">
        <v>6</v>
      </c>
      <c r="W305" s="34" t="s">
        <v>70</v>
      </c>
      <c r="X305" s="35">
        <v>0</v>
      </c>
      <c r="Y305" s="36">
        <f t="shared" si="11"/>
        <v>0</v>
      </c>
      <c r="Z305" s="37" t="str">
        <f>IFERROR(IF(Y305=0,"",ROUNDUP(Y305/H305,0)*0.02039),"")</f>
        <v/>
      </c>
      <c r="AA305" s="151" t="s">
        <v>6</v>
      </c>
      <c r="AB305" s="152" t="s">
        <v>6</v>
      </c>
      <c r="AC305" s="153" t="s">
        <v>482</v>
      </c>
      <c r="AG305" s="154"/>
      <c r="AJ305" s="155" t="s">
        <v>6</v>
      </c>
      <c r="AK305" s="155">
        <v>0</v>
      </c>
      <c r="BB305" s="156" t="s">
        <v>1</v>
      </c>
      <c r="BM305" s="154">
        <v>0</v>
      </c>
      <c r="BN305" s="154">
        <v>0</v>
      </c>
      <c r="BO305" s="154">
        <v>0</v>
      </c>
      <c r="BP305" s="154">
        <v>0</v>
      </c>
    </row>
    <row r="306" spans="1:68" ht="27" customHeight="1" x14ac:dyDescent="0.25">
      <c r="A306" s="28" t="s">
        <v>480</v>
      </c>
      <c r="B306" s="28" t="s">
        <v>483</v>
      </c>
      <c r="C306" s="29">
        <v>4301012016</v>
      </c>
      <c r="D306" s="61">
        <v>4680115885554</v>
      </c>
      <c r="E306" s="61"/>
      <c r="F306" s="30">
        <v>1.35</v>
      </c>
      <c r="G306" s="31">
        <v>8</v>
      </c>
      <c r="H306" s="30">
        <v>10.8</v>
      </c>
      <c r="I306" s="30">
        <v>11.234999999999999</v>
      </c>
      <c r="J306" s="31">
        <v>64</v>
      </c>
      <c r="K306" s="31" t="s">
        <v>94</v>
      </c>
      <c r="L306" s="31" t="s">
        <v>119</v>
      </c>
      <c r="M306" s="32" t="s">
        <v>104</v>
      </c>
      <c r="N306" s="32"/>
      <c r="O306" s="31">
        <v>55</v>
      </c>
      <c r="P306" s="14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6" s="149"/>
      <c r="R306" s="149"/>
      <c r="S306" s="149"/>
      <c r="T306" s="150"/>
      <c r="U306" s="33" t="s">
        <v>6</v>
      </c>
      <c r="V306" s="33" t="s">
        <v>6</v>
      </c>
      <c r="W306" s="34" t="s">
        <v>70</v>
      </c>
      <c r="X306" s="35">
        <v>0</v>
      </c>
      <c r="Y306" s="36">
        <f t="shared" si="11"/>
        <v>0</v>
      </c>
      <c r="Z306" s="37" t="str">
        <f>IFERROR(IF(Y306=0,"",ROUNDUP(Y306/H306,0)*0.01898),"")</f>
        <v/>
      </c>
      <c r="AA306" s="151" t="s">
        <v>6</v>
      </c>
      <c r="AB306" s="152" t="s">
        <v>6</v>
      </c>
      <c r="AC306" s="153" t="s">
        <v>484</v>
      </c>
      <c r="AG306" s="154"/>
      <c r="AJ306" s="155" t="s">
        <v>121</v>
      </c>
      <c r="AK306" s="155">
        <v>691.2</v>
      </c>
      <c r="BB306" s="156" t="s">
        <v>1</v>
      </c>
      <c r="BM306" s="154">
        <v>0</v>
      </c>
      <c r="BN306" s="154">
        <v>0</v>
      </c>
      <c r="BO306" s="154">
        <v>0</v>
      </c>
      <c r="BP306" s="154">
        <v>0</v>
      </c>
    </row>
    <row r="307" spans="1:68" ht="37.5" customHeight="1" x14ac:dyDescent="0.25">
      <c r="A307" s="28" t="s">
        <v>485</v>
      </c>
      <c r="B307" s="28" t="s">
        <v>486</v>
      </c>
      <c r="C307" s="29">
        <v>4301011858</v>
      </c>
      <c r="D307" s="61">
        <v>4680115885646</v>
      </c>
      <c r="E307" s="61"/>
      <c r="F307" s="30">
        <v>1.35</v>
      </c>
      <c r="G307" s="31">
        <v>8</v>
      </c>
      <c r="H307" s="30">
        <v>10.8</v>
      </c>
      <c r="I307" s="30">
        <v>11.234999999999999</v>
      </c>
      <c r="J307" s="31">
        <v>64</v>
      </c>
      <c r="K307" s="31" t="s">
        <v>94</v>
      </c>
      <c r="L307" s="31" t="s">
        <v>6</v>
      </c>
      <c r="M307" s="32" t="s">
        <v>95</v>
      </c>
      <c r="N307" s="32"/>
      <c r="O307" s="31">
        <v>55</v>
      </c>
      <c r="P307" s="1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7" s="149"/>
      <c r="R307" s="149"/>
      <c r="S307" s="149"/>
      <c r="T307" s="150"/>
      <c r="U307" s="33" t="s">
        <v>6</v>
      </c>
      <c r="V307" s="33" t="s">
        <v>6</v>
      </c>
      <c r="W307" s="34" t="s">
        <v>70</v>
      </c>
      <c r="X307" s="35">
        <v>0</v>
      </c>
      <c r="Y307" s="36">
        <f t="shared" si="11"/>
        <v>0</v>
      </c>
      <c r="Z307" s="37" t="str">
        <f>IFERROR(IF(Y307=0,"",ROUNDUP(Y307/H307,0)*0.01898),"")</f>
        <v/>
      </c>
      <c r="AA307" s="151" t="s">
        <v>6</v>
      </c>
      <c r="AB307" s="152" t="s">
        <v>6</v>
      </c>
      <c r="AC307" s="153" t="s">
        <v>487</v>
      </c>
      <c r="AG307" s="154"/>
      <c r="AJ307" s="155" t="s">
        <v>6</v>
      </c>
      <c r="AK307" s="155">
        <v>0</v>
      </c>
      <c r="BB307" s="156" t="s">
        <v>1</v>
      </c>
      <c r="BM307" s="154">
        <v>0</v>
      </c>
      <c r="BN307" s="154">
        <v>0</v>
      </c>
      <c r="BO307" s="154">
        <v>0</v>
      </c>
      <c r="BP307" s="154">
        <v>0</v>
      </c>
    </row>
    <row r="308" spans="1:68" ht="27" customHeight="1" x14ac:dyDescent="0.25">
      <c r="A308" s="28" t="s">
        <v>488</v>
      </c>
      <c r="B308" s="28" t="s">
        <v>489</v>
      </c>
      <c r="C308" s="29">
        <v>4301011857</v>
      </c>
      <c r="D308" s="61">
        <v>4680115885622</v>
      </c>
      <c r="E308" s="61"/>
      <c r="F308" s="30">
        <v>0.4</v>
      </c>
      <c r="G308" s="31">
        <v>10</v>
      </c>
      <c r="H308" s="30">
        <v>4</v>
      </c>
      <c r="I308" s="30">
        <v>4.21</v>
      </c>
      <c r="J308" s="31">
        <v>132</v>
      </c>
      <c r="K308" s="31" t="s">
        <v>102</v>
      </c>
      <c r="L308" s="31" t="s">
        <v>6</v>
      </c>
      <c r="M308" s="32" t="s">
        <v>95</v>
      </c>
      <c r="N308" s="32"/>
      <c r="O308" s="31">
        <v>55</v>
      </c>
      <c r="P308" s="14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8" s="149"/>
      <c r="R308" s="149"/>
      <c r="S308" s="149"/>
      <c r="T308" s="150"/>
      <c r="U308" s="33" t="s">
        <v>6</v>
      </c>
      <c r="V308" s="33" t="s">
        <v>6</v>
      </c>
      <c r="W308" s="34" t="s">
        <v>70</v>
      </c>
      <c r="X308" s="35">
        <v>0</v>
      </c>
      <c r="Y308" s="36">
        <f t="shared" si="11"/>
        <v>0</v>
      </c>
      <c r="Z308" s="37" t="str">
        <f>IFERROR(IF(Y308=0,"",ROUNDUP(Y308/H308,0)*0.00902),"")</f>
        <v/>
      </c>
      <c r="AA308" s="151" t="s">
        <v>6</v>
      </c>
      <c r="AB308" s="152" t="s">
        <v>6</v>
      </c>
      <c r="AC308" s="153" t="s">
        <v>490</v>
      </c>
      <c r="AG308" s="154"/>
      <c r="AJ308" s="155" t="s">
        <v>6</v>
      </c>
      <c r="AK308" s="155">
        <v>0</v>
      </c>
      <c r="BB308" s="156" t="s">
        <v>1</v>
      </c>
      <c r="BM308" s="154">
        <v>0</v>
      </c>
      <c r="BN308" s="154">
        <v>0</v>
      </c>
      <c r="BO308" s="154">
        <v>0</v>
      </c>
      <c r="BP308" s="154">
        <v>0</v>
      </c>
    </row>
    <row r="309" spans="1:68" ht="27" customHeight="1" x14ac:dyDescent="0.25">
      <c r="A309" s="28" t="s">
        <v>491</v>
      </c>
      <c r="B309" s="28" t="s">
        <v>492</v>
      </c>
      <c r="C309" s="29">
        <v>4301011573</v>
      </c>
      <c r="D309" s="61">
        <v>4680115881938</v>
      </c>
      <c r="E309" s="61"/>
      <c r="F309" s="30">
        <v>0.4</v>
      </c>
      <c r="G309" s="31">
        <v>10</v>
      </c>
      <c r="H309" s="30">
        <v>4</v>
      </c>
      <c r="I309" s="30">
        <v>4.21</v>
      </c>
      <c r="J309" s="31">
        <v>132</v>
      </c>
      <c r="K309" s="31" t="s">
        <v>102</v>
      </c>
      <c r="L309" s="31" t="s">
        <v>6</v>
      </c>
      <c r="M309" s="32" t="s">
        <v>95</v>
      </c>
      <c r="N309" s="32"/>
      <c r="O309" s="31">
        <v>90</v>
      </c>
      <c r="P309" s="14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9" s="149"/>
      <c r="R309" s="149"/>
      <c r="S309" s="149"/>
      <c r="T309" s="150"/>
      <c r="U309" s="33" t="s">
        <v>6</v>
      </c>
      <c r="V309" s="33" t="s">
        <v>6</v>
      </c>
      <c r="W309" s="34" t="s">
        <v>70</v>
      </c>
      <c r="X309" s="35">
        <v>0</v>
      </c>
      <c r="Y309" s="36">
        <f t="shared" si="11"/>
        <v>0</v>
      </c>
      <c r="Z309" s="37" t="str">
        <f>IFERROR(IF(Y309=0,"",ROUNDUP(Y309/H309,0)*0.00902),"")</f>
        <v/>
      </c>
      <c r="AA309" s="151" t="s">
        <v>6</v>
      </c>
      <c r="AB309" s="152" t="s">
        <v>6</v>
      </c>
      <c r="AC309" s="153" t="s">
        <v>493</v>
      </c>
      <c r="AG309" s="154"/>
      <c r="AJ309" s="155" t="s">
        <v>6</v>
      </c>
      <c r="AK309" s="155">
        <v>0</v>
      </c>
      <c r="BB309" s="156" t="s">
        <v>1</v>
      </c>
      <c r="BM309" s="154">
        <v>0</v>
      </c>
      <c r="BN309" s="154">
        <v>0</v>
      </c>
      <c r="BO309" s="154">
        <v>0</v>
      </c>
      <c r="BP309" s="154">
        <v>0</v>
      </c>
    </row>
    <row r="310" spans="1:68" ht="27" customHeight="1" x14ac:dyDescent="0.25">
      <c r="A310" s="28" t="s">
        <v>494</v>
      </c>
      <c r="B310" s="28" t="s">
        <v>495</v>
      </c>
      <c r="C310" s="29">
        <v>4301011859</v>
      </c>
      <c r="D310" s="61">
        <v>4680115885608</v>
      </c>
      <c r="E310" s="61"/>
      <c r="F310" s="30">
        <v>0.4</v>
      </c>
      <c r="G310" s="31">
        <v>10</v>
      </c>
      <c r="H310" s="30">
        <v>4</v>
      </c>
      <c r="I310" s="30">
        <v>4.21</v>
      </c>
      <c r="J310" s="31">
        <v>132</v>
      </c>
      <c r="K310" s="31" t="s">
        <v>102</v>
      </c>
      <c r="L310" s="31" t="s">
        <v>6</v>
      </c>
      <c r="M310" s="32" t="s">
        <v>95</v>
      </c>
      <c r="N310" s="32"/>
      <c r="O310" s="31">
        <v>55</v>
      </c>
      <c r="P310" s="14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0" s="149"/>
      <c r="R310" s="149"/>
      <c r="S310" s="149"/>
      <c r="T310" s="150"/>
      <c r="U310" s="33" t="s">
        <v>6</v>
      </c>
      <c r="V310" s="33" t="s">
        <v>6</v>
      </c>
      <c r="W310" s="34" t="s">
        <v>70</v>
      </c>
      <c r="X310" s="35">
        <v>0</v>
      </c>
      <c r="Y310" s="36">
        <f t="shared" si="11"/>
        <v>0</v>
      </c>
      <c r="Z310" s="37" t="str">
        <f>IFERROR(IF(Y310=0,"",ROUNDUP(Y310/H310,0)*0.00902),"")</f>
        <v/>
      </c>
      <c r="AA310" s="151" t="s">
        <v>6</v>
      </c>
      <c r="AB310" s="152" t="s">
        <v>6</v>
      </c>
      <c r="AC310" s="153" t="s">
        <v>484</v>
      </c>
      <c r="AG310" s="154"/>
      <c r="AJ310" s="155" t="s">
        <v>6</v>
      </c>
      <c r="AK310" s="155">
        <v>0</v>
      </c>
      <c r="BB310" s="156" t="s">
        <v>1</v>
      </c>
      <c r="BM310" s="154">
        <v>0</v>
      </c>
      <c r="BN310" s="154">
        <v>0</v>
      </c>
      <c r="BO310" s="154">
        <v>0</v>
      </c>
      <c r="BP310" s="154">
        <v>0</v>
      </c>
    </row>
    <row r="311" spans="1:68" x14ac:dyDescent="0.25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3"/>
      <c r="P311" s="64" t="s">
        <v>81</v>
      </c>
      <c r="Q311" s="65"/>
      <c r="R311" s="65"/>
      <c r="S311" s="65"/>
      <c r="T311" s="65"/>
      <c r="U311" s="65"/>
      <c r="V311" s="66"/>
      <c r="W311" s="38" t="s">
        <v>82</v>
      </c>
      <c r="X311" s="39">
        <f>IFERROR(X304/H304,"0")+IFERROR(X305/H305,"0")+IFERROR(X306/H306,"0")+IFERROR(X307/H307,"0")+IFERROR(X308/H308,"0")+IFERROR(X309/H309,"0")+IFERROR(X310/H310,"0")</f>
        <v>0</v>
      </c>
      <c r="Y311" s="39">
        <f>IFERROR(Y304/H304,"0")+IFERROR(Y305/H305,"0")+IFERROR(Y306/H306,"0")+IFERROR(Y307/H307,"0")+IFERROR(Y308/H308,"0")+IFERROR(Y309/H309,"0")+IFERROR(Y310/H310,"0")</f>
        <v>0</v>
      </c>
      <c r="Z311" s="39">
        <f>IFERROR(IF(Z304="",0,Z304),"0")+IFERROR(IF(Z305="",0,Z305),"0")+IFERROR(IF(Z306="",0,Z306),"0")+IFERROR(IF(Z307="",0,Z307),"0")+IFERROR(IF(Z308="",0,Z308),"0")+IFERROR(IF(Z309="",0,Z309),"0")+IFERROR(IF(Z310="",0,Z310),"0")</f>
        <v>0</v>
      </c>
      <c r="AA311" s="40"/>
      <c r="AB311" s="40"/>
      <c r="AC311" s="40"/>
    </row>
    <row r="312" spans="1:68" x14ac:dyDescent="0.25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3"/>
      <c r="P312" s="64" t="s">
        <v>81</v>
      </c>
      <c r="Q312" s="65"/>
      <c r="R312" s="65"/>
      <c r="S312" s="65"/>
      <c r="T312" s="65"/>
      <c r="U312" s="65"/>
      <c r="V312" s="66"/>
      <c r="W312" s="38" t="s">
        <v>70</v>
      </c>
      <c r="X312" s="39">
        <f>IFERROR(SUM(X304:X310),"0")</f>
        <v>0</v>
      </c>
      <c r="Y312" s="39">
        <f>IFERROR(SUM(Y304:Y310),"0")</f>
        <v>0</v>
      </c>
      <c r="Z312" s="38"/>
      <c r="AA312" s="40"/>
      <c r="AB312" s="40"/>
      <c r="AC312" s="40"/>
    </row>
    <row r="313" spans="1:68" ht="14.25" customHeight="1" x14ac:dyDescent="0.25">
      <c r="A313" s="27" t="s">
        <v>147</v>
      </c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</row>
    <row r="314" spans="1:68" ht="27" customHeight="1" x14ac:dyDescent="0.25">
      <c r="A314" s="28" t="s">
        <v>496</v>
      </c>
      <c r="B314" s="28" t="s">
        <v>497</v>
      </c>
      <c r="C314" s="29">
        <v>4301030878</v>
      </c>
      <c r="D314" s="61">
        <v>4607091387193</v>
      </c>
      <c r="E314" s="61"/>
      <c r="F314" s="30">
        <v>0.7</v>
      </c>
      <c r="G314" s="31">
        <v>6</v>
      </c>
      <c r="H314" s="30">
        <v>4.2</v>
      </c>
      <c r="I314" s="30">
        <v>4.47</v>
      </c>
      <c r="J314" s="31">
        <v>132</v>
      </c>
      <c r="K314" s="31" t="s">
        <v>102</v>
      </c>
      <c r="L314" s="31" t="s">
        <v>6</v>
      </c>
      <c r="M314" s="32" t="s">
        <v>69</v>
      </c>
      <c r="N314" s="32"/>
      <c r="O314" s="31">
        <v>35</v>
      </c>
      <c r="P314" s="1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4" s="149"/>
      <c r="R314" s="149"/>
      <c r="S314" s="149"/>
      <c r="T314" s="150"/>
      <c r="U314" s="33" t="s">
        <v>6</v>
      </c>
      <c r="V314" s="33" t="s">
        <v>6</v>
      </c>
      <c r="W314" s="34" t="s">
        <v>70</v>
      </c>
      <c r="X314" s="35">
        <v>0</v>
      </c>
      <c r="Y314" s="36">
        <f>IFERROR(IF(X314="",0,CEILING((X314/$H314),1)*$H314),"")</f>
        <v>0</v>
      </c>
      <c r="Z314" s="37" t="str">
        <f>IFERROR(IF(Y314=0,"",ROUNDUP(Y314/H314,0)*0.00902),"")</f>
        <v/>
      </c>
      <c r="AA314" s="151" t="s">
        <v>6</v>
      </c>
      <c r="AB314" s="152" t="s">
        <v>6</v>
      </c>
      <c r="AC314" s="153" t="s">
        <v>498</v>
      </c>
      <c r="AG314" s="154"/>
      <c r="AJ314" s="155" t="s">
        <v>6</v>
      </c>
      <c r="AK314" s="155">
        <v>0</v>
      </c>
      <c r="BB314" s="156" t="s">
        <v>1</v>
      </c>
      <c r="BM314" s="154">
        <v>0</v>
      </c>
      <c r="BN314" s="154">
        <v>0</v>
      </c>
      <c r="BO314" s="154">
        <v>0</v>
      </c>
      <c r="BP314" s="154">
        <v>0</v>
      </c>
    </row>
    <row r="315" spans="1:68" ht="27" customHeight="1" x14ac:dyDescent="0.25">
      <c r="A315" s="28" t="s">
        <v>499</v>
      </c>
      <c r="B315" s="28" t="s">
        <v>500</v>
      </c>
      <c r="C315" s="29">
        <v>4301031153</v>
      </c>
      <c r="D315" s="61">
        <v>4607091387230</v>
      </c>
      <c r="E315" s="61"/>
      <c r="F315" s="30">
        <v>0.7</v>
      </c>
      <c r="G315" s="31">
        <v>6</v>
      </c>
      <c r="H315" s="30">
        <v>4.2</v>
      </c>
      <c r="I315" s="30">
        <v>4.47</v>
      </c>
      <c r="J315" s="31">
        <v>132</v>
      </c>
      <c r="K315" s="31" t="s">
        <v>102</v>
      </c>
      <c r="L315" s="31" t="s">
        <v>6</v>
      </c>
      <c r="M315" s="32" t="s">
        <v>69</v>
      </c>
      <c r="N315" s="32"/>
      <c r="O315" s="31">
        <v>40</v>
      </c>
      <c r="P315" s="14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5" s="149"/>
      <c r="R315" s="149"/>
      <c r="S315" s="149"/>
      <c r="T315" s="150"/>
      <c r="U315" s="33" t="s">
        <v>6</v>
      </c>
      <c r="V315" s="33" t="s">
        <v>6</v>
      </c>
      <c r="W315" s="34" t="s">
        <v>70</v>
      </c>
      <c r="X315" s="35">
        <v>0</v>
      </c>
      <c r="Y315" s="36">
        <f>IFERROR(IF(X315="",0,CEILING((X315/$H315),1)*$H315),"")</f>
        <v>0</v>
      </c>
      <c r="Z315" s="37" t="str">
        <f>IFERROR(IF(Y315=0,"",ROUNDUP(Y315/H315,0)*0.00902),"")</f>
        <v/>
      </c>
      <c r="AA315" s="151" t="s">
        <v>6</v>
      </c>
      <c r="AB315" s="152" t="s">
        <v>6</v>
      </c>
      <c r="AC315" s="153" t="s">
        <v>501</v>
      </c>
      <c r="AG315" s="154"/>
      <c r="AJ315" s="155" t="s">
        <v>6</v>
      </c>
      <c r="AK315" s="155">
        <v>0</v>
      </c>
      <c r="BB315" s="156" t="s">
        <v>1</v>
      </c>
      <c r="BM315" s="154">
        <v>0</v>
      </c>
      <c r="BN315" s="154">
        <v>0</v>
      </c>
      <c r="BO315" s="154">
        <v>0</v>
      </c>
      <c r="BP315" s="154">
        <v>0</v>
      </c>
    </row>
    <row r="316" spans="1:68" ht="27" customHeight="1" x14ac:dyDescent="0.25">
      <c r="A316" s="28" t="s">
        <v>502</v>
      </c>
      <c r="B316" s="28" t="s">
        <v>503</v>
      </c>
      <c r="C316" s="29">
        <v>4301031154</v>
      </c>
      <c r="D316" s="61">
        <v>4607091387292</v>
      </c>
      <c r="E316" s="61"/>
      <c r="F316" s="30">
        <v>0.73</v>
      </c>
      <c r="G316" s="31">
        <v>6</v>
      </c>
      <c r="H316" s="30">
        <v>4.38</v>
      </c>
      <c r="I316" s="30">
        <v>4.6500000000000004</v>
      </c>
      <c r="J316" s="31">
        <v>132</v>
      </c>
      <c r="K316" s="31" t="s">
        <v>102</v>
      </c>
      <c r="L316" s="31" t="s">
        <v>6</v>
      </c>
      <c r="M316" s="32" t="s">
        <v>69</v>
      </c>
      <c r="N316" s="32"/>
      <c r="O316" s="31">
        <v>45</v>
      </c>
      <c r="P316" s="14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6" s="149"/>
      <c r="R316" s="149"/>
      <c r="S316" s="149"/>
      <c r="T316" s="150"/>
      <c r="U316" s="33" t="s">
        <v>6</v>
      </c>
      <c r="V316" s="33" t="s">
        <v>6</v>
      </c>
      <c r="W316" s="34" t="s">
        <v>70</v>
      </c>
      <c r="X316" s="35">
        <v>0</v>
      </c>
      <c r="Y316" s="36">
        <f>IFERROR(IF(X316="",0,CEILING((X316/$H316),1)*$H316),"")</f>
        <v>0</v>
      </c>
      <c r="Z316" s="37" t="str">
        <f>IFERROR(IF(Y316=0,"",ROUNDUP(Y316/H316,0)*0.00902),"")</f>
        <v/>
      </c>
      <c r="AA316" s="151" t="s">
        <v>6</v>
      </c>
      <c r="AB316" s="152" t="s">
        <v>6</v>
      </c>
      <c r="AC316" s="153" t="s">
        <v>504</v>
      </c>
      <c r="AG316" s="154"/>
      <c r="AJ316" s="155" t="s">
        <v>6</v>
      </c>
      <c r="AK316" s="155">
        <v>0</v>
      </c>
      <c r="BB316" s="156" t="s">
        <v>1</v>
      </c>
      <c r="BM316" s="154">
        <v>0</v>
      </c>
      <c r="BN316" s="154">
        <v>0</v>
      </c>
      <c r="BO316" s="154">
        <v>0</v>
      </c>
      <c r="BP316" s="154">
        <v>0</v>
      </c>
    </row>
    <row r="317" spans="1:68" ht="27" customHeight="1" x14ac:dyDescent="0.25">
      <c r="A317" s="28" t="s">
        <v>505</v>
      </c>
      <c r="B317" s="28" t="s">
        <v>506</v>
      </c>
      <c r="C317" s="29">
        <v>4301031152</v>
      </c>
      <c r="D317" s="61">
        <v>4607091387285</v>
      </c>
      <c r="E317" s="61"/>
      <c r="F317" s="30">
        <v>0.35</v>
      </c>
      <c r="G317" s="31">
        <v>6</v>
      </c>
      <c r="H317" s="30">
        <v>2.1</v>
      </c>
      <c r="I317" s="30">
        <v>2.23</v>
      </c>
      <c r="J317" s="31">
        <v>234</v>
      </c>
      <c r="K317" s="31" t="s">
        <v>150</v>
      </c>
      <c r="L317" s="31" t="s">
        <v>6</v>
      </c>
      <c r="M317" s="32" t="s">
        <v>69</v>
      </c>
      <c r="N317" s="32"/>
      <c r="O317" s="31">
        <v>40</v>
      </c>
      <c r="P317" s="14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7" s="149"/>
      <c r="R317" s="149"/>
      <c r="S317" s="149"/>
      <c r="T317" s="150"/>
      <c r="U317" s="33" t="s">
        <v>6</v>
      </c>
      <c r="V317" s="33" t="s">
        <v>6</v>
      </c>
      <c r="W317" s="34" t="s">
        <v>70</v>
      </c>
      <c r="X317" s="35">
        <v>0</v>
      </c>
      <c r="Y317" s="36">
        <f>IFERROR(IF(X317="",0,CEILING((X317/$H317),1)*$H317),"")</f>
        <v>0</v>
      </c>
      <c r="Z317" s="37" t="str">
        <f>IFERROR(IF(Y317=0,"",ROUNDUP(Y317/H317,0)*0.00502),"")</f>
        <v/>
      </c>
      <c r="AA317" s="151" t="s">
        <v>6</v>
      </c>
      <c r="AB317" s="152" t="s">
        <v>6</v>
      </c>
      <c r="AC317" s="153" t="s">
        <v>501</v>
      </c>
      <c r="AG317" s="154"/>
      <c r="AJ317" s="155" t="s">
        <v>6</v>
      </c>
      <c r="AK317" s="155">
        <v>0</v>
      </c>
      <c r="BB317" s="156" t="s">
        <v>1</v>
      </c>
      <c r="BM317" s="154">
        <v>0</v>
      </c>
      <c r="BN317" s="154">
        <v>0</v>
      </c>
      <c r="BO317" s="154">
        <v>0</v>
      </c>
      <c r="BP317" s="154">
        <v>0</v>
      </c>
    </row>
    <row r="318" spans="1:68" x14ac:dyDescent="0.25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3"/>
      <c r="P318" s="64" t="s">
        <v>81</v>
      </c>
      <c r="Q318" s="65"/>
      <c r="R318" s="65"/>
      <c r="S318" s="65"/>
      <c r="T318" s="65"/>
      <c r="U318" s="65"/>
      <c r="V318" s="66"/>
      <c r="W318" s="38" t="s">
        <v>82</v>
      </c>
      <c r="X318" s="39">
        <f>IFERROR(X314/H314,"0")+IFERROR(X315/H315,"0")+IFERROR(X316/H316,"0")+IFERROR(X317/H317,"0")</f>
        <v>0</v>
      </c>
      <c r="Y318" s="39">
        <f>IFERROR(Y314/H314,"0")+IFERROR(Y315/H315,"0")+IFERROR(Y316/H316,"0")+IFERROR(Y317/H317,"0")</f>
        <v>0</v>
      </c>
      <c r="Z318" s="39">
        <f>IFERROR(IF(Z314="",0,Z314),"0")+IFERROR(IF(Z315="",0,Z315),"0")+IFERROR(IF(Z316="",0,Z316),"0")+IFERROR(IF(Z317="",0,Z317),"0")</f>
        <v>0</v>
      </c>
      <c r="AA318" s="40"/>
      <c r="AB318" s="40"/>
      <c r="AC318" s="40"/>
    </row>
    <row r="319" spans="1:68" x14ac:dyDescent="0.25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3"/>
      <c r="P319" s="64" t="s">
        <v>81</v>
      </c>
      <c r="Q319" s="65"/>
      <c r="R319" s="65"/>
      <c r="S319" s="65"/>
      <c r="T319" s="65"/>
      <c r="U319" s="65"/>
      <c r="V319" s="66"/>
      <c r="W319" s="38" t="s">
        <v>70</v>
      </c>
      <c r="X319" s="39">
        <f>IFERROR(SUM(X314:X317),"0")</f>
        <v>0</v>
      </c>
      <c r="Y319" s="39">
        <f>IFERROR(SUM(Y314:Y317),"0")</f>
        <v>0</v>
      </c>
      <c r="Z319" s="38"/>
      <c r="AA319" s="40"/>
      <c r="AB319" s="40"/>
      <c r="AC319" s="40"/>
    </row>
    <row r="320" spans="1:68" ht="14.25" customHeight="1" x14ac:dyDescent="0.25">
      <c r="A320" s="27" t="s">
        <v>65</v>
      </c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</row>
    <row r="321" spans="1:68" ht="37.5" customHeight="1" x14ac:dyDescent="0.25">
      <c r="A321" s="28" t="s">
        <v>507</v>
      </c>
      <c r="B321" s="28" t="s">
        <v>508</v>
      </c>
      <c r="C321" s="29">
        <v>4301051100</v>
      </c>
      <c r="D321" s="61">
        <v>4607091387766</v>
      </c>
      <c r="E321" s="61"/>
      <c r="F321" s="30">
        <v>1.3</v>
      </c>
      <c r="G321" s="31">
        <v>6</v>
      </c>
      <c r="H321" s="30">
        <v>7.8</v>
      </c>
      <c r="I321" s="30">
        <v>8.3130000000000006</v>
      </c>
      <c r="J321" s="31">
        <v>64</v>
      </c>
      <c r="K321" s="31" t="s">
        <v>94</v>
      </c>
      <c r="L321" s="31" t="s">
        <v>6</v>
      </c>
      <c r="M321" s="32" t="s">
        <v>104</v>
      </c>
      <c r="N321" s="32"/>
      <c r="O321" s="31">
        <v>40</v>
      </c>
      <c r="P321" s="14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1" s="149"/>
      <c r="R321" s="149"/>
      <c r="S321" s="149"/>
      <c r="T321" s="150"/>
      <c r="U321" s="33" t="s">
        <v>6</v>
      </c>
      <c r="V321" s="33" t="s">
        <v>6</v>
      </c>
      <c r="W321" s="34" t="s">
        <v>70</v>
      </c>
      <c r="X321" s="35">
        <v>0</v>
      </c>
      <c r="Y321" s="36">
        <f>IFERROR(IF(X321="",0,CEILING((X321/$H321),1)*$H321),"")</f>
        <v>0</v>
      </c>
      <c r="Z321" s="37" t="str">
        <f>IFERROR(IF(Y321=0,"",ROUNDUP(Y321/H321,0)*0.01898),"")</f>
        <v/>
      </c>
      <c r="AA321" s="151" t="s">
        <v>6</v>
      </c>
      <c r="AB321" s="152" t="s">
        <v>6</v>
      </c>
      <c r="AC321" s="153" t="s">
        <v>509</v>
      </c>
      <c r="AG321" s="154"/>
      <c r="AJ321" s="155" t="s">
        <v>6</v>
      </c>
      <c r="AK321" s="155">
        <v>0</v>
      </c>
      <c r="BB321" s="156" t="s">
        <v>1</v>
      </c>
      <c r="BM321" s="154">
        <v>0</v>
      </c>
      <c r="BN321" s="154">
        <v>0</v>
      </c>
      <c r="BO321" s="154">
        <v>0</v>
      </c>
      <c r="BP321" s="154">
        <v>0</v>
      </c>
    </row>
    <row r="322" spans="1:68" ht="27" customHeight="1" x14ac:dyDescent="0.25">
      <c r="A322" s="28" t="s">
        <v>510</v>
      </c>
      <c r="B322" s="28" t="s">
        <v>511</v>
      </c>
      <c r="C322" s="29">
        <v>4301051818</v>
      </c>
      <c r="D322" s="61">
        <v>4607091387957</v>
      </c>
      <c r="E322" s="61"/>
      <c r="F322" s="30">
        <v>1.3</v>
      </c>
      <c r="G322" s="31">
        <v>6</v>
      </c>
      <c r="H322" s="30">
        <v>7.8</v>
      </c>
      <c r="I322" s="30">
        <v>8.3190000000000008</v>
      </c>
      <c r="J322" s="31">
        <v>64</v>
      </c>
      <c r="K322" s="31" t="s">
        <v>94</v>
      </c>
      <c r="L322" s="31" t="s">
        <v>6</v>
      </c>
      <c r="M322" s="32" t="s">
        <v>104</v>
      </c>
      <c r="N322" s="32"/>
      <c r="O322" s="31">
        <v>40</v>
      </c>
      <c r="P322" s="14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2" s="149"/>
      <c r="R322" s="149"/>
      <c r="S322" s="149"/>
      <c r="T322" s="150"/>
      <c r="U322" s="33" t="s">
        <v>6</v>
      </c>
      <c r="V322" s="33" t="s">
        <v>6</v>
      </c>
      <c r="W322" s="34" t="s">
        <v>70</v>
      </c>
      <c r="X322" s="35">
        <v>0</v>
      </c>
      <c r="Y322" s="36">
        <f>IFERROR(IF(X322="",0,CEILING((X322/$H322),1)*$H322),"")</f>
        <v>0</v>
      </c>
      <c r="Z322" s="37" t="str">
        <f>IFERROR(IF(Y322=0,"",ROUNDUP(Y322/H322,0)*0.01898),"")</f>
        <v/>
      </c>
      <c r="AA322" s="151" t="s">
        <v>6</v>
      </c>
      <c r="AB322" s="152" t="s">
        <v>6</v>
      </c>
      <c r="AC322" s="153" t="s">
        <v>512</v>
      </c>
      <c r="AG322" s="154"/>
      <c r="AJ322" s="155" t="s">
        <v>6</v>
      </c>
      <c r="AK322" s="155">
        <v>0</v>
      </c>
      <c r="BB322" s="156" t="s">
        <v>1</v>
      </c>
      <c r="BM322" s="154">
        <v>0</v>
      </c>
      <c r="BN322" s="154">
        <v>0</v>
      </c>
      <c r="BO322" s="154">
        <v>0</v>
      </c>
      <c r="BP322" s="154">
        <v>0</v>
      </c>
    </row>
    <row r="323" spans="1:68" ht="27" customHeight="1" x14ac:dyDescent="0.25">
      <c r="A323" s="28" t="s">
        <v>513</v>
      </c>
      <c r="B323" s="28" t="s">
        <v>514</v>
      </c>
      <c r="C323" s="29">
        <v>4301051819</v>
      </c>
      <c r="D323" s="61">
        <v>4607091387964</v>
      </c>
      <c r="E323" s="61"/>
      <c r="F323" s="30">
        <v>1.35</v>
      </c>
      <c r="G323" s="31">
        <v>6</v>
      </c>
      <c r="H323" s="30">
        <v>8.1</v>
      </c>
      <c r="I323" s="30">
        <v>8.6010000000000009</v>
      </c>
      <c r="J323" s="31">
        <v>64</v>
      </c>
      <c r="K323" s="31" t="s">
        <v>94</v>
      </c>
      <c r="L323" s="31" t="s">
        <v>6</v>
      </c>
      <c r="M323" s="32" t="s">
        <v>104</v>
      </c>
      <c r="N323" s="32"/>
      <c r="O323" s="31">
        <v>40</v>
      </c>
      <c r="P323" s="14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3" s="149"/>
      <c r="R323" s="149"/>
      <c r="S323" s="149"/>
      <c r="T323" s="150"/>
      <c r="U323" s="33" t="s">
        <v>6</v>
      </c>
      <c r="V323" s="33" t="s">
        <v>6</v>
      </c>
      <c r="W323" s="34" t="s">
        <v>70</v>
      </c>
      <c r="X323" s="35">
        <v>0</v>
      </c>
      <c r="Y323" s="36">
        <f>IFERROR(IF(X323="",0,CEILING((X323/$H323),1)*$H323),"")</f>
        <v>0</v>
      </c>
      <c r="Z323" s="37" t="str">
        <f>IFERROR(IF(Y323=0,"",ROUNDUP(Y323/H323,0)*0.01898),"")</f>
        <v/>
      </c>
      <c r="AA323" s="151" t="s">
        <v>6</v>
      </c>
      <c r="AB323" s="152" t="s">
        <v>6</v>
      </c>
      <c r="AC323" s="153" t="s">
        <v>515</v>
      </c>
      <c r="AG323" s="154"/>
      <c r="AJ323" s="155" t="s">
        <v>6</v>
      </c>
      <c r="AK323" s="155">
        <v>0</v>
      </c>
      <c r="BB323" s="156" t="s">
        <v>1</v>
      </c>
      <c r="BM323" s="154">
        <v>0</v>
      </c>
      <c r="BN323" s="154">
        <v>0</v>
      </c>
      <c r="BO323" s="154">
        <v>0</v>
      </c>
      <c r="BP323" s="154">
        <v>0</v>
      </c>
    </row>
    <row r="324" spans="1:68" ht="27" customHeight="1" x14ac:dyDescent="0.25">
      <c r="A324" s="28" t="s">
        <v>516</v>
      </c>
      <c r="B324" s="28" t="s">
        <v>517</v>
      </c>
      <c r="C324" s="29">
        <v>4301051734</v>
      </c>
      <c r="D324" s="61">
        <v>4680115884588</v>
      </c>
      <c r="E324" s="61"/>
      <c r="F324" s="30">
        <v>0.5</v>
      </c>
      <c r="G324" s="31">
        <v>6</v>
      </c>
      <c r="H324" s="30">
        <v>3</v>
      </c>
      <c r="I324" s="30">
        <v>3.246</v>
      </c>
      <c r="J324" s="31">
        <v>182</v>
      </c>
      <c r="K324" s="31" t="s">
        <v>68</v>
      </c>
      <c r="L324" s="31" t="s">
        <v>6</v>
      </c>
      <c r="M324" s="32" t="s">
        <v>104</v>
      </c>
      <c r="N324" s="32"/>
      <c r="O324" s="31">
        <v>40</v>
      </c>
      <c r="P324" s="14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4" s="149"/>
      <c r="R324" s="149"/>
      <c r="S324" s="149"/>
      <c r="T324" s="150"/>
      <c r="U324" s="33" t="s">
        <v>6</v>
      </c>
      <c r="V324" s="33" t="s">
        <v>6</v>
      </c>
      <c r="W324" s="34" t="s">
        <v>70</v>
      </c>
      <c r="X324" s="35">
        <v>0</v>
      </c>
      <c r="Y324" s="36">
        <f>IFERROR(IF(X324="",0,CEILING((X324/$H324),1)*$H324),"")</f>
        <v>0</v>
      </c>
      <c r="Z324" s="37" t="str">
        <f>IFERROR(IF(Y324=0,"",ROUNDUP(Y324/H324,0)*0.00651),"")</f>
        <v/>
      </c>
      <c r="AA324" s="151" t="s">
        <v>6</v>
      </c>
      <c r="AB324" s="152" t="s">
        <v>6</v>
      </c>
      <c r="AC324" s="153" t="s">
        <v>518</v>
      </c>
      <c r="AG324" s="154"/>
      <c r="AJ324" s="155" t="s">
        <v>6</v>
      </c>
      <c r="AK324" s="155">
        <v>0</v>
      </c>
      <c r="BB324" s="156" t="s">
        <v>1</v>
      </c>
      <c r="BM324" s="154">
        <v>0</v>
      </c>
      <c r="BN324" s="154">
        <v>0</v>
      </c>
      <c r="BO324" s="154">
        <v>0</v>
      </c>
      <c r="BP324" s="154">
        <v>0</v>
      </c>
    </row>
    <row r="325" spans="1:68" ht="37.5" customHeight="1" x14ac:dyDescent="0.25">
      <c r="A325" s="28" t="s">
        <v>519</v>
      </c>
      <c r="B325" s="28" t="s">
        <v>520</v>
      </c>
      <c r="C325" s="29">
        <v>4301051578</v>
      </c>
      <c r="D325" s="61">
        <v>4607091387513</v>
      </c>
      <c r="E325" s="61"/>
      <c r="F325" s="30">
        <v>0.45</v>
      </c>
      <c r="G325" s="31">
        <v>6</v>
      </c>
      <c r="H325" s="30">
        <v>2.7</v>
      </c>
      <c r="I325" s="30">
        <v>2.9580000000000002</v>
      </c>
      <c r="J325" s="31">
        <v>182</v>
      </c>
      <c r="K325" s="31" t="s">
        <v>68</v>
      </c>
      <c r="L325" s="31" t="s">
        <v>6</v>
      </c>
      <c r="M325" s="32" t="s">
        <v>132</v>
      </c>
      <c r="N325" s="32"/>
      <c r="O325" s="31">
        <v>40</v>
      </c>
      <c r="P325" s="1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5" s="149"/>
      <c r="R325" s="149"/>
      <c r="S325" s="149"/>
      <c r="T325" s="150"/>
      <c r="U325" s="33" t="s">
        <v>6</v>
      </c>
      <c r="V325" s="33" t="s">
        <v>6</v>
      </c>
      <c r="W325" s="34" t="s">
        <v>70</v>
      </c>
      <c r="X325" s="35">
        <v>0</v>
      </c>
      <c r="Y325" s="36">
        <f>IFERROR(IF(X325="",0,CEILING((X325/$H325),1)*$H325),"")</f>
        <v>0</v>
      </c>
      <c r="Z325" s="37" t="str">
        <f>IFERROR(IF(Y325=0,"",ROUNDUP(Y325/H325,0)*0.00651),"")</f>
        <v/>
      </c>
      <c r="AA325" s="151" t="s">
        <v>6</v>
      </c>
      <c r="AB325" s="152" t="s">
        <v>6</v>
      </c>
      <c r="AC325" s="153" t="s">
        <v>521</v>
      </c>
      <c r="AG325" s="154"/>
      <c r="AJ325" s="155" t="s">
        <v>6</v>
      </c>
      <c r="AK325" s="155">
        <v>0</v>
      </c>
      <c r="BB325" s="156" t="s">
        <v>1</v>
      </c>
      <c r="BM325" s="154">
        <v>0</v>
      </c>
      <c r="BN325" s="154">
        <v>0</v>
      </c>
      <c r="BO325" s="154">
        <v>0</v>
      </c>
      <c r="BP325" s="154">
        <v>0</v>
      </c>
    </row>
    <row r="326" spans="1:68" x14ac:dyDescent="0.25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3"/>
      <c r="P326" s="64" t="s">
        <v>81</v>
      </c>
      <c r="Q326" s="65"/>
      <c r="R326" s="65"/>
      <c r="S326" s="65"/>
      <c r="T326" s="65"/>
      <c r="U326" s="65"/>
      <c r="V326" s="66"/>
      <c r="W326" s="38" t="s">
        <v>82</v>
      </c>
      <c r="X326" s="39">
        <f>IFERROR(X321/H321,"0")+IFERROR(X322/H322,"0")+IFERROR(X323/H323,"0")+IFERROR(X324/H324,"0")+IFERROR(X325/H325,"0")</f>
        <v>0</v>
      </c>
      <c r="Y326" s="39">
        <f>IFERROR(Y321/H321,"0")+IFERROR(Y322/H322,"0")+IFERROR(Y323/H323,"0")+IFERROR(Y324/H324,"0")+IFERROR(Y325/H325,"0")</f>
        <v>0</v>
      </c>
      <c r="Z326" s="39">
        <f>IFERROR(IF(Z321="",0,Z321),"0")+IFERROR(IF(Z322="",0,Z322),"0")+IFERROR(IF(Z323="",0,Z323),"0")+IFERROR(IF(Z324="",0,Z324),"0")+IFERROR(IF(Z325="",0,Z325),"0")</f>
        <v>0</v>
      </c>
      <c r="AA326" s="40"/>
      <c r="AB326" s="40"/>
      <c r="AC326" s="40"/>
    </row>
    <row r="327" spans="1:68" x14ac:dyDescent="0.25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3"/>
      <c r="P327" s="64" t="s">
        <v>81</v>
      </c>
      <c r="Q327" s="65"/>
      <c r="R327" s="65"/>
      <c r="S327" s="65"/>
      <c r="T327" s="65"/>
      <c r="U327" s="65"/>
      <c r="V327" s="66"/>
      <c r="W327" s="38" t="s">
        <v>70</v>
      </c>
      <c r="X327" s="39">
        <f>IFERROR(SUM(X321:X325),"0")</f>
        <v>0</v>
      </c>
      <c r="Y327" s="39">
        <f>IFERROR(SUM(Y321:Y325),"0")</f>
        <v>0</v>
      </c>
      <c r="Z327" s="38"/>
      <c r="AA327" s="40"/>
      <c r="AB327" s="40"/>
      <c r="AC327" s="40"/>
    </row>
    <row r="328" spans="1:68" ht="14.25" customHeight="1" x14ac:dyDescent="0.25">
      <c r="A328" s="27" t="s">
        <v>173</v>
      </c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</row>
    <row r="329" spans="1:68" ht="27" customHeight="1" x14ac:dyDescent="0.25">
      <c r="A329" s="28" t="s">
        <v>522</v>
      </c>
      <c r="B329" s="28" t="s">
        <v>523</v>
      </c>
      <c r="C329" s="29">
        <v>4301060387</v>
      </c>
      <c r="D329" s="61">
        <v>4607091380880</v>
      </c>
      <c r="E329" s="61"/>
      <c r="F329" s="30">
        <v>1.4</v>
      </c>
      <c r="G329" s="31">
        <v>6</v>
      </c>
      <c r="H329" s="30">
        <v>8.4</v>
      </c>
      <c r="I329" s="30">
        <v>8.9190000000000005</v>
      </c>
      <c r="J329" s="31">
        <v>64</v>
      </c>
      <c r="K329" s="31" t="s">
        <v>94</v>
      </c>
      <c r="L329" s="31" t="s">
        <v>6</v>
      </c>
      <c r="M329" s="32" t="s">
        <v>104</v>
      </c>
      <c r="N329" s="32"/>
      <c r="O329" s="31">
        <v>30</v>
      </c>
      <c r="P329" s="14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9" s="149"/>
      <c r="R329" s="149"/>
      <c r="S329" s="149"/>
      <c r="T329" s="150"/>
      <c r="U329" s="33" t="s">
        <v>6</v>
      </c>
      <c r="V329" s="33" t="s">
        <v>6</v>
      </c>
      <c r="W329" s="34" t="s">
        <v>70</v>
      </c>
      <c r="X329" s="35">
        <v>0</v>
      </c>
      <c r="Y329" s="36">
        <f>IFERROR(IF(X329="",0,CEILING((X329/$H329),1)*$H329),"")</f>
        <v>0</v>
      </c>
      <c r="Z329" s="37" t="str">
        <f>IFERROR(IF(Y329=0,"",ROUNDUP(Y329/H329,0)*0.01898),"")</f>
        <v/>
      </c>
      <c r="AA329" s="151" t="s">
        <v>6</v>
      </c>
      <c r="AB329" s="152" t="s">
        <v>6</v>
      </c>
      <c r="AC329" s="153" t="s">
        <v>524</v>
      </c>
      <c r="AG329" s="154"/>
      <c r="AJ329" s="155" t="s">
        <v>6</v>
      </c>
      <c r="AK329" s="155">
        <v>0</v>
      </c>
      <c r="BB329" s="156" t="s">
        <v>1</v>
      </c>
      <c r="BM329" s="154">
        <v>0</v>
      </c>
      <c r="BN329" s="154">
        <v>0</v>
      </c>
      <c r="BO329" s="154">
        <v>0</v>
      </c>
      <c r="BP329" s="154">
        <v>0</v>
      </c>
    </row>
    <row r="330" spans="1:68" ht="27" customHeight="1" x14ac:dyDescent="0.25">
      <c r="A330" s="28" t="s">
        <v>525</v>
      </c>
      <c r="B330" s="28" t="s">
        <v>526</v>
      </c>
      <c r="C330" s="29">
        <v>4301060406</v>
      </c>
      <c r="D330" s="61">
        <v>4607091384482</v>
      </c>
      <c r="E330" s="61"/>
      <c r="F330" s="30">
        <v>1.3</v>
      </c>
      <c r="G330" s="31">
        <v>6</v>
      </c>
      <c r="H330" s="30">
        <v>7.8</v>
      </c>
      <c r="I330" s="30">
        <v>8.3190000000000008</v>
      </c>
      <c r="J330" s="31">
        <v>64</v>
      </c>
      <c r="K330" s="31" t="s">
        <v>94</v>
      </c>
      <c r="L330" s="31" t="s">
        <v>6</v>
      </c>
      <c r="M330" s="32" t="s">
        <v>104</v>
      </c>
      <c r="N330" s="32"/>
      <c r="O330" s="31">
        <v>30</v>
      </c>
      <c r="P330" s="14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0" s="149"/>
      <c r="R330" s="149"/>
      <c r="S330" s="149"/>
      <c r="T330" s="150"/>
      <c r="U330" s="33" t="s">
        <v>6</v>
      </c>
      <c r="V330" s="33" t="s">
        <v>6</v>
      </c>
      <c r="W330" s="34" t="s">
        <v>70</v>
      </c>
      <c r="X330" s="35">
        <v>0</v>
      </c>
      <c r="Y330" s="36">
        <f>IFERROR(IF(X330="",0,CEILING((X330/$H330),1)*$H330),"")</f>
        <v>0</v>
      </c>
      <c r="Z330" s="37" t="str">
        <f>IFERROR(IF(Y330=0,"",ROUNDUP(Y330/H330,0)*0.01898),"")</f>
        <v/>
      </c>
      <c r="AA330" s="151" t="s">
        <v>6</v>
      </c>
      <c r="AB330" s="152" t="s">
        <v>6</v>
      </c>
      <c r="AC330" s="153" t="s">
        <v>527</v>
      </c>
      <c r="AG330" s="154"/>
      <c r="AJ330" s="155" t="s">
        <v>6</v>
      </c>
      <c r="AK330" s="155">
        <v>0</v>
      </c>
      <c r="BB330" s="156" t="s">
        <v>1</v>
      </c>
      <c r="BM330" s="154">
        <v>0</v>
      </c>
      <c r="BN330" s="154">
        <v>0</v>
      </c>
      <c r="BO330" s="154">
        <v>0</v>
      </c>
      <c r="BP330" s="154">
        <v>0</v>
      </c>
    </row>
    <row r="331" spans="1:68" ht="16.5" customHeight="1" x14ac:dyDescent="0.25">
      <c r="A331" s="28" t="s">
        <v>528</v>
      </c>
      <c r="B331" s="28" t="s">
        <v>529</v>
      </c>
      <c r="C331" s="29">
        <v>4301060484</v>
      </c>
      <c r="D331" s="61">
        <v>4607091380897</v>
      </c>
      <c r="E331" s="61"/>
      <c r="F331" s="30">
        <v>1.4</v>
      </c>
      <c r="G331" s="31">
        <v>6</v>
      </c>
      <c r="H331" s="30">
        <v>8.4</v>
      </c>
      <c r="I331" s="30">
        <v>8.9190000000000005</v>
      </c>
      <c r="J331" s="31">
        <v>64</v>
      </c>
      <c r="K331" s="31" t="s">
        <v>94</v>
      </c>
      <c r="L331" s="31" t="s">
        <v>6</v>
      </c>
      <c r="M331" s="32" t="s">
        <v>132</v>
      </c>
      <c r="N331" s="32"/>
      <c r="O331" s="31">
        <v>30</v>
      </c>
      <c r="P331" s="14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1" s="149"/>
      <c r="R331" s="149"/>
      <c r="S331" s="149"/>
      <c r="T331" s="150"/>
      <c r="U331" s="33" t="s">
        <v>6</v>
      </c>
      <c r="V331" s="33" t="s">
        <v>6</v>
      </c>
      <c r="W331" s="34" t="s">
        <v>70</v>
      </c>
      <c r="X331" s="35">
        <v>0</v>
      </c>
      <c r="Y331" s="36">
        <f>IFERROR(IF(X331="",0,CEILING((X331/$H331),1)*$H331),"")</f>
        <v>0</v>
      </c>
      <c r="Z331" s="37" t="str">
        <f>IFERROR(IF(Y331=0,"",ROUNDUP(Y331/H331,0)*0.01898),"")</f>
        <v/>
      </c>
      <c r="AA331" s="151" t="s">
        <v>6</v>
      </c>
      <c r="AB331" s="152" t="s">
        <v>6</v>
      </c>
      <c r="AC331" s="153" t="s">
        <v>530</v>
      </c>
      <c r="AG331" s="154"/>
      <c r="AJ331" s="155" t="s">
        <v>6</v>
      </c>
      <c r="AK331" s="155">
        <v>0</v>
      </c>
      <c r="BB331" s="156" t="s">
        <v>1</v>
      </c>
      <c r="BM331" s="154">
        <v>0</v>
      </c>
      <c r="BN331" s="154">
        <v>0</v>
      </c>
      <c r="BO331" s="154">
        <v>0</v>
      </c>
      <c r="BP331" s="154">
        <v>0</v>
      </c>
    </row>
    <row r="332" spans="1:68" x14ac:dyDescent="0.25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3"/>
      <c r="P332" s="64" t="s">
        <v>81</v>
      </c>
      <c r="Q332" s="65"/>
      <c r="R332" s="65"/>
      <c r="S332" s="65"/>
      <c r="T332" s="65"/>
      <c r="U332" s="65"/>
      <c r="V332" s="66"/>
      <c r="W332" s="38" t="s">
        <v>82</v>
      </c>
      <c r="X332" s="39">
        <f>IFERROR(X329/H329,"0")+IFERROR(X330/H330,"0")+IFERROR(X331/H331,"0")</f>
        <v>0</v>
      </c>
      <c r="Y332" s="39">
        <f>IFERROR(Y329/H329,"0")+IFERROR(Y330/H330,"0")+IFERROR(Y331/H331,"0")</f>
        <v>0</v>
      </c>
      <c r="Z332" s="39">
        <f>IFERROR(IF(Z329="",0,Z329),"0")+IFERROR(IF(Z330="",0,Z330),"0")+IFERROR(IF(Z331="",0,Z331),"0")</f>
        <v>0</v>
      </c>
      <c r="AA332" s="40"/>
      <c r="AB332" s="40"/>
      <c r="AC332" s="40"/>
    </row>
    <row r="333" spans="1:68" x14ac:dyDescent="0.25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3"/>
      <c r="P333" s="64" t="s">
        <v>81</v>
      </c>
      <c r="Q333" s="65"/>
      <c r="R333" s="65"/>
      <c r="S333" s="65"/>
      <c r="T333" s="65"/>
      <c r="U333" s="65"/>
      <c r="V333" s="66"/>
      <c r="W333" s="38" t="s">
        <v>70</v>
      </c>
      <c r="X333" s="39">
        <f>IFERROR(SUM(X329:X331),"0")</f>
        <v>0</v>
      </c>
      <c r="Y333" s="39">
        <f>IFERROR(SUM(Y329:Y331),"0")</f>
        <v>0</v>
      </c>
      <c r="Z333" s="38"/>
      <c r="AA333" s="40"/>
      <c r="AB333" s="40"/>
      <c r="AC333" s="40"/>
    </row>
    <row r="334" spans="1:68" ht="14.25" customHeight="1" x14ac:dyDescent="0.25">
      <c r="A334" s="27" t="s">
        <v>83</v>
      </c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</row>
    <row r="335" spans="1:68" ht="27" customHeight="1" x14ac:dyDescent="0.25">
      <c r="A335" s="28" t="s">
        <v>531</v>
      </c>
      <c r="B335" s="28" t="s">
        <v>532</v>
      </c>
      <c r="C335" s="29">
        <v>4301032055</v>
      </c>
      <c r="D335" s="61">
        <v>4680115886476</v>
      </c>
      <c r="E335" s="61"/>
      <c r="F335" s="30">
        <v>0.38</v>
      </c>
      <c r="G335" s="31">
        <v>8</v>
      </c>
      <c r="H335" s="30">
        <v>3.04</v>
      </c>
      <c r="I335" s="30">
        <v>3.32</v>
      </c>
      <c r="J335" s="31">
        <v>156</v>
      </c>
      <c r="K335" s="31" t="s">
        <v>102</v>
      </c>
      <c r="L335" s="31" t="s">
        <v>6</v>
      </c>
      <c r="M335" s="32" t="s">
        <v>86</v>
      </c>
      <c r="N335" s="32"/>
      <c r="O335" s="31">
        <v>180</v>
      </c>
      <c r="P335" s="157" t="s">
        <v>533</v>
      </c>
      <c r="Q335" s="149"/>
      <c r="R335" s="149"/>
      <c r="S335" s="149"/>
      <c r="T335" s="150"/>
      <c r="U335" s="33" t="s">
        <v>6</v>
      </c>
      <c r="V335" s="33" t="s">
        <v>6</v>
      </c>
      <c r="W335" s="34" t="s">
        <v>70</v>
      </c>
      <c r="X335" s="35">
        <v>0</v>
      </c>
      <c r="Y335" s="36">
        <f>IFERROR(IF(X335="",0,CEILING((X335/$H335),1)*$H335),"")</f>
        <v>0</v>
      </c>
      <c r="Z335" s="37" t="str">
        <f>IFERROR(IF(Y335=0,"",ROUNDUP(Y335/H335,0)*0.00753),"")</f>
        <v/>
      </c>
      <c r="AA335" s="151" t="s">
        <v>6</v>
      </c>
      <c r="AB335" s="152" t="s">
        <v>6</v>
      </c>
      <c r="AC335" s="153" t="s">
        <v>534</v>
      </c>
      <c r="AG335" s="154"/>
      <c r="AJ335" s="155" t="s">
        <v>6</v>
      </c>
      <c r="AK335" s="155">
        <v>0</v>
      </c>
      <c r="BB335" s="156" t="s">
        <v>1</v>
      </c>
      <c r="BM335" s="154">
        <v>0</v>
      </c>
      <c r="BN335" s="154">
        <v>0</v>
      </c>
      <c r="BO335" s="154">
        <v>0</v>
      </c>
      <c r="BP335" s="154">
        <v>0</v>
      </c>
    </row>
    <row r="336" spans="1:68" ht="27" customHeight="1" x14ac:dyDescent="0.25">
      <c r="A336" s="28" t="s">
        <v>535</v>
      </c>
      <c r="B336" s="28" t="s">
        <v>536</v>
      </c>
      <c r="C336" s="29">
        <v>4301030232</v>
      </c>
      <c r="D336" s="61">
        <v>4607091388374</v>
      </c>
      <c r="E336" s="61"/>
      <c r="F336" s="30">
        <v>0.38</v>
      </c>
      <c r="G336" s="31">
        <v>8</v>
      </c>
      <c r="H336" s="30">
        <v>3.04</v>
      </c>
      <c r="I336" s="30">
        <v>3.29</v>
      </c>
      <c r="J336" s="31">
        <v>132</v>
      </c>
      <c r="K336" s="31" t="s">
        <v>102</v>
      </c>
      <c r="L336" s="31" t="s">
        <v>6</v>
      </c>
      <c r="M336" s="32" t="s">
        <v>86</v>
      </c>
      <c r="N336" s="32"/>
      <c r="O336" s="31">
        <v>180</v>
      </c>
      <c r="P336" s="157" t="s">
        <v>537</v>
      </c>
      <c r="Q336" s="149"/>
      <c r="R336" s="149"/>
      <c r="S336" s="149"/>
      <c r="T336" s="150"/>
      <c r="U336" s="33" t="s">
        <v>6</v>
      </c>
      <c r="V336" s="33" t="s">
        <v>6</v>
      </c>
      <c r="W336" s="34" t="s">
        <v>70</v>
      </c>
      <c r="X336" s="35">
        <v>0</v>
      </c>
      <c r="Y336" s="36">
        <f>IFERROR(IF(X336="",0,CEILING((X336/$H336),1)*$H336),"")</f>
        <v>0</v>
      </c>
      <c r="Z336" s="37" t="str">
        <f>IFERROR(IF(Y336=0,"",ROUNDUP(Y336/H336,0)*0.00902),"")</f>
        <v/>
      </c>
      <c r="AA336" s="151" t="s">
        <v>6</v>
      </c>
      <c r="AB336" s="152" t="s">
        <v>6</v>
      </c>
      <c r="AC336" s="153" t="s">
        <v>538</v>
      </c>
      <c r="AG336" s="154"/>
      <c r="AJ336" s="155" t="s">
        <v>6</v>
      </c>
      <c r="AK336" s="155">
        <v>0</v>
      </c>
      <c r="BB336" s="156" t="s">
        <v>1</v>
      </c>
      <c r="BM336" s="154">
        <v>0</v>
      </c>
      <c r="BN336" s="154">
        <v>0</v>
      </c>
      <c r="BO336" s="154">
        <v>0</v>
      </c>
      <c r="BP336" s="154">
        <v>0</v>
      </c>
    </row>
    <row r="337" spans="1:68" ht="27" customHeight="1" x14ac:dyDescent="0.25">
      <c r="A337" s="28" t="s">
        <v>539</v>
      </c>
      <c r="B337" s="28" t="s">
        <v>540</v>
      </c>
      <c r="C337" s="29">
        <v>4301032015</v>
      </c>
      <c r="D337" s="61">
        <v>4607091383102</v>
      </c>
      <c r="E337" s="61"/>
      <c r="F337" s="30">
        <v>0.17</v>
      </c>
      <c r="G337" s="31">
        <v>15</v>
      </c>
      <c r="H337" s="30">
        <v>2.5499999999999998</v>
      </c>
      <c r="I337" s="30">
        <v>2.9550000000000001</v>
      </c>
      <c r="J337" s="31">
        <v>182</v>
      </c>
      <c r="K337" s="31" t="s">
        <v>68</v>
      </c>
      <c r="L337" s="31" t="s">
        <v>6</v>
      </c>
      <c r="M337" s="32" t="s">
        <v>86</v>
      </c>
      <c r="N337" s="32"/>
      <c r="O337" s="31">
        <v>180</v>
      </c>
      <c r="P337" s="14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7" s="149"/>
      <c r="R337" s="149"/>
      <c r="S337" s="149"/>
      <c r="T337" s="150"/>
      <c r="U337" s="33" t="s">
        <v>6</v>
      </c>
      <c r="V337" s="33" t="s">
        <v>6</v>
      </c>
      <c r="W337" s="34" t="s">
        <v>70</v>
      </c>
      <c r="X337" s="35">
        <v>0</v>
      </c>
      <c r="Y337" s="36">
        <f>IFERROR(IF(X337="",0,CEILING((X337/$H337),1)*$H337),"")</f>
        <v>0</v>
      </c>
      <c r="Z337" s="37" t="str">
        <f>IFERROR(IF(Y337=0,"",ROUNDUP(Y337/H337,0)*0.00651),"")</f>
        <v/>
      </c>
      <c r="AA337" s="151" t="s">
        <v>6</v>
      </c>
      <c r="AB337" s="152" t="s">
        <v>6</v>
      </c>
      <c r="AC337" s="153" t="s">
        <v>541</v>
      </c>
      <c r="AG337" s="154"/>
      <c r="AJ337" s="155" t="s">
        <v>6</v>
      </c>
      <c r="AK337" s="155">
        <v>0</v>
      </c>
      <c r="BB337" s="156" t="s">
        <v>1</v>
      </c>
      <c r="BM337" s="154">
        <v>0</v>
      </c>
      <c r="BN337" s="154">
        <v>0</v>
      </c>
      <c r="BO337" s="154">
        <v>0</v>
      </c>
      <c r="BP337" s="154">
        <v>0</v>
      </c>
    </row>
    <row r="338" spans="1:68" ht="27" customHeight="1" x14ac:dyDescent="0.25">
      <c r="A338" s="28" t="s">
        <v>542</v>
      </c>
      <c r="B338" s="28" t="s">
        <v>543</v>
      </c>
      <c r="C338" s="29">
        <v>4301030233</v>
      </c>
      <c r="D338" s="61">
        <v>4607091388404</v>
      </c>
      <c r="E338" s="61"/>
      <c r="F338" s="30">
        <v>0.17</v>
      </c>
      <c r="G338" s="31">
        <v>15</v>
      </c>
      <c r="H338" s="30">
        <v>2.5499999999999998</v>
      </c>
      <c r="I338" s="30">
        <v>2.88</v>
      </c>
      <c r="J338" s="31">
        <v>182</v>
      </c>
      <c r="K338" s="31" t="s">
        <v>68</v>
      </c>
      <c r="L338" s="31" t="s">
        <v>6</v>
      </c>
      <c r="M338" s="32" t="s">
        <v>86</v>
      </c>
      <c r="N338" s="32"/>
      <c r="O338" s="31">
        <v>180</v>
      </c>
      <c r="P338" s="14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8" s="149"/>
      <c r="R338" s="149"/>
      <c r="S338" s="149"/>
      <c r="T338" s="150"/>
      <c r="U338" s="33" t="s">
        <v>6</v>
      </c>
      <c r="V338" s="33" t="s">
        <v>6</v>
      </c>
      <c r="W338" s="34" t="s">
        <v>70</v>
      </c>
      <c r="X338" s="35">
        <v>0</v>
      </c>
      <c r="Y338" s="36">
        <f>IFERROR(IF(X338="",0,CEILING((X338/$H338),1)*$H338),"")</f>
        <v>0</v>
      </c>
      <c r="Z338" s="37" t="str">
        <f>IFERROR(IF(Y338=0,"",ROUNDUP(Y338/H338,0)*0.00651),"")</f>
        <v/>
      </c>
      <c r="AA338" s="151" t="s">
        <v>6</v>
      </c>
      <c r="AB338" s="152" t="s">
        <v>6</v>
      </c>
      <c r="AC338" s="153" t="s">
        <v>538</v>
      </c>
      <c r="AG338" s="154"/>
      <c r="AJ338" s="155" t="s">
        <v>6</v>
      </c>
      <c r="AK338" s="155">
        <v>0</v>
      </c>
      <c r="BB338" s="156" t="s">
        <v>1</v>
      </c>
      <c r="BM338" s="154">
        <v>0</v>
      </c>
      <c r="BN338" s="154">
        <v>0</v>
      </c>
      <c r="BO338" s="154">
        <v>0</v>
      </c>
      <c r="BP338" s="154">
        <v>0</v>
      </c>
    </row>
    <row r="339" spans="1:68" x14ac:dyDescent="0.25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3"/>
      <c r="P339" s="64" t="s">
        <v>81</v>
      </c>
      <c r="Q339" s="65"/>
      <c r="R339" s="65"/>
      <c r="S339" s="65"/>
      <c r="T339" s="65"/>
      <c r="U339" s="65"/>
      <c r="V339" s="66"/>
      <c r="W339" s="38" t="s">
        <v>82</v>
      </c>
      <c r="X339" s="39">
        <f>IFERROR(X335/H335,"0")+IFERROR(X336/H336,"0")+IFERROR(X337/H337,"0")+IFERROR(X338/H338,"0")</f>
        <v>0</v>
      </c>
      <c r="Y339" s="39">
        <f>IFERROR(Y335/H335,"0")+IFERROR(Y336/H336,"0")+IFERROR(Y337/H337,"0")+IFERROR(Y338/H338,"0")</f>
        <v>0</v>
      </c>
      <c r="Z339" s="39">
        <f>IFERROR(IF(Z335="",0,Z335),"0")+IFERROR(IF(Z336="",0,Z336),"0")+IFERROR(IF(Z337="",0,Z337),"0")+IFERROR(IF(Z338="",0,Z338),"0")</f>
        <v>0</v>
      </c>
      <c r="AA339" s="40"/>
      <c r="AB339" s="40"/>
      <c r="AC339" s="40"/>
    </row>
    <row r="340" spans="1:68" x14ac:dyDescent="0.25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3"/>
      <c r="P340" s="64" t="s">
        <v>81</v>
      </c>
      <c r="Q340" s="65"/>
      <c r="R340" s="65"/>
      <c r="S340" s="65"/>
      <c r="T340" s="65"/>
      <c r="U340" s="65"/>
      <c r="V340" s="66"/>
      <c r="W340" s="38" t="s">
        <v>70</v>
      </c>
      <c r="X340" s="39">
        <f>IFERROR(SUM(X335:X338),"0")</f>
        <v>0</v>
      </c>
      <c r="Y340" s="39">
        <f>IFERROR(SUM(Y335:Y338),"0")</f>
        <v>0</v>
      </c>
      <c r="Z340" s="38"/>
      <c r="AA340" s="40"/>
      <c r="AB340" s="40"/>
      <c r="AC340" s="40"/>
    </row>
    <row r="341" spans="1:68" ht="14.25" customHeight="1" x14ac:dyDescent="0.25">
      <c r="A341" s="27" t="s">
        <v>544</v>
      </c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</row>
    <row r="342" spans="1:68" ht="16.5" customHeight="1" x14ac:dyDescent="0.25">
      <c r="A342" s="28" t="s">
        <v>545</v>
      </c>
      <c r="B342" s="28" t="s">
        <v>546</v>
      </c>
      <c r="C342" s="29">
        <v>4301180007</v>
      </c>
      <c r="D342" s="61">
        <v>4680115881808</v>
      </c>
      <c r="E342" s="61"/>
      <c r="F342" s="30">
        <v>0.1</v>
      </c>
      <c r="G342" s="31">
        <v>20</v>
      </c>
      <c r="H342" s="30">
        <v>2</v>
      </c>
      <c r="I342" s="30">
        <v>2.2400000000000002</v>
      </c>
      <c r="J342" s="31">
        <v>238</v>
      </c>
      <c r="K342" s="31" t="s">
        <v>68</v>
      </c>
      <c r="L342" s="31" t="s">
        <v>6</v>
      </c>
      <c r="M342" s="32" t="s">
        <v>547</v>
      </c>
      <c r="N342" s="32"/>
      <c r="O342" s="31">
        <v>730</v>
      </c>
      <c r="P342" s="14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2" s="149"/>
      <c r="R342" s="149"/>
      <c r="S342" s="149"/>
      <c r="T342" s="150"/>
      <c r="U342" s="33" t="s">
        <v>6</v>
      </c>
      <c r="V342" s="33" t="s">
        <v>6</v>
      </c>
      <c r="W342" s="34" t="s">
        <v>70</v>
      </c>
      <c r="X342" s="35">
        <v>0</v>
      </c>
      <c r="Y342" s="36">
        <f>IFERROR(IF(X342="",0,CEILING((X342/$H342),1)*$H342),"")</f>
        <v>0</v>
      </c>
      <c r="Z342" s="37" t="str">
        <f>IFERROR(IF(Y342=0,"",ROUNDUP(Y342/H342,0)*0.00474),"")</f>
        <v/>
      </c>
      <c r="AA342" s="151" t="s">
        <v>6</v>
      </c>
      <c r="AB342" s="152" t="s">
        <v>6</v>
      </c>
      <c r="AC342" s="153" t="s">
        <v>548</v>
      </c>
      <c r="AG342" s="154"/>
      <c r="AJ342" s="155" t="s">
        <v>6</v>
      </c>
      <c r="AK342" s="155">
        <v>0</v>
      </c>
      <c r="BB342" s="156" t="s">
        <v>1</v>
      </c>
      <c r="BM342" s="154">
        <v>0</v>
      </c>
      <c r="BN342" s="154">
        <v>0</v>
      </c>
      <c r="BO342" s="154">
        <v>0</v>
      </c>
      <c r="BP342" s="154">
        <v>0</v>
      </c>
    </row>
    <row r="343" spans="1:68" ht="27" customHeight="1" x14ac:dyDescent="0.25">
      <c r="A343" s="28" t="s">
        <v>549</v>
      </c>
      <c r="B343" s="28" t="s">
        <v>550</v>
      </c>
      <c r="C343" s="29">
        <v>4301180006</v>
      </c>
      <c r="D343" s="61">
        <v>4680115881822</v>
      </c>
      <c r="E343" s="61"/>
      <c r="F343" s="30">
        <v>0.1</v>
      </c>
      <c r="G343" s="31">
        <v>20</v>
      </c>
      <c r="H343" s="30">
        <v>2</v>
      </c>
      <c r="I343" s="30">
        <v>2.2400000000000002</v>
      </c>
      <c r="J343" s="31">
        <v>238</v>
      </c>
      <c r="K343" s="31" t="s">
        <v>68</v>
      </c>
      <c r="L343" s="31" t="s">
        <v>6</v>
      </c>
      <c r="M343" s="32" t="s">
        <v>547</v>
      </c>
      <c r="N343" s="32"/>
      <c r="O343" s="31">
        <v>730</v>
      </c>
      <c r="P343" s="14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3" s="149"/>
      <c r="R343" s="149"/>
      <c r="S343" s="149"/>
      <c r="T343" s="150"/>
      <c r="U343" s="33" t="s">
        <v>6</v>
      </c>
      <c r="V343" s="33" t="s">
        <v>6</v>
      </c>
      <c r="W343" s="34" t="s">
        <v>70</v>
      </c>
      <c r="X343" s="35">
        <v>0</v>
      </c>
      <c r="Y343" s="36">
        <f>IFERROR(IF(X343="",0,CEILING((X343/$H343),1)*$H343),"")</f>
        <v>0</v>
      </c>
      <c r="Z343" s="37" t="str">
        <f>IFERROR(IF(Y343=0,"",ROUNDUP(Y343/H343,0)*0.00474),"")</f>
        <v/>
      </c>
      <c r="AA343" s="151" t="s">
        <v>6</v>
      </c>
      <c r="AB343" s="152" t="s">
        <v>6</v>
      </c>
      <c r="AC343" s="153" t="s">
        <v>548</v>
      </c>
      <c r="AG343" s="154"/>
      <c r="AJ343" s="155" t="s">
        <v>6</v>
      </c>
      <c r="AK343" s="155">
        <v>0</v>
      </c>
      <c r="BB343" s="156" t="s">
        <v>1</v>
      </c>
      <c r="BM343" s="154">
        <v>0</v>
      </c>
      <c r="BN343" s="154">
        <v>0</v>
      </c>
      <c r="BO343" s="154">
        <v>0</v>
      </c>
      <c r="BP343" s="154">
        <v>0</v>
      </c>
    </row>
    <row r="344" spans="1:68" ht="27" customHeight="1" x14ac:dyDescent="0.25">
      <c r="A344" s="28" t="s">
        <v>551</v>
      </c>
      <c r="B344" s="28" t="s">
        <v>552</v>
      </c>
      <c r="C344" s="29">
        <v>4301180001</v>
      </c>
      <c r="D344" s="61">
        <v>4680115880016</v>
      </c>
      <c r="E344" s="61"/>
      <c r="F344" s="30">
        <v>0.1</v>
      </c>
      <c r="G344" s="31">
        <v>20</v>
      </c>
      <c r="H344" s="30">
        <v>2</v>
      </c>
      <c r="I344" s="30">
        <v>2.2400000000000002</v>
      </c>
      <c r="J344" s="31">
        <v>238</v>
      </c>
      <c r="K344" s="31" t="s">
        <v>68</v>
      </c>
      <c r="L344" s="31" t="s">
        <v>6</v>
      </c>
      <c r="M344" s="32" t="s">
        <v>547</v>
      </c>
      <c r="N344" s="32"/>
      <c r="O344" s="31">
        <v>730</v>
      </c>
      <c r="P344" s="14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4" s="149"/>
      <c r="R344" s="149"/>
      <c r="S344" s="149"/>
      <c r="T344" s="150"/>
      <c r="U344" s="33" t="s">
        <v>6</v>
      </c>
      <c r="V344" s="33" t="s">
        <v>6</v>
      </c>
      <c r="W344" s="34" t="s">
        <v>70</v>
      </c>
      <c r="X344" s="35">
        <v>0</v>
      </c>
      <c r="Y344" s="36">
        <f>IFERROR(IF(X344="",0,CEILING((X344/$H344),1)*$H344),"")</f>
        <v>0</v>
      </c>
      <c r="Z344" s="37" t="str">
        <f>IFERROR(IF(Y344=0,"",ROUNDUP(Y344/H344,0)*0.00474),"")</f>
        <v/>
      </c>
      <c r="AA344" s="151" t="s">
        <v>6</v>
      </c>
      <c r="AB344" s="152" t="s">
        <v>6</v>
      </c>
      <c r="AC344" s="153" t="s">
        <v>548</v>
      </c>
      <c r="AG344" s="154"/>
      <c r="AJ344" s="155" t="s">
        <v>6</v>
      </c>
      <c r="AK344" s="155">
        <v>0</v>
      </c>
      <c r="BB344" s="156" t="s">
        <v>1</v>
      </c>
      <c r="BM344" s="154">
        <v>0</v>
      </c>
      <c r="BN344" s="154">
        <v>0</v>
      </c>
      <c r="BO344" s="154">
        <v>0</v>
      </c>
      <c r="BP344" s="154">
        <v>0</v>
      </c>
    </row>
    <row r="345" spans="1:68" x14ac:dyDescent="0.25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3"/>
      <c r="P345" s="64" t="s">
        <v>81</v>
      </c>
      <c r="Q345" s="65"/>
      <c r="R345" s="65"/>
      <c r="S345" s="65"/>
      <c r="T345" s="65"/>
      <c r="U345" s="65"/>
      <c r="V345" s="66"/>
      <c r="W345" s="38" t="s">
        <v>82</v>
      </c>
      <c r="X345" s="39">
        <f>IFERROR(X342/H342,"0")+IFERROR(X343/H343,"0")+IFERROR(X344/H344,"0")</f>
        <v>0</v>
      </c>
      <c r="Y345" s="39">
        <f>IFERROR(Y342/H342,"0")+IFERROR(Y343/H343,"0")+IFERROR(Y344/H344,"0")</f>
        <v>0</v>
      </c>
      <c r="Z345" s="39">
        <f>IFERROR(IF(Z342="",0,Z342),"0")+IFERROR(IF(Z343="",0,Z343),"0")+IFERROR(IF(Z344="",0,Z344),"0")</f>
        <v>0</v>
      </c>
      <c r="AA345" s="40"/>
      <c r="AB345" s="40"/>
      <c r="AC345" s="40"/>
    </row>
    <row r="346" spans="1:68" x14ac:dyDescent="0.25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3"/>
      <c r="P346" s="64" t="s">
        <v>81</v>
      </c>
      <c r="Q346" s="65"/>
      <c r="R346" s="65"/>
      <c r="S346" s="65"/>
      <c r="T346" s="65"/>
      <c r="U346" s="65"/>
      <c r="V346" s="66"/>
      <c r="W346" s="38" t="s">
        <v>70</v>
      </c>
      <c r="X346" s="39">
        <f>IFERROR(SUM(X342:X344),"0")</f>
        <v>0</v>
      </c>
      <c r="Y346" s="39">
        <f>IFERROR(SUM(Y342:Y344),"0")</f>
        <v>0</v>
      </c>
      <c r="Z346" s="38"/>
      <c r="AA346" s="40"/>
      <c r="AB346" s="40"/>
      <c r="AC346" s="40"/>
    </row>
    <row r="347" spans="1:68" ht="16.5" customHeight="1" x14ac:dyDescent="0.25">
      <c r="A347" s="26" t="s">
        <v>553</v>
      </c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</row>
    <row r="348" spans="1:68" ht="14.25" customHeight="1" x14ac:dyDescent="0.25">
      <c r="A348" s="27" t="s">
        <v>147</v>
      </c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</row>
    <row r="349" spans="1:68" ht="27" customHeight="1" x14ac:dyDescent="0.25">
      <c r="A349" s="28" t="s">
        <v>554</v>
      </c>
      <c r="B349" s="28" t="s">
        <v>555</v>
      </c>
      <c r="C349" s="29">
        <v>4301031066</v>
      </c>
      <c r="D349" s="61">
        <v>4607091383836</v>
      </c>
      <c r="E349" s="61"/>
      <c r="F349" s="30">
        <v>0.3</v>
      </c>
      <c r="G349" s="31">
        <v>6</v>
      </c>
      <c r="H349" s="30">
        <v>1.8</v>
      </c>
      <c r="I349" s="30">
        <v>2.028</v>
      </c>
      <c r="J349" s="31">
        <v>182</v>
      </c>
      <c r="K349" s="31" t="s">
        <v>68</v>
      </c>
      <c r="L349" s="31" t="s">
        <v>6</v>
      </c>
      <c r="M349" s="32" t="s">
        <v>69</v>
      </c>
      <c r="N349" s="32"/>
      <c r="O349" s="31">
        <v>40</v>
      </c>
      <c r="P349" s="1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9" s="149"/>
      <c r="R349" s="149"/>
      <c r="S349" s="149"/>
      <c r="T349" s="150"/>
      <c r="U349" s="33" t="s">
        <v>6</v>
      </c>
      <c r="V349" s="33" t="s">
        <v>6</v>
      </c>
      <c r="W349" s="34" t="s">
        <v>70</v>
      </c>
      <c r="X349" s="35">
        <v>0</v>
      </c>
      <c r="Y349" s="36">
        <f>IFERROR(IF(X349="",0,CEILING((X349/$H349),1)*$H349),"")</f>
        <v>0</v>
      </c>
      <c r="Z349" s="37" t="str">
        <f>IFERROR(IF(Y349=0,"",ROUNDUP(Y349/H349,0)*0.00651),"")</f>
        <v/>
      </c>
      <c r="AA349" s="151" t="s">
        <v>6</v>
      </c>
      <c r="AB349" s="152" t="s">
        <v>6</v>
      </c>
      <c r="AC349" s="153" t="s">
        <v>556</v>
      </c>
      <c r="AG349" s="154"/>
      <c r="AJ349" s="155" t="s">
        <v>6</v>
      </c>
      <c r="AK349" s="155">
        <v>0</v>
      </c>
      <c r="BB349" s="156" t="s">
        <v>1</v>
      </c>
      <c r="BM349" s="154">
        <v>0</v>
      </c>
      <c r="BN349" s="154">
        <v>0</v>
      </c>
      <c r="BO349" s="154">
        <v>0</v>
      </c>
      <c r="BP349" s="154">
        <v>0</v>
      </c>
    </row>
    <row r="350" spans="1:68" x14ac:dyDescent="0.25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3"/>
      <c r="P350" s="64" t="s">
        <v>81</v>
      </c>
      <c r="Q350" s="65"/>
      <c r="R350" s="65"/>
      <c r="S350" s="65"/>
      <c r="T350" s="65"/>
      <c r="U350" s="65"/>
      <c r="V350" s="66"/>
      <c r="W350" s="38" t="s">
        <v>82</v>
      </c>
      <c r="X350" s="39">
        <f>IFERROR(X349/H349,"0")</f>
        <v>0</v>
      </c>
      <c r="Y350" s="39">
        <f>IFERROR(Y349/H349,"0")</f>
        <v>0</v>
      </c>
      <c r="Z350" s="39">
        <f>IFERROR(IF(Z349="",0,Z349),"0")</f>
        <v>0</v>
      </c>
      <c r="AA350" s="40"/>
      <c r="AB350" s="40"/>
      <c r="AC350" s="40"/>
    </row>
    <row r="351" spans="1:68" x14ac:dyDescent="0.25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3"/>
      <c r="P351" s="64" t="s">
        <v>81</v>
      </c>
      <c r="Q351" s="65"/>
      <c r="R351" s="65"/>
      <c r="S351" s="65"/>
      <c r="T351" s="65"/>
      <c r="U351" s="65"/>
      <c r="V351" s="66"/>
      <c r="W351" s="38" t="s">
        <v>70</v>
      </c>
      <c r="X351" s="39">
        <f>IFERROR(SUM(X349:X349),"0")</f>
        <v>0</v>
      </c>
      <c r="Y351" s="39">
        <f>IFERROR(SUM(Y349:Y349),"0")</f>
        <v>0</v>
      </c>
      <c r="Z351" s="38"/>
      <c r="AA351" s="40"/>
      <c r="AB351" s="40"/>
      <c r="AC351" s="40"/>
    </row>
    <row r="352" spans="1:68" ht="14.25" customHeight="1" x14ac:dyDescent="0.25">
      <c r="A352" s="27" t="s">
        <v>65</v>
      </c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</row>
    <row r="353" spans="1:68" ht="37.5" customHeight="1" x14ac:dyDescent="0.25">
      <c r="A353" s="28" t="s">
        <v>557</v>
      </c>
      <c r="B353" s="28" t="s">
        <v>558</v>
      </c>
      <c r="C353" s="29">
        <v>4301051489</v>
      </c>
      <c r="D353" s="61">
        <v>4607091387919</v>
      </c>
      <c r="E353" s="61"/>
      <c r="F353" s="30">
        <v>1.35</v>
      </c>
      <c r="G353" s="31">
        <v>6</v>
      </c>
      <c r="H353" s="30">
        <v>8.1</v>
      </c>
      <c r="I353" s="30">
        <v>8.6189999999999998</v>
      </c>
      <c r="J353" s="31">
        <v>64</v>
      </c>
      <c r="K353" s="31" t="s">
        <v>94</v>
      </c>
      <c r="L353" s="31" t="s">
        <v>6</v>
      </c>
      <c r="M353" s="32" t="s">
        <v>132</v>
      </c>
      <c r="N353" s="32"/>
      <c r="O353" s="31">
        <v>45</v>
      </c>
      <c r="P353" s="1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3" s="149"/>
      <c r="R353" s="149"/>
      <c r="S353" s="149"/>
      <c r="T353" s="150"/>
      <c r="U353" s="33" t="s">
        <v>6</v>
      </c>
      <c r="V353" s="33" t="s">
        <v>6</v>
      </c>
      <c r="W353" s="34" t="s">
        <v>70</v>
      </c>
      <c r="X353" s="35">
        <v>0</v>
      </c>
      <c r="Y353" s="36">
        <f>IFERROR(IF(X353="",0,CEILING((X353/$H353),1)*$H353),"")</f>
        <v>0</v>
      </c>
      <c r="Z353" s="37" t="str">
        <f>IFERROR(IF(Y353=0,"",ROUNDUP(Y353/H353,0)*0.01898),"")</f>
        <v/>
      </c>
      <c r="AA353" s="151" t="s">
        <v>6</v>
      </c>
      <c r="AB353" s="152" t="s">
        <v>6</v>
      </c>
      <c r="AC353" s="153" t="s">
        <v>559</v>
      </c>
      <c r="AG353" s="154"/>
      <c r="AJ353" s="155" t="s">
        <v>6</v>
      </c>
      <c r="AK353" s="155">
        <v>0</v>
      </c>
      <c r="BB353" s="156" t="s">
        <v>1</v>
      </c>
      <c r="BM353" s="154">
        <v>0</v>
      </c>
      <c r="BN353" s="154">
        <v>0</v>
      </c>
      <c r="BO353" s="154">
        <v>0</v>
      </c>
      <c r="BP353" s="154">
        <v>0</v>
      </c>
    </row>
    <row r="354" spans="1:68" ht="27" customHeight="1" x14ac:dyDescent="0.25">
      <c r="A354" s="28" t="s">
        <v>560</v>
      </c>
      <c r="B354" s="28" t="s">
        <v>561</v>
      </c>
      <c r="C354" s="29">
        <v>4301051461</v>
      </c>
      <c r="D354" s="61">
        <v>4680115883604</v>
      </c>
      <c r="E354" s="61"/>
      <c r="F354" s="30">
        <v>0.35</v>
      </c>
      <c r="G354" s="31">
        <v>6</v>
      </c>
      <c r="H354" s="30">
        <v>2.1</v>
      </c>
      <c r="I354" s="30">
        <v>2.3519999999999999</v>
      </c>
      <c r="J354" s="31">
        <v>182</v>
      </c>
      <c r="K354" s="31" t="s">
        <v>68</v>
      </c>
      <c r="L354" s="31" t="s">
        <v>6</v>
      </c>
      <c r="M354" s="32" t="s">
        <v>104</v>
      </c>
      <c r="N354" s="32"/>
      <c r="O354" s="31">
        <v>45</v>
      </c>
      <c r="P354" s="14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4" s="149"/>
      <c r="R354" s="149"/>
      <c r="S354" s="149"/>
      <c r="T354" s="150"/>
      <c r="U354" s="33" t="s">
        <v>6</v>
      </c>
      <c r="V354" s="33" t="s">
        <v>6</v>
      </c>
      <c r="W354" s="34" t="s">
        <v>70</v>
      </c>
      <c r="X354" s="35">
        <v>0</v>
      </c>
      <c r="Y354" s="36">
        <f>IFERROR(IF(X354="",0,CEILING((X354/$H354),1)*$H354),"")</f>
        <v>0</v>
      </c>
      <c r="Z354" s="37" t="str">
        <f>IFERROR(IF(Y354=0,"",ROUNDUP(Y354/H354,0)*0.00651),"")</f>
        <v/>
      </c>
      <c r="AA354" s="151" t="s">
        <v>6</v>
      </c>
      <c r="AB354" s="152" t="s">
        <v>6</v>
      </c>
      <c r="AC354" s="153" t="s">
        <v>562</v>
      </c>
      <c r="AG354" s="154"/>
      <c r="AJ354" s="155" t="s">
        <v>6</v>
      </c>
      <c r="AK354" s="155">
        <v>0</v>
      </c>
      <c r="BB354" s="156" t="s">
        <v>1</v>
      </c>
      <c r="BM354" s="154">
        <v>0</v>
      </c>
      <c r="BN354" s="154">
        <v>0</v>
      </c>
      <c r="BO354" s="154">
        <v>0</v>
      </c>
      <c r="BP354" s="154">
        <v>0</v>
      </c>
    </row>
    <row r="355" spans="1:68" ht="27" customHeight="1" x14ac:dyDescent="0.25">
      <c r="A355" s="28" t="s">
        <v>563</v>
      </c>
      <c r="B355" s="28" t="s">
        <v>564</v>
      </c>
      <c r="C355" s="29">
        <v>4301051864</v>
      </c>
      <c r="D355" s="61">
        <v>4680115883567</v>
      </c>
      <c r="E355" s="61"/>
      <c r="F355" s="30">
        <v>0.35</v>
      </c>
      <c r="G355" s="31">
        <v>6</v>
      </c>
      <c r="H355" s="30">
        <v>2.1</v>
      </c>
      <c r="I355" s="30">
        <v>2.34</v>
      </c>
      <c r="J355" s="31">
        <v>182</v>
      </c>
      <c r="K355" s="31" t="s">
        <v>68</v>
      </c>
      <c r="L355" s="31" t="s">
        <v>6</v>
      </c>
      <c r="M355" s="32" t="s">
        <v>132</v>
      </c>
      <c r="N355" s="32"/>
      <c r="O355" s="31">
        <v>40</v>
      </c>
      <c r="P355" s="14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5" s="149"/>
      <c r="R355" s="149"/>
      <c r="S355" s="149"/>
      <c r="T355" s="150"/>
      <c r="U355" s="33" t="s">
        <v>6</v>
      </c>
      <c r="V355" s="33" t="s">
        <v>6</v>
      </c>
      <c r="W355" s="34" t="s">
        <v>70</v>
      </c>
      <c r="X355" s="35">
        <v>0</v>
      </c>
      <c r="Y355" s="36">
        <f>IFERROR(IF(X355="",0,CEILING((X355/$H355),1)*$H355),"")</f>
        <v>0</v>
      </c>
      <c r="Z355" s="37" t="str">
        <f>IFERROR(IF(Y355=0,"",ROUNDUP(Y355/H355,0)*0.00651),"")</f>
        <v/>
      </c>
      <c r="AA355" s="151" t="s">
        <v>6</v>
      </c>
      <c r="AB355" s="152" t="s">
        <v>6</v>
      </c>
      <c r="AC355" s="153" t="s">
        <v>565</v>
      </c>
      <c r="AG355" s="154"/>
      <c r="AJ355" s="155" t="s">
        <v>6</v>
      </c>
      <c r="AK355" s="155">
        <v>0</v>
      </c>
      <c r="BB355" s="156" t="s">
        <v>1</v>
      </c>
      <c r="BM355" s="154">
        <v>0</v>
      </c>
      <c r="BN355" s="154">
        <v>0</v>
      </c>
      <c r="BO355" s="154">
        <v>0</v>
      </c>
      <c r="BP355" s="154">
        <v>0</v>
      </c>
    </row>
    <row r="356" spans="1:68" x14ac:dyDescent="0.25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3"/>
      <c r="P356" s="64" t="s">
        <v>81</v>
      </c>
      <c r="Q356" s="65"/>
      <c r="R356" s="65"/>
      <c r="S356" s="65"/>
      <c r="T356" s="65"/>
      <c r="U356" s="65"/>
      <c r="V356" s="66"/>
      <c r="W356" s="38" t="s">
        <v>82</v>
      </c>
      <c r="X356" s="39">
        <f>IFERROR(X353/H353,"0")+IFERROR(X354/H354,"0")+IFERROR(X355/H355,"0")</f>
        <v>0</v>
      </c>
      <c r="Y356" s="39">
        <f>IFERROR(Y353/H353,"0")+IFERROR(Y354/H354,"0")+IFERROR(Y355/H355,"0")</f>
        <v>0</v>
      </c>
      <c r="Z356" s="39">
        <f>IFERROR(IF(Z353="",0,Z353),"0")+IFERROR(IF(Z354="",0,Z354),"0")+IFERROR(IF(Z355="",0,Z355),"0")</f>
        <v>0</v>
      </c>
      <c r="AA356" s="40"/>
      <c r="AB356" s="40"/>
      <c r="AC356" s="40"/>
    </row>
    <row r="357" spans="1:68" x14ac:dyDescent="0.25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3"/>
      <c r="P357" s="64" t="s">
        <v>81</v>
      </c>
      <c r="Q357" s="65"/>
      <c r="R357" s="65"/>
      <c r="S357" s="65"/>
      <c r="T357" s="65"/>
      <c r="U357" s="65"/>
      <c r="V357" s="66"/>
      <c r="W357" s="38" t="s">
        <v>70</v>
      </c>
      <c r="X357" s="39">
        <f>IFERROR(SUM(X353:X355),"0")</f>
        <v>0</v>
      </c>
      <c r="Y357" s="39">
        <f>IFERROR(SUM(Y353:Y355),"0")</f>
        <v>0</v>
      </c>
      <c r="Z357" s="38"/>
      <c r="AA357" s="40"/>
      <c r="AB357" s="40"/>
      <c r="AC357" s="40"/>
    </row>
    <row r="358" spans="1:68" ht="27.75" customHeight="1" x14ac:dyDescent="0.25">
      <c r="A358" s="60" t="s">
        <v>566</v>
      </c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  <c r="AA358" s="25"/>
      <c r="AB358" s="25"/>
      <c r="AC358" s="25"/>
    </row>
    <row r="359" spans="1:68" ht="16.5" customHeight="1" x14ac:dyDescent="0.25">
      <c r="A359" s="26" t="s">
        <v>567</v>
      </c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</row>
    <row r="360" spans="1:68" ht="14.25" customHeight="1" x14ac:dyDescent="0.25">
      <c r="A360" s="27" t="s">
        <v>91</v>
      </c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</row>
    <row r="361" spans="1:68" ht="27" customHeight="1" x14ac:dyDescent="0.25">
      <c r="A361" s="28" t="s">
        <v>568</v>
      </c>
      <c r="B361" s="28" t="s">
        <v>569</v>
      </c>
      <c r="C361" s="29">
        <v>4301011946</v>
      </c>
      <c r="D361" s="61">
        <v>4680115884847</v>
      </c>
      <c r="E361" s="61"/>
      <c r="F361" s="30">
        <v>2.5</v>
      </c>
      <c r="G361" s="31">
        <v>6</v>
      </c>
      <c r="H361" s="30">
        <v>15</v>
      </c>
      <c r="I361" s="30">
        <v>15.48</v>
      </c>
      <c r="J361" s="31">
        <v>48</v>
      </c>
      <c r="K361" s="31" t="s">
        <v>94</v>
      </c>
      <c r="L361" s="31" t="s">
        <v>6</v>
      </c>
      <c r="M361" s="32" t="s">
        <v>382</v>
      </c>
      <c r="N361" s="32"/>
      <c r="O361" s="31">
        <v>60</v>
      </c>
      <c r="P361" s="14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149"/>
      <c r="R361" s="149"/>
      <c r="S361" s="149"/>
      <c r="T361" s="150"/>
      <c r="U361" s="33" t="s">
        <v>6</v>
      </c>
      <c r="V361" s="33" t="s">
        <v>6</v>
      </c>
      <c r="W361" s="34" t="s">
        <v>70</v>
      </c>
      <c r="X361" s="35">
        <v>0</v>
      </c>
      <c r="Y361" s="36">
        <f t="shared" ref="Y361:Y370" si="12">IFERROR(IF(X361="",0,CEILING((X361/$H361),1)*$H361),"")</f>
        <v>0</v>
      </c>
      <c r="Z361" s="37" t="str">
        <f>IFERROR(IF(Y361=0,"",ROUNDUP(Y361/H361,0)*0.02039),"")</f>
        <v/>
      </c>
      <c r="AA361" s="151" t="s">
        <v>6</v>
      </c>
      <c r="AB361" s="152" t="s">
        <v>6</v>
      </c>
      <c r="AC361" s="153" t="s">
        <v>570</v>
      </c>
      <c r="AG361" s="154"/>
      <c r="AJ361" s="155" t="s">
        <v>6</v>
      </c>
      <c r="AK361" s="155">
        <v>0</v>
      </c>
      <c r="BB361" s="156" t="s">
        <v>1</v>
      </c>
      <c r="BM361" s="154">
        <v>0</v>
      </c>
      <c r="BN361" s="154">
        <v>0</v>
      </c>
      <c r="BO361" s="154">
        <v>0</v>
      </c>
      <c r="BP361" s="154">
        <v>0</v>
      </c>
    </row>
    <row r="362" spans="1:68" ht="37.5" customHeight="1" x14ac:dyDescent="0.25">
      <c r="A362" s="28" t="s">
        <v>568</v>
      </c>
      <c r="B362" s="28" t="s">
        <v>571</v>
      </c>
      <c r="C362" s="29">
        <v>4301011869</v>
      </c>
      <c r="D362" s="61">
        <v>4680115884847</v>
      </c>
      <c r="E362" s="61"/>
      <c r="F362" s="30">
        <v>2.5</v>
      </c>
      <c r="G362" s="31">
        <v>6</v>
      </c>
      <c r="H362" s="30">
        <v>15</v>
      </c>
      <c r="I362" s="30">
        <v>15.48</v>
      </c>
      <c r="J362" s="31">
        <v>48</v>
      </c>
      <c r="K362" s="31" t="s">
        <v>94</v>
      </c>
      <c r="L362" s="31" t="s">
        <v>119</v>
      </c>
      <c r="M362" s="32" t="s">
        <v>69</v>
      </c>
      <c r="N362" s="32"/>
      <c r="O362" s="31">
        <v>60</v>
      </c>
      <c r="P362" s="14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2" s="149"/>
      <c r="R362" s="149"/>
      <c r="S362" s="149"/>
      <c r="T362" s="150"/>
      <c r="U362" s="33" t="s">
        <v>6</v>
      </c>
      <c r="V362" s="33" t="s">
        <v>6</v>
      </c>
      <c r="W362" s="34" t="s">
        <v>70</v>
      </c>
      <c r="X362" s="35">
        <v>0</v>
      </c>
      <c r="Y362" s="36">
        <f t="shared" si="12"/>
        <v>0</v>
      </c>
      <c r="Z362" s="37" t="str">
        <f>IFERROR(IF(Y362=0,"",ROUNDUP(Y362/H362,0)*0.02175),"")</f>
        <v/>
      </c>
      <c r="AA362" s="151" t="s">
        <v>6</v>
      </c>
      <c r="AB362" s="152" t="s">
        <v>6</v>
      </c>
      <c r="AC362" s="153" t="s">
        <v>572</v>
      </c>
      <c r="AG362" s="154"/>
      <c r="AJ362" s="155" t="s">
        <v>121</v>
      </c>
      <c r="AK362" s="155">
        <v>720</v>
      </c>
      <c r="BB362" s="156" t="s">
        <v>1</v>
      </c>
      <c r="BM362" s="154">
        <v>0</v>
      </c>
      <c r="BN362" s="154">
        <v>0</v>
      </c>
      <c r="BO362" s="154">
        <v>0</v>
      </c>
      <c r="BP362" s="154">
        <v>0</v>
      </c>
    </row>
    <row r="363" spans="1:68" ht="27" customHeight="1" x14ac:dyDescent="0.25">
      <c r="A363" s="28" t="s">
        <v>573</v>
      </c>
      <c r="B363" s="28" t="s">
        <v>574</v>
      </c>
      <c r="C363" s="29">
        <v>4301011947</v>
      </c>
      <c r="D363" s="61">
        <v>4680115884854</v>
      </c>
      <c r="E363" s="61"/>
      <c r="F363" s="30">
        <v>2.5</v>
      </c>
      <c r="G363" s="31">
        <v>6</v>
      </c>
      <c r="H363" s="30">
        <v>15</v>
      </c>
      <c r="I363" s="30">
        <v>15.48</v>
      </c>
      <c r="J363" s="31">
        <v>48</v>
      </c>
      <c r="K363" s="31" t="s">
        <v>94</v>
      </c>
      <c r="L363" s="31" t="s">
        <v>6</v>
      </c>
      <c r="M363" s="32" t="s">
        <v>382</v>
      </c>
      <c r="N363" s="32"/>
      <c r="O363" s="31">
        <v>60</v>
      </c>
      <c r="P363" s="14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149"/>
      <c r="R363" s="149"/>
      <c r="S363" s="149"/>
      <c r="T363" s="150"/>
      <c r="U363" s="33" t="s">
        <v>6</v>
      </c>
      <c r="V363" s="33" t="s">
        <v>6</v>
      </c>
      <c r="W363" s="34" t="s">
        <v>70</v>
      </c>
      <c r="X363" s="35">
        <v>0</v>
      </c>
      <c r="Y363" s="36">
        <f t="shared" si="12"/>
        <v>0</v>
      </c>
      <c r="Z363" s="37" t="str">
        <f>IFERROR(IF(Y363=0,"",ROUNDUP(Y363/H363,0)*0.02039),"")</f>
        <v/>
      </c>
      <c r="AA363" s="151" t="s">
        <v>6</v>
      </c>
      <c r="AB363" s="152" t="s">
        <v>6</v>
      </c>
      <c r="AC363" s="153" t="s">
        <v>570</v>
      </c>
      <c r="AG363" s="154"/>
      <c r="AJ363" s="155" t="s">
        <v>6</v>
      </c>
      <c r="AK363" s="155">
        <v>0</v>
      </c>
      <c r="BB363" s="156" t="s">
        <v>1</v>
      </c>
      <c r="BM363" s="154">
        <v>0</v>
      </c>
      <c r="BN363" s="154">
        <v>0</v>
      </c>
      <c r="BO363" s="154">
        <v>0</v>
      </c>
      <c r="BP363" s="154">
        <v>0</v>
      </c>
    </row>
    <row r="364" spans="1:68" ht="27" customHeight="1" x14ac:dyDescent="0.25">
      <c r="A364" s="28" t="s">
        <v>573</v>
      </c>
      <c r="B364" s="28" t="s">
        <v>575</v>
      </c>
      <c r="C364" s="29">
        <v>4301011870</v>
      </c>
      <c r="D364" s="61">
        <v>4680115884854</v>
      </c>
      <c r="E364" s="61"/>
      <c r="F364" s="30">
        <v>2.5</v>
      </c>
      <c r="G364" s="31">
        <v>6</v>
      </c>
      <c r="H364" s="30">
        <v>15</v>
      </c>
      <c r="I364" s="30">
        <v>15.48</v>
      </c>
      <c r="J364" s="31">
        <v>48</v>
      </c>
      <c r="K364" s="31" t="s">
        <v>94</v>
      </c>
      <c r="L364" s="31" t="s">
        <v>119</v>
      </c>
      <c r="M364" s="32" t="s">
        <v>69</v>
      </c>
      <c r="N364" s="32"/>
      <c r="O364" s="31">
        <v>60</v>
      </c>
      <c r="P364" s="14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149"/>
      <c r="R364" s="149"/>
      <c r="S364" s="149"/>
      <c r="T364" s="150"/>
      <c r="U364" s="33" t="s">
        <v>6</v>
      </c>
      <c r="V364" s="33" t="s">
        <v>6</v>
      </c>
      <c r="W364" s="34" t="s">
        <v>70</v>
      </c>
      <c r="X364" s="35">
        <v>0</v>
      </c>
      <c r="Y364" s="36">
        <f t="shared" si="12"/>
        <v>0</v>
      </c>
      <c r="Z364" s="37" t="str">
        <f>IFERROR(IF(Y364=0,"",ROUNDUP(Y364/H364,0)*0.02175),"")</f>
        <v/>
      </c>
      <c r="AA364" s="151" t="s">
        <v>6</v>
      </c>
      <c r="AB364" s="152" t="s">
        <v>6</v>
      </c>
      <c r="AC364" s="153" t="s">
        <v>576</v>
      </c>
      <c r="AG364" s="154"/>
      <c r="AJ364" s="155" t="s">
        <v>121</v>
      </c>
      <c r="AK364" s="155">
        <v>720</v>
      </c>
      <c r="BB364" s="156" t="s">
        <v>1</v>
      </c>
      <c r="BM364" s="154">
        <v>0</v>
      </c>
      <c r="BN364" s="154">
        <v>0</v>
      </c>
      <c r="BO364" s="154">
        <v>0</v>
      </c>
      <c r="BP364" s="154">
        <v>0</v>
      </c>
    </row>
    <row r="365" spans="1:68" ht="27" customHeight="1" x14ac:dyDescent="0.25">
      <c r="A365" s="28" t="s">
        <v>577</v>
      </c>
      <c r="B365" s="28" t="s">
        <v>578</v>
      </c>
      <c r="C365" s="29">
        <v>4301011832</v>
      </c>
      <c r="D365" s="61">
        <v>4607091383997</v>
      </c>
      <c r="E365" s="61"/>
      <c r="F365" s="30">
        <v>2.5</v>
      </c>
      <c r="G365" s="31">
        <v>6</v>
      </c>
      <c r="H365" s="30">
        <v>15</v>
      </c>
      <c r="I365" s="30">
        <v>15.48</v>
      </c>
      <c r="J365" s="31">
        <v>48</v>
      </c>
      <c r="K365" s="31" t="s">
        <v>94</v>
      </c>
      <c r="L365" s="31" t="s">
        <v>6</v>
      </c>
      <c r="M365" s="32" t="s">
        <v>132</v>
      </c>
      <c r="N365" s="32"/>
      <c r="O365" s="31">
        <v>60</v>
      </c>
      <c r="P365" s="14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149"/>
      <c r="R365" s="149"/>
      <c r="S365" s="149"/>
      <c r="T365" s="150"/>
      <c r="U365" s="33" t="s">
        <v>6</v>
      </c>
      <c r="V365" s="33" t="s">
        <v>6</v>
      </c>
      <c r="W365" s="34" t="s">
        <v>70</v>
      </c>
      <c r="X365" s="35">
        <v>0</v>
      </c>
      <c r="Y365" s="36">
        <f t="shared" si="12"/>
        <v>0</v>
      </c>
      <c r="Z365" s="37" t="str">
        <f>IFERROR(IF(Y365=0,"",ROUNDUP(Y365/H365,0)*0.02175),"")</f>
        <v/>
      </c>
      <c r="AA365" s="151" t="s">
        <v>6</v>
      </c>
      <c r="AB365" s="152" t="s">
        <v>6</v>
      </c>
      <c r="AC365" s="153" t="s">
        <v>579</v>
      </c>
      <c r="AG365" s="154"/>
      <c r="AJ365" s="155" t="s">
        <v>6</v>
      </c>
      <c r="AK365" s="155">
        <v>0</v>
      </c>
      <c r="BB365" s="156" t="s">
        <v>1</v>
      </c>
      <c r="BM365" s="154">
        <v>0</v>
      </c>
      <c r="BN365" s="154">
        <v>0</v>
      </c>
      <c r="BO365" s="154">
        <v>0</v>
      </c>
      <c r="BP365" s="154">
        <v>0</v>
      </c>
    </row>
    <row r="366" spans="1:68" ht="27" customHeight="1" x14ac:dyDescent="0.25">
      <c r="A366" s="28" t="s">
        <v>580</v>
      </c>
      <c r="B366" s="28" t="s">
        <v>581</v>
      </c>
      <c r="C366" s="29">
        <v>4301011943</v>
      </c>
      <c r="D366" s="61">
        <v>4680115884830</v>
      </c>
      <c r="E366" s="61"/>
      <c r="F366" s="30">
        <v>2.5</v>
      </c>
      <c r="G366" s="31">
        <v>6</v>
      </c>
      <c r="H366" s="30">
        <v>15</v>
      </c>
      <c r="I366" s="30">
        <v>15.48</v>
      </c>
      <c r="J366" s="31">
        <v>48</v>
      </c>
      <c r="K366" s="31" t="s">
        <v>94</v>
      </c>
      <c r="L366" s="31" t="s">
        <v>6</v>
      </c>
      <c r="M366" s="32" t="s">
        <v>382</v>
      </c>
      <c r="N366" s="32"/>
      <c r="O366" s="31">
        <v>60</v>
      </c>
      <c r="P366" s="14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149"/>
      <c r="R366" s="149"/>
      <c r="S366" s="149"/>
      <c r="T366" s="150"/>
      <c r="U366" s="33" t="s">
        <v>6</v>
      </c>
      <c r="V366" s="33" t="s">
        <v>6</v>
      </c>
      <c r="W366" s="34" t="s">
        <v>70</v>
      </c>
      <c r="X366" s="35">
        <v>0</v>
      </c>
      <c r="Y366" s="36">
        <f t="shared" si="12"/>
        <v>0</v>
      </c>
      <c r="Z366" s="37" t="str">
        <f>IFERROR(IF(Y366=0,"",ROUNDUP(Y366/H366,0)*0.02039),"")</f>
        <v/>
      </c>
      <c r="AA366" s="151" t="s">
        <v>6</v>
      </c>
      <c r="AB366" s="152" t="s">
        <v>6</v>
      </c>
      <c r="AC366" s="153" t="s">
        <v>570</v>
      </c>
      <c r="AG366" s="154"/>
      <c r="AJ366" s="155" t="s">
        <v>6</v>
      </c>
      <c r="AK366" s="155">
        <v>0</v>
      </c>
      <c r="BB366" s="156" t="s">
        <v>1</v>
      </c>
      <c r="BM366" s="154">
        <v>0</v>
      </c>
      <c r="BN366" s="154">
        <v>0</v>
      </c>
      <c r="BO366" s="154">
        <v>0</v>
      </c>
      <c r="BP366" s="154">
        <v>0</v>
      </c>
    </row>
    <row r="367" spans="1:68" ht="37.5" customHeight="1" x14ac:dyDescent="0.25">
      <c r="A367" s="28" t="s">
        <v>580</v>
      </c>
      <c r="B367" s="28" t="s">
        <v>582</v>
      </c>
      <c r="C367" s="29">
        <v>4301011867</v>
      </c>
      <c r="D367" s="61">
        <v>4680115884830</v>
      </c>
      <c r="E367" s="61"/>
      <c r="F367" s="30">
        <v>2.5</v>
      </c>
      <c r="G367" s="31">
        <v>6</v>
      </c>
      <c r="H367" s="30">
        <v>15</v>
      </c>
      <c r="I367" s="30">
        <v>15.48</v>
      </c>
      <c r="J367" s="31">
        <v>48</v>
      </c>
      <c r="K367" s="31" t="s">
        <v>94</v>
      </c>
      <c r="L367" s="31" t="s">
        <v>119</v>
      </c>
      <c r="M367" s="32" t="s">
        <v>69</v>
      </c>
      <c r="N367" s="32"/>
      <c r="O367" s="31">
        <v>60</v>
      </c>
      <c r="P367" s="14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149"/>
      <c r="R367" s="149"/>
      <c r="S367" s="149"/>
      <c r="T367" s="150"/>
      <c r="U367" s="33" t="s">
        <v>6</v>
      </c>
      <c r="V367" s="33" t="s">
        <v>6</v>
      </c>
      <c r="W367" s="34" t="s">
        <v>70</v>
      </c>
      <c r="X367" s="35">
        <v>0</v>
      </c>
      <c r="Y367" s="36">
        <f t="shared" si="12"/>
        <v>0</v>
      </c>
      <c r="Z367" s="37" t="str">
        <f>IFERROR(IF(Y367=0,"",ROUNDUP(Y367/H367,0)*0.02175),"")</f>
        <v/>
      </c>
      <c r="AA367" s="151" t="s">
        <v>6</v>
      </c>
      <c r="AB367" s="152" t="s">
        <v>6</v>
      </c>
      <c r="AC367" s="153" t="s">
        <v>583</v>
      </c>
      <c r="AG367" s="154"/>
      <c r="AJ367" s="155" t="s">
        <v>121</v>
      </c>
      <c r="AK367" s="155">
        <v>720</v>
      </c>
      <c r="BB367" s="156" t="s">
        <v>1</v>
      </c>
      <c r="BM367" s="154">
        <v>0</v>
      </c>
      <c r="BN367" s="154">
        <v>0</v>
      </c>
      <c r="BO367" s="154">
        <v>0</v>
      </c>
      <c r="BP367" s="154">
        <v>0</v>
      </c>
    </row>
    <row r="368" spans="1:68" ht="27" customHeight="1" x14ac:dyDescent="0.25">
      <c r="A368" s="28" t="s">
        <v>584</v>
      </c>
      <c r="B368" s="28" t="s">
        <v>585</v>
      </c>
      <c r="C368" s="29">
        <v>4301011433</v>
      </c>
      <c r="D368" s="61">
        <v>4680115882638</v>
      </c>
      <c r="E368" s="61"/>
      <c r="F368" s="30">
        <v>0.4</v>
      </c>
      <c r="G368" s="31">
        <v>10</v>
      </c>
      <c r="H368" s="30">
        <v>4</v>
      </c>
      <c r="I368" s="30">
        <v>4.21</v>
      </c>
      <c r="J368" s="31">
        <v>132</v>
      </c>
      <c r="K368" s="31" t="s">
        <v>102</v>
      </c>
      <c r="L368" s="31" t="s">
        <v>6</v>
      </c>
      <c r="M368" s="32" t="s">
        <v>95</v>
      </c>
      <c r="N368" s="32"/>
      <c r="O368" s="31">
        <v>90</v>
      </c>
      <c r="P368" s="14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8" s="149"/>
      <c r="R368" s="149"/>
      <c r="S368" s="149"/>
      <c r="T368" s="150"/>
      <c r="U368" s="33" t="s">
        <v>6</v>
      </c>
      <c r="V368" s="33" t="s">
        <v>6</v>
      </c>
      <c r="W368" s="34" t="s">
        <v>70</v>
      </c>
      <c r="X368" s="35">
        <v>0</v>
      </c>
      <c r="Y368" s="36">
        <f t="shared" si="12"/>
        <v>0</v>
      </c>
      <c r="Z368" s="37" t="str">
        <f>IFERROR(IF(Y368=0,"",ROUNDUP(Y368/H368,0)*0.00902),"")</f>
        <v/>
      </c>
      <c r="AA368" s="151" t="s">
        <v>6</v>
      </c>
      <c r="AB368" s="152" t="s">
        <v>6</v>
      </c>
      <c r="AC368" s="153" t="s">
        <v>586</v>
      </c>
      <c r="AG368" s="154"/>
      <c r="AJ368" s="155" t="s">
        <v>6</v>
      </c>
      <c r="AK368" s="155">
        <v>0</v>
      </c>
      <c r="BB368" s="156" t="s">
        <v>1</v>
      </c>
      <c r="BM368" s="154">
        <v>0</v>
      </c>
      <c r="BN368" s="154">
        <v>0</v>
      </c>
      <c r="BO368" s="154">
        <v>0</v>
      </c>
      <c r="BP368" s="154">
        <v>0</v>
      </c>
    </row>
    <row r="369" spans="1:68" ht="27" customHeight="1" x14ac:dyDescent="0.25">
      <c r="A369" s="28" t="s">
        <v>587</v>
      </c>
      <c r="B369" s="28" t="s">
        <v>588</v>
      </c>
      <c r="C369" s="29">
        <v>4301011952</v>
      </c>
      <c r="D369" s="61">
        <v>4680115884922</v>
      </c>
      <c r="E369" s="61"/>
      <c r="F369" s="30">
        <v>0.5</v>
      </c>
      <c r="G369" s="31">
        <v>10</v>
      </c>
      <c r="H369" s="30">
        <v>5</v>
      </c>
      <c r="I369" s="30">
        <v>5.21</v>
      </c>
      <c r="J369" s="31">
        <v>132</v>
      </c>
      <c r="K369" s="31" t="s">
        <v>102</v>
      </c>
      <c r="L369" s="31" t="s">
        <v>6</v>
      </c>
      <c r="M369" s="32" t="s">
        <v>69</v>
      </c>
      <c r="N369" s="32"/>
      <c r="O369" s="31">
        <v>60</v>
      </c>
      <c r="P369" s="14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9" s="149"/>
      <c r="R369" s="149"/>
      <c r="S369" s="149"/>
      <c r="T369" s="150"/>
      <c r="U369" s="33" t="s">
        <v>6</v>
      </c>
      <c r="V369" s="33" t="s">
        <v>6</v>
      </c>
      <c r="W369" s="34" t="s">
        <v>70</v>
      </c>
      <c r="X369" s="35">
        <v>0</v>
      </c>
      <c r="Y369" s="36">
        <f t="shared" si="12"/>
        <v>0</v>
      </c>
      <c r="Z369" s="37" t="str">
        <f>IFERROR(IF(Y369=0,"",ROUNDUP(Y369/H369,0)*0.00902),"")</f>
        <v/>
      </c>
      <c r="AA369" s="151" t="s">
        <v>6</v>
      </c>
      <c r="AB369" s="152" t="s">
        <v>6</v>
      </c>
      <c r="AC369" s="153" t="s">
        <v>576</v>
      </c>
      <c r="AG369" s="154"/>
      <c r="AJ369" s="155" t="s">
        <v>6</v>
      </c>
      <c r="AK369" s="155">
        <v>0</v>
      </c>
      <c r="BB369" s="156" t="s">
        <v>1</v>
      </c>
      <c r="BM369" s="154">
        <v>0</v>
      </c>
      <c r="BN369" s="154">
        <v>0</v>
      </c>
      <c r="BO369" s="154">
        <v>0</v>
      </c>
      <c r="BP369" s="154">
        <v>0</v>
      </c>
    </row>
    <row r="370" spans="1:68" ht="37.5" customHeight="1" x14ac:dyDescent="0.25">
      <c r="A370" s="28" t="s">
        <v>589</v>
      </c>
      <c r="B370" s="28" t="s">
        <v>590</v>
      </c>
      <c r="C370" s="29">
        <v>4301011868</v>
      </c>
      <c r="D370" s="61">
        <v>4680115884861</v>
      </c>
      <c r="E370" s="61"/>
      <c r="F370" s="30">
        <v>0.5</v>
      </c>
      <c r="G370" s="31">
        <v>10</v>
      </c>
      <c r="H370" s="30">
        <v>5</v>
      </c>
      <c r="I370" s="30">
        <v>5.21</v>
      </c>
      <c r="J370" s="31">
        <v>132</v>
      </c>
      <c r="K370" s="31" t="s">
        <v>102</v>
      </c>
      <c r="L370" s="31" t="s">
        <v>6</v>
      </c>
      <c r="M370" s="32" t="s">
        <v>69</v>
      </c>
      <c r="N370" s="32"/>
      <c r="O370" s="31">
        <v>60</v>
      </c>
      <c r="P370" s="14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0" s="149"/>
      <c r="R370" s="149"/>
      <c r="S370" s="149"/>
      <c r="T370" s="150"/>
      <c r="U370" s="33" t="s">
        <v>6</v>
      </c>
      <c r="V370" s="33" t="s">
        <v>6</v>
      </c>
      <c r="W370" s="34" t="s">
        <v>70</v>
      </c>
      <c r="X370" s="35">
        <v>0</v>
      </c>
      <c r="Y370" s="36">
        <f t="shared" si="12"/>
        <v>0</v>
      </c>
      <c r="Z370" s="37" t="str">
        <f>IFERROR(IF(Y370=0,"",ROUNDUP(Y370/H370,0)*0.00902),"")</f>
        <v/>
      </c>
      <c r="AA370" s="151" t="s">
        <v>6</v>
      </c>
      <c r="AB370" s="152" t="s">
        <v>6</v>
      </c>
      <c r="AC370" s="153" t="s">
        <v>583</v>
      </c>
      <c r="AG370" s="154"/>
      <c r="AJ370" s="155" t="s">
        <v>6</v>
      </c>
      <c r="AK370" s="155">
        <v>0</v>
      </c>
      <c r="BB370" s="156" t="s">
        <v>1</v>
      </c>
      <c r="BM370" s="154">
        <v>0</v>
      </c>
      <c r="BN370" s="154">
        <v>0</v>
      </c>
      <c r="BO370" s="154">
        <v>0</v>
      </c>
      <c r="BP370" s="154">
        <v>0</v>
      </c>
    </row>
    <row r="371" spans="1:68" x14ac:dyDescent="0.25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3"/>
      <c r="P371" s="64" t="s">
        <v>81</v>
      </c>
      <c r="Q371" s="65"/>
      <c r="R371" s="65"/>
      <c r="S371" s="65"/>
      <c r="T371" s="65"/>
      <c r="U371" s="65"/>
      <c r="V371" s="66"/>
      <c r="W371" s="38" t="s">
        <v>82</v>
      </c>
      <c r="X371" s="39">
        <f>IFERROR(X361/H361,"0")+IFERROR(X362/H362,"0")+IFERROR(X363/H363,"0")+IFERROR(X364/H364,"0")+IFERROR(X365/H365,"0")+IFERROR(X366/H366,"0")+IFERROR(X367/H367,"0")+IFERROR(X368/H368,"0")+IFERROR(X369/H369,"0")+IFERROR(X370/H370,"0")</f>
        <v>0</v>
      </c>
      <c r="Y371" s="39">
        <f>IFERROR(Y361/H361,"0")+IFERROR(Y362/H362,"0")+IFERROR(Y363/H363,"0")+IFERROR(Y364/H364,"0")+IFERROR(Y365/H365,"0")+IFERROR(Y366/H366,"0")+IFERROR(Y367/H367,"0")+IFERROR(Y368/H368,"0")+IFERROR(Y369/H369,"0")+IFERROR(Y370/H370,"0")</f>
        <v>0</v>
      </c>
      <c r="Z371" s="39">
        <f>IFERROR(IF(Z361="",0,Z361),"0")+IFERROR(IF(Z362="",0,Z362),"0")+IFERROR(IF(Z363="",0,Z363),"0")+IFERROR(IF(Z364="",0,Z364),"0")+IFERROR(IF(Z365="",0,Z365),"0")+IFERROR(IF(Z366="",0,Z366),"0")+IFERROR(IF(Z367="",0,Z367),"0")+IFERROR(IF(Z368="",0,Z368),"0")+IFERROR(IF(Z369="",0,Z369),"0")+IFERROR(IF(Z370="",0,Z370),"0")</f>
        <v>0</v>
      </c>
      <c r="AA371" s="40"/>
      <c r="AB371" s="40"/>
      <c r="AC371" s="40"/>
    </row>
    <row r="372" spans="1:68" x14ac:dyDescent="0.25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3"/>
      <c r="P372" s="64" t="s">
        <v>81</v>
      </c>
      <c r="Q372" s="65"/>
      <c r="R372" s="65"/>
      <c r="S372" s="65"/>
      <c r="T372" s="65"/>
      <c r="U372" s="65"/>
      <c r="V372" s="66"/>
      <c r="W372" s="38" t="s">
        <v>70</v>
      </c>
      <c r="X372" s="39">
        <f>IFERROR(SUM(X361:X370),"0")</f>
        <v>0</v>
      </c>
      <c r="Y372" s="39">
        <f>IFERROR(SUM(Y361:Y370),"0")</f>
        <v>0</v>
      </c>
      <c r="Z372" s="38"/>
      <c r="AA372" s="40"/>
      <c r="AB372" s="40"/>
      <c r="AC372" s="40"/>
    </row>
    <row r="373" spans="1:68" ht="14.25" customHeight="1" x14ac:dyDescent="0.25">
      <c r="A373" s="27" t="s">
        <v>136</v>
      </c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</row>
    <row r="374" spans="1:68" ht="27" customHeight="1" x14ac:dyDescent="0.25">
      <c r="A374" s="28" t="s">
        <v>591</v>
      </c>
      <c r="B374" s="28" t="s">
        <v>592</v>
      </c>
      <c r="C374" s="29">
        <v>4301020178</v>
      </c>
      <c r="D374" s="61">
        <v>4607091383980</v>
      </c>
      <c r="E374" s="61"/>
      <c r="F374" s="30">
        <v>2.5</v>
      </c>
      <c r="G374" s="31">
        <v>6</v>
      </c>
      <c r="H374" s="30">
        <v>15</v>
      </c>
      <c r="I374" s="30">
        <v>15.48</v>
      </c>
      <c r="J374" s="31">
        <v>48</v>
      </c>
      <c r="K374" s="31" t="s">
        <v>94</v>
      </c>
      <c r="L374" s="31" t="s">
        <v>119</v>
      </c>
      <c r="M374" s="32" t="s">
        <v>95</v>
      </c>
      <c r="N374" s="32"/>
      <c r="O374" s="31">
        <v>50</v>
      </c>
      <c r="P374" s="14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4" s="149"/>
      <c r="R374" s="149"/>
      <c r="S374" s="149"/>
      <c r="T374" s="150"/>
      <c r="U374" s="33" t="s">
        <v>6</v>
      </c>
      <c r="V374" s="33" t="s">
        <v>6</v>
      </c>
      <c r="W374" s="34" t="s">
        <v>70</v>
      </c>
      <c r="X374" s="35">
        <v>0</v>
      </c>
      <c r="Y374" s="36">
        <f>IFERROR(IF(X374="",0,CEILING((X374/$H374),1)*$H374),"")</f>
        <v>0</v>
      </c>
      <c r="Z374" s="37" t="str">
        <f>IFERROR(IF(Y374=0,"",ROUNDUP(Y374/H374,0)*0.02175),"")</f>
        <v/>
      </c>
      <c r="AA374" s="151" t="s">
        <v>6</v>
      </c>
      <c r="AB374" s="152" t="s">
        <v>6</v>
      </c>
      <c r="AC374" s="153" t="s">
        <v>593</v>
      </c>
      <c r="AG374" s="154"/>
      <c r="AJ374" s="155" t="s">
        <v>121</v>
      </c>
      <c r="AK374" s="155">
        <v>720</v>
      </c>
      <c r="BB374" s="156" t="s">
        <v>1</v>
      </c>
      <c r="BM374" s="154">
        <v>0</v>
      </c>
      <c r="BN374" s="154">
        <v>0</v>
      </c>
      <c r="BO374" s="154">
        <v>0</v>
      </c>
      <c r="BP374" s="154">
        <v>0</v>
      </c>
    </row>
    <row r="375" spans="1:68" ht="27" customHeight="1" x14ac:dyDescent="0.25">
      <c r="A375" s="28" t="s">
        <v>594</v>
      </c>
      <c r="B375" s="28" t="s">
        <v>595</v>
      </c>
      <c r="C375" s="29">
        <v>4301020179</v>
      </c>
      <c r="D375" s="61">
        <v>4607091384178</v>
      </c>
      <c r="E375" s="61"/>
      <c r="F375" s="30">
        <v>0.4</v>
      </c>
      <c r="G375" s="31">
        <v>10</v>
      </c>
      <c r="H375" s="30">
        <v>4</v>
      </c>
      <c r="I375" s="30">
        <v>4.21</v>
      </c>
      <c r="J375" s="31">
        <v>132</v>
      </c>
      <c r="K375" s="31" t="s">
        <v>102</v>
      </c>
      <c r="L375" s="31" t="s">
        <v>6</v>
      </c>
      <c r="M375" s="32" t="s">
        <v>95</v>
      </c>
      <c r="N375" s="32"/>
      <c r="O375" s="31">
        <v>50</v>
      </c>
      <c r="P375" s="14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5" s="149"/>
      <c r="R375" s="149"/>
      <c r="S375" s="149"/>
      <c r="T375" s="150"/>
      <c r="U375" s="33" t="s">
        <v>6</v>
      </c>
      <c r="V375" s="33" t="s">
        <v>6</v>
      </c>
      <c r="W375" s="34" t="s">
        <v>70</v>
      </c>
      <c r="X375" s="35">
        <v>0</v>
      </c>
      <c r="Y375" s="36">
        <f>IFERROR(IF(X375="",0,CEILING((X375/$H375),1)*$H375),"")</f>
        <v>0</v>
      </c>
      <c r="Z375" s="37" t="str">
        <f>IFERROR(IF(Y375=0,"",ROUNDUP(Y375/H375,0)*0.00902),"")</f>
        <v/>
      </c>
      <c r="AA375" s="151" t="s">
        <v>6</v>
      </c>
      <c r="AB375" s="152" t="s">
        <v>6</v>
      </c>
      <c r="AC375" s="153" t="s">
        <v>593</v>
      </c>
      <c r="AG375" s="154"/>
      <c r="AJ375" s="155" t="s">
        <v>6</v>
      </c>
      <c r="AK375" s="155">
        <v>0</v>
      </c>
      <c r="BB375" s="156" t="s">
        <v>1</v>
      </c>
      <c r="BM375" s="154">
        <v>0</v>
      </c>
      <c r="BN375" s="154">
        <v>0</v>
      </c>
      <c r="BO375" s="154">
        <v>0</v>
      </c>
      <c r="BP375" s="154">
        <v>0</v>
      </c>
    </row>
    <row r="376" spans="1:68" x14ac:dyDescent="0.25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3"/>
      <c r="P376" s="64" t="s">
        <v>81</v>
      </c>
      <c r="Q376" s="65"/>
      <c r="R376" s="65"/>
      <c r="S376" s="65"/>
      <c r="T376" s="65"/>
      <c r="U376" s="65"/>
      <c r="V376" s="66"/>
      <c r="W376" s="38" t="s">
        <v>82</v>
      </c>
      <c r="X376" s="39">
        <f>IFERROR(X374/H374,"0")+IFERROR(X375/H375,"0")</f>
        <v>0</v>
      </c>
      <c r="Y376" s="39">
        <f>IFERROR(Y374/H374,"0")+IFERROR(Y375/H375,"0")</f>
        <v>0</v>
      </c>
      <c r="Z376" s="39">
        <f>IFERROR(IF(Z374="",0,Z374),"0")+IFERROR(IF(Z375="",0,Z375),"0")</f>
        <v>0</v>
      </c>
      <c r="AA376" s="40"/>
      <c r="AB376" s="40"/>
      <c r="AC376" s="40"/>
    </row>
    <row r="377" spans="1:68" x14ac:dyDescent="0.25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3"/>
      <c r="P377" s="64" t="s">
        <v>81</v>
      </c>
      <c r="Q377" s="65"/>
      <c r="R377" s="65"/>
      <c r="S377" s="65"/>
      <c r="T377" s="65"/>
      <c r="U377" s="65"/>
      <c r="V377" s="66"/>
      <c r="W377" s="38" t="s">
        <v>70</v>
      </c>
      <c r="X377" s="39">
        <f>IFERROR(SUM(X374:X375),"0")</f>
        <v>0</v>
      </c>
      <c r="Y377" s="39">
        <f>IFERROR(SUM(Y374:Y375),"0")</f>
        <v>0</v>
      </c>
      <c r="Z377" s="38"/>
      <c r="AA377" s="40"/>
      <c r="AB377" s="40"/>
      <c r="AC377" s="40"/>
    </row>
    <row r="378" spans="1:68" ht="14.25" customHeight="1" x14ac:dyDescent="0.25">
      <c r="A378" s="27" t="s">
        <v>65</v>
      </c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</row>
    <row r="379" spans="1:68" ht="27" customHeight="1" x14ac:dyDescent="0.25">
      <c r="A379" s="28" t="s">
        <v>596</v>
      </c>
      <c r="B379" s="28" t="s">
        <v>597</v>
      </c>
      <c r="C379" s="29">
        <v>4301051903</v>
      </c>
      <c r="D379" s="61">
        <v>4607091383928</v>
      </c>
      <c r="E379" s="61"/>
      <c r="F379" s="30">
        <v>1.5</v>
      </c>
      <c r="G379" s="31">
        <v>6</v>
      </c>
      <c r="H379" s="30">
        <v>9</v>
      </c>
      <c r="I379" s="30">
        <v>9.5250000000000004</v>
      </c>
      <c r="J379" s="31">
        <v>64</v>
      </c>
      <c r="K379" s="31" t="s">
        <v>94</v>
      </c>
      <c r="L379" s="31" t="s">
        <v>6</v>
      </c>
      <c r="M379" s="32" t="s">
        <v>104</v>
      </c>
      <c r="N379" s="32"/>
      <c r="O379" s="31">
        <v>40</v>
      </c>
      <c r="P379" s="157" t="s">
        <v>598</v>
      </c>
      <c r="Q379" s="149"/>
      <c r="R379" s="149"/>
      <c r="S379" s="149"/>
      <c r="T379" s="150"/>
      <c r="U379" s="33" t="s">
        <v>6</v>
      </c>
      <c r="V379" s="33" t="s">
        <v>6</v>
      </c>
      <c r="W379" s="34" t="s">
        <v>70</v>
      </c>
      <c r="X379" s="35">
        <v>0</v>
      </c>
      <c r="Y379" s="36">
        <f>IFERROR(IF(X379="",0,CEILING((X379/$H379),1)*$H379),"")</f>
        <v>0</v>
      </c>
      <c r="Z379" s="37" t="str">
        <f>IFERROR(IF(Y379=0,"",ROUNDUP(Y379/H379,0)*0.01898),"")</f>
        <v/>
      </c>
      <c r="AA379" s="151" t="s">
        <v>6</v>
      </c>
      <c r="AB379" s="152" t="s">
        <v>6</v>
      </c>
      <c r="AC379" s="153" t="s">
        <v>599</v>
      </c>
      <c r="AG379" s="154"/>
      <c r="AJ379" s="155" t="s">
        <v>6</v>
      </c>
      <c r="AK379" s="155">
        <v>0</v>
      </c>
      <c r="BB379" s="156" t="s">
        <v>1</v>
      </c>
      <c r="BM379" s="154">
        <v>0</v>
      </c>
      <c r="BN379" s="154">
        <v>0</v>
      </c>
      <c r="BO379" s="154">
        <v>0</v>
      </c>
      <c r="BP379" s="154">
        <v>0</v>
      </c>
    </row>
    <row r="380" spans="1:68" ht="27" customHeight="1" x14ac:dyDescent="0.25">
      <c r="A380" s="28" t="s">
        <v>600</v>
      </c>
      <c r="B380" s="28" t="s">
        <v>601</v>
      </c>
      <c r="C380" s="29">
        <v>4301051897</v>
      </c>
      <c r="D380" s="61">
        <v>4607091384260</v>
      </c>
      <c r="E380" s="61"/>
      <c r="F380" s="30">
        <v>1.5</v>
      </c>
      <c r="G380" s="31">
        <v>6</v>
      </c>
      <c r="H380" s="30">
        <v>9</v>
      </c>
      <c r="I380" s="30">
        <v>9.5190000000000001</v>
      </c>
      <c r="J380" s="31">
        <v>64</v>
      </c>
      <c r="K380" s="31" t="s">
        <v>94</v>
      </c>
      <c r="L380" s="31" t="s">
        <v>6</v>
      </c>
      <c r="M380" s="32" t="s">
        <v>104</v>
      </c>
      <c r="N380" s="32"/>
      <c r="O380" s="31">
        <v>40</v>
      </c>
      <c r="P380" s="157" t="s">
        <v>602</v>
      </c>
      <c r="Q380" s="149"/>
      <c r="R380" s="149"/>
      <c r="S380" s="149"/>
      <c r="T380" s="150"/>
      <c r="U380" s="33" t="s">
        <v>6</v>
      </c>
      <c r="V380" s="33" t="s">
        <v>6</v>
      </c>
      <c r="W380" s="34" t="s">
        <v>70</v>
      </c>
      <c r="X380" s="35">
        <v>0</v>
      </c>
      <c r="Y380" s="36">
        <f>IFERROR(IF(X380="",0,CEILING((X380/$H380),1)*$H380),"")</f>
        <v>0</v>
      </c>
      <c r="Z380" s="37" t="str">
        <f>IFERROR(IF(Y380=0,"",ROUNDUP(Y380/H380,0)*0.01898),"")</f>
        <v/>
      </c>
      <c r="AA380" s="151" t="s">
        <v>6</v>
      </c>
      <c r="AB380" s="152" t="s">
        <v>6</v>
      </c>
      <c r="AC380" s="153" t="s">
        <v>603</v>
      </c>
      <c r="AG380" s="154"/>
      <c r="AJ380" s="155" t="s">
        <v>6</v>
      </c>
      <c r="AK380" s="155">
        <v>0</v>
      </c>
      <c r="BB380" s="156" t="s">
        <v>1</v>
      </c>
      <c r="BM380" s="154">
        <v>0</v>
      </c>
      <c r="BN380" s="154">
        <v>0</v>
      </c>
      <c r="BO380" s="154">
        <v>0</v>
      </c>
      <c r="BP380" s="154">
        <v>0</v>
      </c>
    </row>
    <row r="381" spans="1:68" x14ac:dyDescent="0.25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3"/>
      <c r="P381" s="64" t="s">
        <v>81</v>
      </c>
      <c r="Q381" s="65"/>
      <c r="R381" s="65"/>
      <c r="S381" s="65"/>
      <c r="T381" s="65"/>
      <c r="U381" s="65"/>
      <c r="V381" s="66"/>
      <c r="W381" s="38" t="s">
        <v>82</v>
      </c>
      <c r="X381" s="39">
        <f>IFERROR(X379/H379,"0")+IFERROR(X380/H380,"0")</f>
        <v>0</v>
      </c>
      <c r="Y381" s="39">
        <f>IFERROR(Y379/H379,"0")+IFERROR(Y380/H380,"0")</f>
        <v>0</v>
      </c>
      <c r="Z381" s="39">
        <f>IFERROR(IF(Z379="",0,Z379),"0")+IFERROR(IF(Z380="",0,Z380),"0")</f>
        <v>0</v>
      </c>
      <c r="AA381" s="40"/>
      <c r="AB381" s="40"/>
      <c r="AC381" s="40"/>
    </row>
    <row r="382" spans="1:68" x14ac:dyDescent="0.25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3"/>
      <c r="P382" s="64" t="s">
        <v>81</v>
      </c>
      <c r="Q382" s="65"/>
      <c r="R382" s="65"/>
      <c r="S382" s="65"/>
      <c r="T382" s="65"/>
      <c r="U382" s="65"/>
      <c r="V382" s="66"/>
      <c r="W382" s="38" t="s">
        <v>70</v>
      </c>
      <c r="X382" s="39">
        <f>IFERROR(SUM(X379:X380),"0")</f>
        <v>0</v>
      </c>
      <c r="Y382" s="39">
        <f>IFERROR(SUM(Y379:Y380),"0")</f>
        <v>0</v>
      </c>
      <c r="Z382" s="38"/>
      <c r="AA382" s="40"/>
      <c r="AB382" s="40"/>
      <c r="AC382" s="40"/>
    </row>
    <row r="383" spans="1:68" ht="14.25" customHeight="1" x14ac:dyDescent="0.25">
      <c r="A383" s="27" t="s">
        <v>173</v>
      </c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</row>
    <row r="384" spans="1:68" ht="27" customHeight="1" x14ac:dyDescent="0.25">
      <c r="A384" s="28" t="s">
        <v>604</v>
      </c>
      <c r="B384" s="28" t="s">
        <v>605</v>
      </c>
      <c r="C384" s="29">
        <v>4301060439</v>
      </c>
      <c r="D384" s="61">
        <v>4607091384673</v>
      </c>
      <c r="E384" s="61"/>
      <c r="F384" s="30">
        <v>1.5</v>
      </c>
      <c r="G384" s="31">
        <v>6</v>
      </c>
      <c r="H384" s="30">
        <v>9</v>
      </c>
      <c r="I384" s="30">
        <v>9.5190000000000001</v>
      </c>
      <c r="J384" s="31">
        <v>64</v>
      </c>
      <c r="K384" s="31" t="s">
        <v>94</v>
      </c>
      <c r="L384" s="31" t="s">
        <v>6</v>
      </c>
      <c r="M384" s="32" t="s">
        <v>104</v>
      </c>
      <c r="N384" s="32"/>
      <c r="O384" s="31">
        <v>30</v>
      </c>
      <c r="P384" s="157" t="s">
        <v>606</v>
      </c>
      <c r="Q384" s="149"/>
      <c r="R384" s="149"/>
      <c r="S384" s="149"/>
      <c r="T384" s="150"/>
      <c r="U384" s="33" t="s">
        <v>6</v>
      </c>
      <c r="V384" s="33" t="s">
        <v>6</v>
      </c>
      <c r="W384" s="34" t="s">
        <v>70</v>
      </c>
      <c r="X384" s="35">
        <v>0</v>
      </c>
      <c r="Y384" s="36">
        <f>IFERROR(IF(X384="",0,CEILING((X384/$H384),1)*$H384),"")</f>
        <v>0</v>
      </c>
      <c r="Z384" s="37" t="str">
        <f>IFERROR(IF(Y384=0,"",ROUNDUP(Y384/H384,0)*0.01898),"")</f>
        <v/>
      </c>
      <c r="AA384" s="151" t="s">
        <v>6</v>
      </c>
      <c r="AB384" s="152" t="s">
        <v>6</v>
      </c>
      <c r="AC384" s="153" t="s">
        <v>607</v>
      </c>
      <c r="AG384" s="154"/>
      <c r="AJ384" s="155" t="s">
        <v>6</v>
      </c>
      <c r="AK384" s="155">
        <v>0</v>
      </c>
      <c r="BB384" s="156" t="s">
        <v>1</v>
      </c>
      <c r="BM384" s="154">
        <v>0</v>
      </c>
      <c r="BN384" s="154">
        <v>0</v>
      </c>
      <c r="BO384" s="154">
        <v>0</v>
      </c>
      <c r="BP384" s="154">
        <v>0</v>
      </c>
    </row>
    <row r="385" spans="1:68" x14ac:dyDescent="0.25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3"/>
      <c r="P385" s="64" t="s">
        <v>81</v>
      </c>
      <c r="Q385" s="65"/>
      <c r="R385" s="65"/>
      <c r="S385" s="65"/>
      <c r="T385" s="65"/>
      <c r="U385" s="65"/>
      <c r="V385" s="66"/>
      <c r="W385" s="38" t="s">
        <v>82</v>
      </c>
      <c r="X385" s="39">
        <f>IFERROR(X384/H384,"0")</f>
        <v>0</v>
      </c>
      <c r="Y385" s="39">
        <f>IFERROR(Y384/H384,"0")</f>
        <v>0</v>
      </c>
      <c r="Z385" s="39">
        <f>IFERROR(IF(Z384="",0,Z384),"0")</f>
        <v>0</v>
      </c>
      <c r="AA385" s="40"/>
      <c r="AB385" s="40"/>
      <c r="AC385" s="40"/>
    </row>
    <row r="386" spans="1:68" x14ac:dyDescent="0.25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3"/>
      <c r="P386" s="64" t="s">
        <v>81</v>
      </c>
      <c r="Q386" s="65"/>
      <c r="R386" s="65"/>
      <c r="S386" s="65"/>
      <c r="T386" s="65"/>
      <c r="U386" s="65"/>
      <c r="V386" s="66"/>
      <c r="W386" s="38" t="s">
        <v>70</v>
      </c>
      <c r="X386" s="39">
        <f>IFERROR(SUM(X384:X384),"0")</f>
        <v>0</v>
      </c>
      <c r="Y386" s="39">
        <f>IFERROR(SUM(Y384:Y384),"0")</f>
        <v>0</v>
      </c>
      <c r="Z386" s="38"/>
      <c r="AA386" s="40"/>
      <c r="AB386" s="40"/>
      <c r="AC386" s="40"/>
    </row>
    <row r="387" spans="1:68" ht="16.5" customHeight="1" x14ac:dyDescent="0.25">
      <c r="A387" s="26" t="s">
        <v>608</v>
      </c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</row>
    <row r="388" spans="1:68" ht="14.25" customHeight="1" x14ac:dyDescent="0.25">
      <c r="A388" s="27" t="s">
        <v>91</v>
      </c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</row>
    <row r="389" spans="1:68" ht="27" customHeight="1" x14ac:dyDescent="0.25">
      <c r="A389" s="28" t="s">
        <v>609</v>
      </c>
      <c r="B389" s="28" t="s">
        <v>610</v>
      </c>
      <c r="C389" s="29">
        <v>4301011483</v>
      </c>
      <c r="D389" s="61">
        <v>4680115881907</v>
      </c>
      <c r="E389" s="61"/>
      <c r="F389" s="30">
        <v>1.8</v>
      </c>
      <c r="G389" s="31">
        <v>6</v>
      </c>
      <c r="H389" s="30">
        <v>10.8</v>
      </c>
      <c r="I389" s="30">
        <v>11.234999999999999</v>
      </c>
      <c r="J389" s="31">
        <v>64</v>
      </c>
      <c r="K389" s="31" t="s">
        <v>94</v>
      </c>
      <c r="L389" s="31" t="s">
        <v>6</v>
      </c>
      <c r="M389" s="32" t="s">
        <v>69</v>
      </c>
      <c r="N389" s="32"/>
      <c r="O389" s="31">
        <v>60</v>
      </c>
      <c r="P389" s="14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149"/>
      <c r="R389" s="149"/>
      <c r="S389" s="149"/>
      <c r="T389" s="150"/>
      <c r="U389" s="33" t="s">
        <v>6</v>
      </c>
      <c r="V389" s="33" t="s">
        <v>6</v>
      </c>
      <c r="W389" s="34" t="s">
        <v>70</v>
      </c>
      <c r="X389" s="35">
        <v>0</v>
      </c>
      <c r="Y389" s="36">
        <f t="shared" ref="Y389:Y394" si="13">IFERROR(IF(X389="",0,CEILING((X389/$H389),1)*$H389),"")</f>
        <v>0</v>
      </c>
      <c r="Z389" s="37" t="str">
        <f>IFERROR(IF(Y389=0,"",ROUNDUP(Y389/H389,0)*0.01898),"")</f>
        <v/>
      </c>
      <c r="AA389" s="151" t="s">
        <v>6</v>
      </c>
      <c r="AB389" s="152" t="s">
        <v>6</v>
      </c>
      <c r="AC389" s="153" t="s">
        <v>611</v>
      </c>
      <c r="AG389" s="154"/>
      <c r="AJ389" s="155" t="s">
        <v>6</v>
      </c>
      <c r="AK389" s="155">
        <v>0</v>
      </c>
      <c r="BB389" s="156" t="s">
        <v>1</v>
      </c>
      <c r="BM389" s="154">
        <v>0</v>
      </c>
      <c r="BN389" s="154">
        <v>0</v>
      </c>
      <c r="BO389" s="154">
        <v>0</v>
      </c>
      <c r="BP389" s="154">
        <v>0</v>
      </c>
    </row>
    <row r="390" spans="1:68" ht="37.5" customHeight="1" x14ac:dyDescent="0.25">
      <c r="A390" s="28" t="s">
        <v>609</v>
      </c>
      <c r="B390" s="28" t="s">
        <v>612</v>
      </c>
      <c r="C390" s="29">
        <v>4301011873</v>
      </c>
      <c r="D390" s="61">
        <v>4680115881907</v>
      </c>
      <c r="E390" s="61"/>
      <c r="F390" s="30">
        <v>1.8</v>
      </c>
      <c r="G390" s="31">
        <v>6</v>
      </c>
      <c r="H390" s="30">
        <v>10.8</v>
      </c>
      <c r="I390" s="30">
        <v>11.234999999999999</v>
      </c>
      <c r="J390" s="31">
        <v>64</v>
      </c>
      <c r="K390" s="31" t="s">
        <v>94</v>
      </c>
      <c r="L390" s="31" t="s">
        <v>6</v>
      </c>
      <c r="M390" s="32" t="s">
        <v>69</v>
      </c>
      <c r="N390" s="32"/>
      <c r="O390" s="31">
        <v>60</v>
      </c>
      <c r="P390" s="14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0" s="149"/>
      <c r="R390" s="149"/>
      <c r="S390" s="149"/>
      <c r="T390" s="150"/>
      <c r="U390" s="33" t="s">
        <v>6</v>
      </c>
      <c r="V390" s="33" t="s">
        <v>6</v>
      </c>
      <c r="W390" s="34" t="s">
        <v>70</v>
      </c>
      <c r="X390" s="35">
        <v>0</v>
      </c>
      <c r="Y390" s="36">
        <f t="shared" si="13"/>
        <v>0</v>
      </c>
      <c r="Z390" s="37" t="str">
        <f>IFERROR(IF(Y390=0,"",ROUNDUP(Y390/H390,0)*0.01898),"")</f>
        <v/>
      </c>
      <c r="AA390" s="151" t="s">
        <v>6</v>
      </c>
      <c r="AB390" s="152" t="s">
        <v>6</v>
      </c>
      <c r="AC390" s="153" t="s">
        <v>613</v>
      </c>
      <c r="AG390" s="154"/>
      <c r="AJ390" s="155" t="s">
        <v>6</v>
      </c>
      <c r="AK390" s="155">
        <v>0</v>
      </c>
      <c r="BB390" s="156" t="s">
        <v>1</v>
      </c>
      <c r="BM390" s="154">
        <v>0</v>
      </c>
      <c r="BN390" s="154">
        <v>0</v>
      </c>
      <c r="BO390" s="154">
        <v>0</v>
      </c>
      <c r="BP390" s="154">
        <v>0</v>
      </c>
    </row>
    <row r="391" spans="1:68" ht="37.5" customHeight="1" x14ac:dyDescent="0.25">
      <c r="A391" s="28" t="s">
        <v>614</v>
      </c>
      <c r="B391" s="28" t="s">
        <v>615</v>
      </c>
      <c r="C391" s="29">
        <v>4301011312</v>
      </c>
      <c r="D391" s="61">
        <v>4607091384192</v>
      </c>
      <c r="E391" s="61"/>
      <c r="F391" s="30">
        <v>1.8</v>
      </c>
      <c r="G391" s="31">
        <v>6</v>
      </c>
      <c r="H391" s="30">
        <v>10.8</v>
      </c>
      <c r="I391" s="30">
        <v>11.234999999999999</v>
      </c>
      <c r="J391" s="31">
        <v>64</v>
      </c>
      <c r="K391" s="31" t="s">
        <v>94</v>
      </c>
      <c r="L391" s="31" t="s">
        <v>6</v>
      </c>
      <c r="M391" s="32" t="s">
        <v>95</v>
      </c>
      <c r="N391" s="32"/>
      <c r="O391" s="31">
        <v>60</v>
      </c>
      <c r="P391" s="14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391" s="149"/>
      <c r="R391" s="149"/>
      <c r="S391" s="149"/>
      <c r="T391" s="150"/>
      <c r="U391" s="33" t="s">
        <v>6</v>
      </c>
      <c r="V391" s="33" t="s">
        <v>6</v>
      </c>
      <c r="W391" s="34" t="s">
        <v>70</v>
      </c>
      <c r="X391" s="35">
        <v>0</v>
      </c>
      <c r="Y391" s="36">
        <f t="shared" si="13"/>
        <v>0</v>
      </c>
      <c r="Z391" s="37" t="str">
        <f>IFERROR(IF(Y391=0,"",ROUNDUP(Y391/H391,0)*0.01898),"")</f>
        <v/>
      </c>
      <c r="AA391" s="151" t="s">
        <v>6</v>
      </c>
      <c r="AB391" s="152" t="s">
        <v>6</v>
      </c>
      <c r="AC391" s="153" t="s">
        <v>616</v>
      </c>
      <c r="AG391" s="154"/>
      <c r="AJ391" s="155" t="s">
        <v>6</v>
      </c>
      <c r="AK391" s="155">
        <v>0</v>
      </c>
      <c r="BB391" s="156" t="s">
        <v>1</v>
      </c>
      <c r="BM391" s="154">
        <v>0</v>
      </c>
      <c r="BN391" s="154">
        <v>0</v>
      </c>
      <c r="BO391" s="154">
        <v>0</v>
      </c>
      <c r="BP391" s="154">
        <v>0</v>
      </c>
    </row>
    <row r="392" spans="1:68" ht="37.5" customHeight="1" x14ac:dyDescent="0.25">
      <c r="A392" s="28" t="s">
        <v>617</v>
      </c>
      <c r="B392" s="28" t="s">
        <v>618</v>
      </c>
      <c r="C392" s="29">
        <v>4301011874</v>
      </c>
      <c r="D392" s="61">
        <v>4680115884892</v>
      </c>
      <c r="E392" s="61"/>
      <c r="F392" s="30">
        <v>1.8</v>
      </c>
      <c r="G392" s="31">
        <v>6</v>
      </c>
      <c r="H392" s="30">
        <v>10.8</v>
      </c>
      <c r="I392" s="30">
        <v>11.234999999999999</v>
      </c>
      <c r="J392" s="31">
        <v>64</v>
      </c>
      <c r="K392" s="31" t="s">
        <v>94</v>
      </c>
      <c r="L392" s="31" t="s">
        <v>6</v>
      </c>
      <c r="M392" s="32" t="s">
        <v>69</v>
      </c>
      <c r="N392" s="32"/>
      <c r="O392" s="31">
        <v>60</v>
      </c>
      <c r="P392" s="14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149"/>
      <c r="R392" s="149"/>
      <c r="S392" s="149"/>
      <c r="T392" s="150"/>
      <c r="U392" s="33" t="s">
        <v>6</v>
      </c>
      <c r="V392" s="33" t="s">
        <v>6</v>
      </c>
      <c r="W392" s="34" t="s">
        <v>70</v>
      </c>
      <c r="X392" s="35">
        <v>0</v>
      </c>
      <c r="Y392" s="36">
        <f t="shared" si="13"/>
        <v>0</v>
      </c>
      <c r="Z392" s="37" t="str">
        <f>IFERROR(IF(Y392=0,"",ROUNDUP(Y392/H392,0)*0.01898),"")</f>
        <v/>
      </c>
      <c r="AA392" s="151" t="s">
        <v>6</v>
      </c>
      <c r="AB392" s="152" t="s">
        <v>6</v>
      </c>
      <c r="AC392" s="153" t="s">
        <v>619</v>
      </c>
      <c r="AG392" s="154"/>
      <c r="AJ392" s="155" t="s">
        <v>6</v>
      </c>
      <c r="AK392" s="155">
        <v>0</v>
      </c>
      <c r="BB392" s="156" t="s">
        <v>1</v>
      </c>
      <c r="BM392" s="154">
        <v>0</v>
      </c>
      <c r="BN392" s="154">
        <v>0</v>
      </c>
      <c r="BO392" s="154">
        <v>0</v>
      </c>
      <c r="BP392" s="154">
        <v>0</v>
      </c>
    </row>
    <row r="393" spans="1:68" ht="37.5" customHeight="1" x14ac:dyDescent="0.25">
      <c r="A393" s="28" t="s">
        <v>620</v>
      </c>
      <c r="B393" s="28" t="s">
        <v>621</v>
      </c>
      <c r="C393" s="29">
        <v>4301011875</v>
      </c>
      <c r="D393" s="61">
        <v>4680115884885</v>
      </c>
      <c r="E393" s="61"/>
      <c r="F393" s="30">
        <v>0.8</v>
      </c>
      <c r="G393" s="31">
        <v>15</v>
      </c>
      <c r="H393" s="30">
        <v>12</v>
      </c>
      <c r="I393" s="30">
        <v>12.435</v>
      </c>
      <c r="J393" s="31">
        <v>64</v>
      </c>
      <c r="K393" s="31" t="s">
        <v>94</v>
      </c>
      <c r="L393" s="31" t="s">
        <v>6</v>
      </c>
      <c r="M393" s="32" t="s">
        <v>69</v>
      </c>
      <c r="N393" s="32"/>
      <c r="O393" s="31">
        <v>60</v>
      </c>
      <c r="P393" s="14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149"/>
      <c r="R393" s="149"/>
      <c r="S393" s="149"/>
      <c r="T393" s="150"/>
      <c r="U393" s="33" t="s">
        <v>6</v>
      </c>
      <c r="V393" s="33" t="s">
        <v>6</v>
      </c>
      <c r="W393" s="34" t="s">
        <v>70</v>
      </c>
      <c r="X393" s="35">
        <v>0</v>
      </c>
      <c r="Y393" s="36">
        <f t="shared" si="13"/>
        <v>0</v>
      </c>
      <c r="Z393" s="37" t="str">
        <f>IFERROR(IF(Y393=0,"",ROUNDUP(Y393/H393,0)*0.01898),"")</f>
        <v/>
      </c>
      <c r="AA393" s="151" t="s">
        <v>6</v>
      </c>
      <c r="AB393" s="152" t="s">
        <v>6</v>
      </c>
      <c r="AC393" s="153" t="s">
        <v>619</v>
      </c>
      <c r="AG393" s="154"/>
      <c r="AJ393" s="155" t="s">
        <v>6</v>
      </c>
      <c r="AK393" s="155">
        <v>0</v>
      </c>
      <c r="BB393" s="156" t="s">
        <v>1</v>
      </c>
      <c r="BM393" s="154">
        <v>0</v>
      </c>
      <c r="BN393" s="154">
        <v>0</v>
      </c>
      <c r="BO393" s="154">
        <v>0</v>
      </c>
      <c r="BP393" s="154">
        <v>0</v>
      </c>
    </row>
    <row r="394" spans="1:68" ht="37.5" customHeight="1" x14ac:dyDescent="0.25">
      <c r="A394" s="28" t="s">
        <v>622</v>
      </c>
      <c r="B394" s="28" t="s">
        <v>623</v>
      </c>
      <c r="C394" s="29">
        <v>4301011871</v>
      </c>
      <c r="D394" s="61">
        <v>4680115884908</v>
      </c>
      <c r="E394" s="61"/>
      <c r="F394" s="30">
        <v>0.4</v>
      </c>
      <c r="G394" s="31">
        <v>10</v>
      </c>
      <c r="H394" s="30">
        <v>4</v>
      </c>
      <c r="I394" s="30">
        <v>4.21</v>
      </c>
      <c r="J394" s="31">
        <v>132</v>
      </c>
      <c r="K394" s="31" t="s">
        <v>102</v>
      </c>
      <c r="L394" s="31" t="s">
        <v>6</v>
      </c>
      <c r="M394" s="32" t="s">
        <v>69</v>
      </c>
      <c r="N394" s="32"/>
      <c r="O394" s="31">
        <v>60</v>
      </c>
      <c r="P394" s="14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149"/>
      <c r="R394" s="149"/>
      <c r="S394" s="149"/>
      <c r="T394" s="150"/>
      <c r="U394" s="33" t="s">
        <v>6</v>
      </c>
      <c r="V394" s="33" t="s">
        <v>6</v>
      </c>
      <c r="W394" s="34" t="s">
        <v>70</v>
      </c>
      <c r="X394" s="35">
        <v>0</v>
      </c>
      <c r="Y394" s="36">
        <f t="shared" si="13"/>
        <v>0</v>
      </c>
      <c r="Z394" s="37" t="str">
        <f>IFERROR(IF(Y394=0,"",ROUNDUP(Y394/H394,0)*0.00902),"")</f>
        <v/>
      </c>
      <c r="AA394" s="151" t="s">
        <v>6</v>
      </c>
      <c r="AB394" s="152" t="s">
        <v>6</v>
      </c>
      <c r="AC394" s="153" t="s">
        <v>619</v>
      </c>
      <c r="AG394" s="154"/>
      <c r="AJ394" s="155" t="s">
        <v>6</v>
      </c>
      <c r="AK394" s="155">
        <v>0</v>
      </c>
      <c r="BB394" s="156" t="s">
        <v>1</v>
      </c>
      <c r="BM394" s="154">
        <v>0</v>
      </c>
      <c r="BN394" s="154">
        <v>0</v>
      </c>
      <c r="BO394" s="154">
        <v>0</v>
      </c>
      <c r="BP394" s="154">
        <v>0</v>
      </c>
    </row>
    <row r="395" spans="1:68" x14ac:dyDescent="0.25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3"/>
      <c r="P395" s="64" t="s">
        <v>81</v>
      </c>
      <c r="Q395" s="65"/>
      <c r="R395" s="65"/>
      <c r="S395" s="65"/>
      <c r="T395" s="65"/>
      <c r="U395" s="65"/>
      <c r="V395" s="66"/>
      <c r="W395" s="38" t="s">
        <v>82</v>
      </c>
      <c r="X395" s="39">
        <f>IFERROR(X389/H389,"0")+IFERROR(X390/H390,"0")+IFERROR(X391/H391,"0")+IFERROR(X392/H392,"0")+IFERROR(X393/H393,"0")+IFERROR(X394/H394,"0")</f>
        <v>0</v>
      </c>
      <c r="Y395" s="39">
        <f>IFERROR(Y389/H389,"0")+IFERROR(Y390/H390,"0")+IFERROR(Y391/H391,"0")+IFERROR(Y392/H392,"0")+IFERROR(Y393/H393,"0")+IFERROR(Y394/H394,"0")</f>
        <v>0</v>
      </c>
      <c r="Z395" s="39">
        <f>IFERROR(IF(Z389="",0,Z389),"0")+IFERROR(IF(Z390="",0,Z390),"0")+IFERROR(IF(Z391="",0,Z391),"0")+IFERROR(IF(Z392="",0,Z392),"0")+IFERROR(IF(Z393="",0,Z393),"0")+IFERROR(IF(Z394="",0,Z394),"0")</f>
        <v>0</v>
      </c>
      <c r="AA395" s="40"/>
      <c r="AB395" s="40"/>
      <c r="AC395" s="40"/>
    </row>
    <row r="396" spans="1:68" x14ac:dyDescent="0.25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3"/>
      <c r="P396" s="64" t="s">
        <v>81</v>
      </c>
      <c r="Q396" s="65"/>
      <c r="R396" s="65"/>
      <c r="S396" s="65"/>
      <c r="T396" s="65"/>
      <c r="U396" s="65"/>
      <c r="V396" s="66"/>
      <c r="W396" s="38" t="s">
        <v>70</v>
      </c>
      <c r="X396" s="39">
        <f>IFERROR(SUM(X389:X394),"0")</f>
        <v>0</v>
      </c>
      <c r="Y396" s="39">
        <f>IFERROR(SUM(Y389:Y394),"0")</f>
        <v>0</v>
      </c>
      <c r="Z396" s="38"/>
      <c r="AA396" s="40"/>
      <c r="AB396" s="40"/>
      <c r="AC396" s="40"/>
    </row>
    <row r="397" spans="1:68" ht="14.25" customHeight="1" x14ac:dyDescent="0.25">
      <c r="A397" s="27" t="s">
        <v>147</v>
      </c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</row>
    <row r="398" spans="1:68" ht="27" customHeight="1" x14ac:dyDescent="0.25">
      <c r="A398" s="28" t="s">
        <v>624</v>
      </c>
      <c r="B398" s="28" t="s">
        <v>625</v>
      </c>
      <c r="C398" s="29">
        <v>4301031303</v>
      </c>
      <c r="D398" s="61">
        <v>4607091384802</v>
      </c>
      <c r="E398" s="61"/>
      <c r="F398" s="30">
        <v>0.73</v>
      </c>
      <c r="G398" s="31">
        <v>6</v>
      </c>
      <c r="H398" s="30">
        <v>4.38</v>
      </c>
      <c r="I398" s="30">
        <v>4.6500000000000004</v>
      </c>
      <c r="J398" s="31">
        <v>132</v>
      </c>
      <c r="K398" s="31" t="s">
        <v>102</v>
      </c>
      <c r="L398" s="31" t="s">
        <v>6</v>
      </c>
      <c r="M398" s="32" t="s">
        <v>69</v>
      </c>
      <c r="N398" s="32"/>
      <c r="O398" s="31">
        <v>35</v>
      </c>
      <c r="P398" s="1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149"/>
      <c r="R398" s="149"/>
      <c r="S398" s="149"/>
      <c r="T398" s="150"/>
      <c r="U398" s="33" t="s">
        <v>6</v>
      </c>
      <c r="V398" s="33" t="s">
        <v>6</v>
      </c>
      <c r="W398" s="34" t="s">
        <v>70</v>
      </c>
      <c r="X398" s="35">
        <v>0</v>
      </c>
      <c r="Y398" s="36">
        <f>IFERROR(IF(X398="",0,CEILING((X398/$H398),1)*$H398),"")</f>
        <v>0</v>
      </c>
      <c r="Z398" s="37" t="str">
        <f>IFERROR(IF(Y398=0,"",ROUNDUP(Y398/H398,0)*0.00902),"")</f>
        <v/>
      </c>
      <c r="AA398" s="151" t="s">
        <v>6</v>
      </c>
      <c r="AB398" s="152" t="s">
        <v>6</v>
      </c>
      <c r="AC398" s="153" t="s">
        <v>626</v>
      </c>
      <c r="AG398" s="154"/>
      <c r="AJ398" s="155" t="s">
        <v>6</v>
      </c>
      <c r="AK398" s="155">
        <v>0</v>
      </c>
      <c r="BB398" s="156" t="s">
        <v>1</v>
      </c>
      <c r="BM398" s="154">
        <v>0</v>
      </c>
      <c r="BN398" s="154">
        <v>0</v>
      </c>
      <c r="BO398" s="154">
        <v>0</v>
      </c>
      <c r="BP398" s="154">
        <v>0</v>
      </c>
    </row>
    <row r="399" spans="1:68" ht="27" customHeight="1" x14ac:dyDescent="0.25">
      <c r="A399" s="28" t="s">
        <v>627</v>
      </c>
      <c r="B399" s="28" t="s">
        <v>628</v>
      </c>
      <c r="C399" s="29">
        <v>4301031304</v>
      </c>
      <c r="D399" s="61">
        <v>4607091384826</v>
      </c>
      <c r="E399" s="61"/>
      <c r="F399" s="30">
        <v>0.35</v>
      </c>
      <c r="G399" s="31">
        <v>8</v>
      </c>
      <c r="H399" s="30">
        <v>2.8</v>
      </c>
      <c r="I399" s="30">
        <v>2.98</v>
      </c>
      <c r="J399" s="31">
        <v>234</v>
      </c>
      <c r="K399" s="31" t="s">
        <v>150</v>
      </c>
      <c r="L399" s="31" t="s">
        <v>6</v>
      </c>
      <c r="M399" s="32" t="s">
        <v>69</v>
      </c>
      <c r="N399" s="32"/>
      <c r="O399" s="31">
        <v>35</v>
      </c>
      <c r="P399" s="14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9" s="149"/>
      <c r="R399" s="149"/>
      <c r="S399" s="149"/>
      <c r="T399" s="150"/>
      <c r="U399" s="33" t="s">
        <v>6</v>
      </c>
      <c r="V399" s="33" t="s">
        <v>6</v>
      </c>
      <c r="W399" s="34" t="s">
        <v>70</v>
      </c>
      <c r="X399" s="35">
        <v>0</v>
      </c>
      <c r="Y399" s="36">
        <f>IFERROR(IF(X399="",0,CEILING((X399/$H399),1)*$H399),"")</f>
        <v>0</v>
      </c>
      <c r="Z399" s="37" t="str">
        <f>IFERROR(IF(Y399=0,"",ROUNDUP(Y399/H399,0)*0.00502),"")</f>
        <v/>
      </c>
      <c r="AA399" s="151" t="s">
        <v>6</v>
      </c>
      <c r="AB399" s="152" t="s">
        <v>6</v>
      </c>
      <c r="AC399" s="153" t="s">
        <v>626</v>
      </c>
      <c r="AG399" s="154"/>
      <c r="AJ399" s="155" t="s">
        <v>6</v>
      </c>
      <c r="AK399" s="155">
        <v>0</v>
      </c>
      <c r="BB399" s="156" t="s">
        <v>1</v>
      </c>
      <c r="BM399" s="154">
        <v>0</v>
      </c>
      <c r="BN399" s="154">
        <v>0</v>
      </c>
      <c r="BO399" s="154">
        <v>0</v>
      </c>
      <c r="BP399" s="154">
        <v>0</v>
      </c>
    </row>
    <row r="400" spans="1:68" x14ac:dyDescent="0.25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3"/>
      <c r="P400" s="64" t="s">
        <v>81</v>
      </c>
      <c r="Q400" s="65"/>
      <c r="R400" s="65"/>
      <c r="S400" s="65"/>
      <c r="T400" s="65"/>
      <c r="U400" s="65"/>
      <c r="V400" s="66"/>
      <c r="W400" s="38" t="s">
        <v>82</v>
      </c>
      <c r="X400" s="39">
        <f>IFERROR(X398/H398,"0")+IFERROR(X399/H399,"0")</f>
        <v>0</v>
      </c>
      <c r="Y400" s="39">
        <f>IFERROR(Y398/H398,"0")+IFERROR(Y399/H399,"0")</f>
        <v>0</v>
      </c>
      <c r="Z400" s="39">
        <f>IFERROR(IF(Z398="",0,Z398),"0")+IFERROR(IF(Z399="",0,Z399),"0")</f>
        <v>0</v>
      </c>
      <c r="AA400" s="40"/>
      <c r="AB400" s="40"/>
      <c r="AC400" s="40"/>
    </row>
    <row r="401" spans="1:68" x14ac:dyDescent="0.25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3"/>
      <c r="P401" s="64" t="s">
        <v>81</v>
      </c>
      <c r="Q401" s="65"/>
      <c r="R401" s="65"/>
      <c r="S401" s="65"/>
      <c r="T401" s="65"/>
      <c r="U401" s="65"/>
      <c r="V401" s="66"/>
      <c r="W401" s="38" t="s">
        <v>70</v>
      </c>
      <c r="X401" s="39">
        <f>IFERROR(SUM(X398:X399),"0")</f>
        <v>0</v>
      </c>
      <c r="Y401" s="39">
        <f>IFERROR(SUM(Y398:Y399),"0")</f>
        <v>0</v>
      </c>
      <c r="Z401" s="38"/>
      <c r="AA401" s="40"/>
      <c r="AB401" s="40"/>
      <c r="AC401" s="40"/>
    </row>
    <row r="402" spans="1:68" ht="14.25" customHeight="1" x14ac:dyDescent="0.25">
      <c r="A402" s="27" t="s">
        <v>65</v>
      </c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</row>
    <row r="403" spans="1:68" ht="27" customHeight="1" x14ac:dyDescent="0.25">
      <c r="A403" s="28" t="s">
        <v>629</v>
      </c>
      <c r="B403" s="28" t="s">
        <v>630</v>
      </c>
      <c r="C403" s="29">
        <v>4301051899</v>
      </c>
      <c r="D403" s="61">
        <v>4607091384246</v>
      </c>
      <c r="E403" s="61"/>
      <c r="F403" s="30">
        <v>1.5</v>
      </c>
      <c r="G403" s="31">
        <v>6</v>
      </c>
      <c r="H403" s="30">
        <v>9</v>
      </c>
      <c r="I403" s="30">
        <v>9.5190000000000001</v>
      </c>
      <c r="J403" s="31">
        <v>64</v>
      </c>
      <c r="K403" s="31" t="s">
        <v>94</v>
      </c>
      <c r="L403" s="31" t="s">
        <v>6</v>
      </c>
      <c r="M403" s="32" t="s">
        <v>104</v>
      </c>
      <c r="N403" s="32"/>
      <c r="O403" s="31">
        <v>40</v>
      </c>
      <c r="P403" s="14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3" s="149"/>
      <c r="R403" s="149"/>
      <c r="S403" s="149"/>
      <c r="T403" s="150"/>
      <c r="U403" s="33" t="s">
        <v>6</v>
      </c>
      <c r="V403" s="33" t="s">
        <v>6</v>
      </c>
      <c r="W403" s="34" t="s">
        <v>70</v>
      </c>
      <c r="X403" s="35">
        <v>0</v>
      </c>
      <c r="Y403" s="36">
        <f>IFERROR(IF(X403="",0,CEILING((X403/$H403),1)*$H403),"")</f>
        <v>0</v>
      </c>
      <c r="Z403" s="37" t="str">
        <f>IFERROR(IF(Y403=0,"",ROUNDUP(Y403/H403,0)*0.01898),"")</f>
        <v/>
      </c>
      <c r="AA403" s="151" t="s">
        <v>6</v>
      </c>
      <c r="AB403" s="152" t="s">
        <v>6</v>
      </c>
      <c r="AC403" s="153" t="s">
        <v>631</v>
      </c>
      <c r="AG403" s="154"/>
      <c r="AJ403" s="155" t="s">
        <v>6</v>
      </c>
      <c r="AK403" s="155">
        <v>0</v>
      </c>
      <c r="BB403" s="156" t="s">
        <v>1</v>
      </c>
      <c r="BM403" s="154">
        <v>0</v>
      </c>
      <c r="BN403" s="154">
        <v>0</v>
      </c>
      <c r="BO403" s="154">
        <v>0</v>
      </c>
      <c r="BP403" s="154">
        <v>0</v>
      </c>
    </row>
    <row r="404" spans="1:68" ht="37.5" customHeight="1" x14ac:dyDescent="0.25">
      <c r="A404" s="28" t="s">
        <v>632</v>
      </c>
      <c r="B404" s="28" t="s">
        <v>633</v>
      </c>
      <c r="C404" s="29">
        <v>4301051901</v>
      </c>
      <c r="D404" s="61">
        <v>4680115881976</v>
      </c>
      <c r="E404" s="61"/>
      <c r="F404" s="30">
        <v>1.5</v>
      </c>
      <c r="G404" s="31">
        <v>6</v>
      </c>
      <c r="H404" s="30">
        <v>9</v>
      </c>
      <c r="I404" s="30">
        <v>9.4350000000000005</v>
      </c>
      <c r="J404" s="31">
        <v>64</v>
      </c>
      <c r="K404" s="31" t="s">
        <v>94</v>
      </c>
      <c r="L404" s="31" t="s">
        <v>6</v>
      </c>
      <c r="M404" s="32" t="s">
        <v>104</v>
      </c>
      <c r="N404" s="32"/>
      <c r="O404" s="31">
        <v>40</v>
      </c>
      <c r="P404" s="157" t="s">
        <v>634</v>
      </c>
      <c r="Q404" s="149"/>
      <c r="R404" s="149"/>
      <c r="S404" s="149"/>
      <c r="T404" s="150"/>
      <c r="U404" s="33" t="s">
        <v>6</v>
      </c>
      <c r="V404" s="33" t="s">
        <v>6</v>
      </c>
      <c r="W404" s="34" t="s">
        <v>70</v>
      </c>
      <c r="X404" s="35">
        <v>0</v>
      </c>
      <c r="Y404" s="36">
        <f>IFERROR(IF(X404="",0,CEILING((X404/$H404),1)*$H404),"")</f>
        <v>0</v>
      </c>
      <c r="Z404" s="37" t="str">
        <f>IFERROR(IF(Y404=0,"",ROUNDUP(Y404/H404,0)*0.01898),"")</f>
        <v/>
      </c>
      <c r="AA404" s="151" t="s">
        <v>6</v>
      </c>
      <c r="AB404" s="152" t="s">
        <v>6</v>
      </c>
      <c r="AC404" s="153" t="s">
        <v>635</v>
      </c>
      <c r="AG404" s="154"/>
      <c r="AJ404" s="155" t="s">
        <v>6</v>
      </c>
      <c r="AK404" s="155">
        <v>0</v>
      </c>
      <c r="BB404" s="156" t="s">
        <v>1</v>
      </c>
      <c r="BM404" s="154">
        <v>0</v>
      </c>
      <c r="BN404" s="154">
        <v>0</v>
      </c>
      <c r="BO404" s="154">
        <v>0</v>
      </c>
      <c r="BP404" s="154">
        <v>0</v>
      </c>
    </row>
    <row r="405" spans="1:68" ht="27" customHeight="1" x14ac:dyDescent="0.25">
      <c r="A405" s="28" t="s">
        <v>636</v>
      </c>
      <c r="B405" s="28" t="s">
        <v>637</v>
      </c>
      <c r="C405" s="29">
        <v>4301051297</v>
      </c>
      <c r="D405" s="61">
        <v>4607091384253</v>
      </c>
      <c r="E405" s="61"/>
      <c r="F405" s="30">
        <v>0.4</v>
      </c>
      <c r="G405" s="31">
        <v>6</v>
      </c>
      <c r="H405" s="30">
        <v>2.4</v>
      </c>
      <c r="I405" s="30">
        <v>2.6640000000000001</v>
      </c>
      <c r="J405" s="31">
        <v>182</v>
      </c>
      <c r="K405" s="31" t="s">
        <v>68</v>
      </c>
      <c r="L405" s="31" t="s">
        <v>6</v>
      </c>
      <c r="M405" s="32" t="s">
        <v>69</v>
      </c>
      <c r="N405" s="32"/>
      <c r="O405" s="31">
        <v>40</v>
      </c>
      <c r="P405" s="14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5" s="149"/>
      <c r="R405" s="149"/>
      <c r="S405" s="149"/>
      <c r="T405" s="150"/>
      <c r="U405" s="33" t="s">
        <v>6</v>
      </c>
      <c r="V405" s="33" t="s">
        <v>6</v>
      </c>
      <c r="W405" s="34" t="s">
        <v>70</v>
      </c>
      <c r="X405" s="35">
        <v>0</v>
      </c>
      <c r="Y405" s="36">
        <f>IFERROR(IF(X405="",0,CEILING((X405/$H405),1)*$H405),"")</f>
        <v>0</v>
      </c>
      <c r="Z405" s="37" t="str">
        <f>IFERROR(IF(Y405=0,"",ROUNDUP(Y405/H405,0)*0.00651),"")</f>
        <v/>
      </c>
      <c r="AA405" s="151" t="s">
        <v>6</v>
      </c>
      <c r="AB405" s="152" t="s">
        <v>6</v>
      </c>
      <c r="AC405" s="153" t="s">
        <v>638</v>
      </c>
      <c r="AG405" s="154"/>
      <c r="AJ405" s="155" t="s">
        <v>6</v>
      </c>
      <c r="AK405" s="155">
        <v>0</v>
      </c>
      <c r="BB405" s="156" t="s">
        <v>1</v>
      </c>
      <c r="BM405" s="154">
        <v>0</v>
      </c>
      <c r="BN405" s="154">
        <v>0</v>
      </c>
      <c r="BO405" s="154">
        <v>0</v>
      </c>
      <c r="BP405" s="154">
        <v>0</v>
      </c>
    </row>
    <row r="406" spans="1:68" ht="27" customHeight="1" x14ac:dyDescent="0.25">
      <c r="A406" s="28" t="s">
        <v>636</v>
      </c>
      <c r="B406" s="28" t="s">
        <v>639</v>
      </c>
      <c r="C406" s="29">
        <v>4301051660</v>
      </c>
      <c r="D406" s="61">
        <v>4607091384253</v>
      </c>
      <c r="E406" s="61"/>
      <c r="F406" s="30">
        <v>0.4</v>
      </c>
      <c r="G406" s="31">
        <v>6</v>
      </c>
      <c r="H406" s="30">
        <v>2.4</v>
      </c>
      <c r="I406" s="30">
        <v>2.6640000000000001</v>
      </c>
      <c r="J406" s="31">
        <v>182</v>
      </c>
      <c r="K406" s="31" t="s">
        <v>68</v>
      </c>
      <c r="L406" s="31" t="s">
        <v>6</v>
      </c>
      <c r="M406" s="32" t="s">
        <v>104</v>
      </c>
      <c r="N406" s="32"/>
      <c r="O406" s="31">
        <v>40</v>
      </c>
      <c r="P406" s="14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149"/>
      <c r="R406" s="149"/>
      <c r="S406" s="149"/>
      <c r="T406" s="150"/>
      <c r="U406" s="33" t="s">
        <v>6</v>
      </c>
      <c r="V406" s="33" t="s">
        <v>6</v>
      </c>
      <c r="W406" s="34" t="s">
        <v>70</v>
      </c>
      <c r="X406" s="35">
        <v>0</v>
      </c>
      <c r="Y406" s="36">
        <f>IFERROR(IF(X406="",0,CEILING((X406/$H406),1)*$H406),"")</f>
        <v>0</v>
      </c>
      <c r="Z406" s="37" t="str">
        <f>IFERROR(IF(Y406=0,"",ROUNDUP(Y406/H406,0)*0.00651),"")</f>
        <v/>
      </c>
      <c r="AA406" s="151" t="s">
        <v>6</v>
      </c>
      <c r="AB406" s="152" t="s">
        <v>6</v>
      </c>
      <c r="AC406" s="153" t="s">
        <v>631</v>
      </c>
      <c r="AG406" s="154"/>
      <c r="AJ406" s="155" t="s">
        <v>6</v>
      </c>
      <c r="AK406" s="155">
        <v>0</v>
      </c>
      <c r="BB406" s="156" t="s">
        <v>1</v>
      </c>
      <c r="BM406" s="154">
        <v>0</v>
      </c>
      <c r="BN406" s="154">
        <v>0</v>
      </c>
      <c r="BO406" s="154">
        <v>0</v>
      </c>
      <c r="BP406" s="154">
        <v>0</v>
      </c>
    </row>
    <row r="407" spans="1:68" ht="27" customHeight="1" x14ac:dyDescent="0.25">
      <c r="A407" s="28" t="s">
        <v>640</v>
      </c>
      <c r="B407" s="28" t="s">
        <v>641</v>
      </c>
      <c r="C407" s="29">
        <v>4301051444</v>
      </c>
      <c r="D407" s="61">
        <v>4680115881969</v>
      </c>
      <c r="E407" s="61"/>
      <c r="F407" s="30">
        <v>0.4</v>
      </c>
      <c r="G407" s="31">
        <v>6</v>
      </c>
      <c r="H407" s="30">
        <v>2.4</v>
      </c>
      <c r="I407" s="30">
        <v>2.58</v>
      </c>
      <c r="J407" s="31">
        <v>182</v>
      </c>
      <c r="K407" s="31" t="s">
        <v>68</v>
      </c>
      <c r="L407" s="31" t="s">
        <v>6</v>
      </c>
      <c r="M407" s="32" t="s">
        <v>69</v>
      </c>
      <c r="N407" s="32"/>
      <c r="O407" s="31">
        <v>40</v>
      </c>
      <c r="P407" s="14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149"/>
      <c r="R407" s="149"/>
      <c r="S407" s="149"/>
      <c r="T407" s="150"/>
      <c r="U407" s="33" t="s">
        <v>6</v>
      </c>
      <c r="V407" s="33" t="s">
        <v>6</v>
      </c>
      <c r="W407" s="34" t="s">
        <v>70</v>
      </c>
      <c r="X407" s="35">
        <v>0</v>
      </c>
      <c r="Y407" s="36">
        <f>IFERROR(IF(X407="",0,CEILING((X407/$H407),1)*$H407),"")</f>
        <v>0</v>
      </c>
      <c r="Z407" s="37" t="str">
        <f>IFERROR(IF(Y407=0,"",ROUNDUP(Y407/H407,0)*0.00651),"")</f>
        <v/>
      </c>
      <c r="AA407" s="151" t="s">
        <v>6</v>
      </c>
      <c r="AB407" s="152" t="s">
        <v>6</v>
      </c>
      <c r="AC407" s="153" t="s">
        <v>642</v>
      </c>
      <c r="AG407" s="154"/>
      <c r="AJ407" s="155" t="s">
        <v>6</v>
      </c>
      <c r="AK407" s="155">
        <v>0</v>
      </c>
      <c r="BB407" s="156" t="s">
        <v>1</v>
      </c>
      <c r="BM407" s="154">
        <v>0</v>
      </c>
      <c r="BN407" s="154">
        <v>0</v>
      </c>
      <c r="BO407" s="154">
        <v>0</v>
      </c>
      <c r="BP407" s="154">
        <v>0</v>
      </c>
    </row>
    <row r="408" spans="1:68" x14ac:dyDescent="0.25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3"/>
      <c r="P408" s="64" t="s">
        <v>81</v>
      </c>
      <c r="Q408" s="65"/>
      <c r="R408" s="65"/>
      <c r="S408" s="65"/>
      <c r="T408" s="65"/>
      <c r="U408" s="65"/>
      <c r="V408" s="66"/>
      <c r="W408" s="38" t="s">
        <v>82</v>
      </c>
      <c r="X408" s="39">
        <f>IFERROR(X403/H403,"0")+IFERROR(X404/H404,"0")+IFERROR(X405/H405,"0")+IFERROR(X406/H406,"0")+IFERROR(X407/H407,"0")</f>
        <v>0</v>
      </c>
      <c r="Y408" s="39">
        <f>IFERROR(Y403/H403,"0")+IFERROR(Y404/H404,"0")+IFERROR(Y405/H405,"0")+IFERROR(Y406/H406,"0")+IFERROR(Y407/H407,"0")</f>
        <v>0</v>
      </c>
      <c r="Z408" s="39">
        <f>IFERROR(IF(Z403="",0,Z403),"0")+IFERROR(IF(Z404="",0,Z404),"0")+IFERROR(IF(Z405="",0,Z405),"0")+IFERROR(IF(Z406="",0,Z406),"0")+IFERROR(IF(Z407="",0,Z407),"0")</f>
        <v>0</v>
      </c>
      <c r="AA408" s="40"/>
      <c r="AB408" s="40"/>
      <c r="AC408" s="40"/>
    </row>
    <row r="409" spans="1:68" x14ac:dyDescent="0.25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3"/>
      <c r="P409" s="64" t="s">
        <v>81</v>
      </c>
      <c r="Q409" s="65"/>
      <c r="R409" s="65"/>
      <c r="S409" s="65"/>
      <c r="T409" s="65"/>
      <c r="U409" s="65"/>
      <c r="V409" s="66"/>
      <c r="W409" s="38" t="s">
        <v>70</v>
      </c>
      <c r="X409" s="39">
        <f>IFERROR(SUM(X403:X407),"0")</f>
        <v>0</v>
      </c>
      <c r="Y409" s="39">
        <f>IFERROR(SUM(Y403:Y407),"0")</f>
        <v>0</v>
      </c>
      <c r="Z409" s="38"/>
      <c r="AA409" s="40"/>
      <c r="AB409" s="40"/>
      <c r="AC409" s="40"/>
    </row>
    <row r="410" spans="1:68" ht="14.25" customHeight="1" x14ac:dyDescent="0.25">
      <c r="A410" s="27" t="s">
        <v>173</v>
      </c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</row>
    <row r="411" spans="1:68" ht="27" customHeight="1" x14ac:dyDescent="0.25">
      <c r="A411" s="28" t="s">
        <v>643</v>
      </c>
      <c r="B411" s="28" t="s">
        <v>644</v>
      </c>
      <c r="C411" s="29">
        <v>4301060441</v>
      </c>
      <c r="D411" s="61">
        <v>4607091389357</v>
      </c>
      <c r="E411" s="61"/>
      <c r="F411" s="30">
        <v>1.5</v>
      </c>
      <c r="G411" s="31">
        <v>6</v>
      </c>
      <c r="H411" s="30">
        <v>9</v>
      </c>
      <c r="I411" s="30">
        <v>9.4350000000000005</v>
      </c>
      <c r="J411" s="31">
        <v>64</v>
      </c>
      <c r="K411" s="31" t="s">
        <v>94</v>
      </c>
      <c r="L411" s="31" t="s">
        <v>6</v>
      </c>
      <c r="M411" s="32" t="s">
        <v>104</v>
      </c>
      <c r="N411" s="32"/>
      <c r="O411" s="31">
        <v>40</v>
      </c>
      <c r="P411" s="157" t="s">
        <v>645</v>
      </c>
      <c r="Q411" s="149"/>
      <c r="R411" s="149"/>
      <c r="S411" s="149"/>
      <c r="T411" s="150"/>
      <c r="U411" s="33" t="s">
        <v>6</v>
      </c>
      <c r="V411" s="33" t="s">
        <v>6</v>
      </c>
      <c r="W411" s="34" t="s">
        <v>70</v>
      </c>
      <c r="X411" s="35">
        <v>0</v>
      </c>
      <c r="Y411" s="36">
        <f>IFERROR(IF(X411="",0,CEILING((X411/$H411),1)*$H411),"")</f>
        <v>0</v>
      </c>
      <c r="Z411" s="37" t="str">
        <f>IFERROR(IF(Y411=0,"",ROUNDUP(Y411/H411,0)*0.01898),"")</f>
        <v/>
      </c>
      <c r="AA411" s="151" t="s">
        <v>6</v>
      </c>
      <c r="AB411" s="152" t="s">
        <v>6</v>
      </c>
      <c r="AC411" s="153" t="s">
        <v>646</v>
      </c>
      <c r="AG411" s="154"/>
      <c r="AJ411" s="155" t="s">
        <v>6</v>
      </c>
      <c r="AK411" s="155">
        <v>0</v>
      </c>
      <c r="BB411" s="156" t="s">
        <v>1</v>
      </c>
      <c r="BM411" s="154">
        <v>0</v>
      </c>
      <c r="BN411" s="154">
        <v>0</v>
      </c>
      <c r="BO411" s="154">
        <v>0</v>
      </c>
      <c r="BP411" s="154">
        <v>0</v>
      </c>
    </row>
    <row r="412" spans="1:68" x14ac:dyDescent="0.25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3"/>
      <c r="P412" s="64" t="s">
        <v>81</v>
      </c>
      <c r="Q412" s="65"/>
      <c r="R412" s="65"/>
      <c r="S412" s="65"/>
      <c r="T412" s="65"/>
      <c r="U412" s="65"/>
      <c r="V412" s="66"/>
      <c r="W412" s="38" t="s">
        <v>82</v>
      </c>
      <c r="X412" s="39">
        <f>IFERROR(X411/H411,"0")</f>
        <v>0</v>
      </c>
      <c r="Y412" s="39">
        <f>IFERROR(Y411/H411,"0")</f>
        <v>0</v>
      </c>
      <c r="Z412" s="39">
        <f>IFERROR(IF(Z411="",0,Z411),"0")</f>
        <v>0</v>
      </c>
      <c r="AA412" s="40"/>
      <c r="AB412" s="40"/>
      <c r="AC412" s="40"/>
    </row>
    <row r="413" spans="1:68" x14ac:dyDescent="0.25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3"/>
      <c r="P413" s="64" t="s">
        <v>81</v>
      </c>
      <c r="Q413" s="65"/>
      <c r="R413" s="65"/>
      <c r="S413" s="65"/>
      <c r="T413" s="65"/>
      <c r="U413" s="65"/>
      <c r="V413" s="66"/>
      <c r="W413" s="38" t="s">
        <v>70</v>
      </c>
      <c r="X413" s="39">
        <f>IFERROR(SUM(X411:X411),"0")</f>
        <v>0</v>
      </c>
      <c r="Y413" s="39">
        <f>IFERROR(SUM(Y411:Y411),"0")</f>
        <v>0</v>
      </c>
      <c r="Z413" s="38"/>
      <c r="AA413" s="40"/>
      <c r="AB413" s="40"/>
      <c r="AC413" s="40"/>
    </row>
    <row r="414" spans="1:68" ht="27.75" customHeight="1" x14ac:dyDescent="0.25">
      <c r="A414" s="60" t="s">
        <v>647</v>
      </c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  <c r="AA414" s="25"/>
      <c r="AB414" s="25"/>
      <c r="AC414" s="25"/>
    </row>
    <row r="415" spans="1:68" ht="16.5" customHeight="1" x14ac:dyDescent="0.25">
      <c r="A415" s="26" t="s">
        <v>648</v>
      </c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</row>
    <row r="416" spans="1:68" ht="14.25" customHeight="1" x14ac:dyDescent="0.25">
      <c r="A416" s="27" t="s">
        <v>147</v>
      </c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</row>
    <row r="417" spans="1:68" ht="27" customHeight="1" x14ac:dyDescent="0.25">
      <c r="A417" s="28" t="s">
        <v>649</v>
      </c>
      <c r="B417" s="28" t="s">
        <v>650</v>
      </c>
      <c r="C417" s="29">
        <v>4301031405</v>
      </c>
      <c r="D417" s="61">
        <v>4680115886100</v>
      </c>
      <c r="E417" s="61"/>
      <c r="F417" s="30">
        <v>0.9</v>
      </c>
      <c r="G417" s="31">
        <v>6</v>
      </c>
      <c r="H417" s="30">
        <v>5.4</v>
      </c>
      <c r="I417" s="30">
        <v>5.61</v>
      </c>
      <c r="J417" s="31">
        <v>132</v>
      </c>
      <c r="K417" s="31" t="s">
        <v>102</v>
      </c>
      <c r="L417" s="31" t="s">
        <v>6</v>
      </c>
      <c r="M417" s="32" t="s">
        <v>69</v>
      </c>
      <c r="N417" s="32"/>
      <c r="O417" s="31">
        <v>50</v>
      </c>
      <c r="P417" s="157" t="s">
        <v>651</v>
      </c>
      <c r="Q417" s="149"/>
      <c r="R417" s="149"/>
      <c r="S417" s="149"/>
      <c r="T417" s="150"/>
      <c r="U417" s="33" t="s">
        <v>6</v>
      </c>
      <c r="V417" s="33" t="s">
        <v>6</v>
      </c>
      <c r="W417" s="34" t="s">
        <v>70</v>
      </c>
      <c r="X417" s="35">
        <v>0</v>
      </c>
      <c r="Y417" s="36">
        <f t="shared" ref="Y417:Y428" si="14">IFERROR(IF(X417="",0,CEILING((X417/$H417),1)*$H417),"")</f>
        <v>0</v>
      </c>
      <c r="Z417" s="37" t="str">
        <f>IFERROR(IF(Y417=0,"",ROUNDUP(Y417/H417,0)*0.00902),"")</f>
        <v/>
      </c>
      <c r="AA417" s="151" t="s">
        <v>6</v>
      </c>
      <c r="AB417" s="152" t="s">
        <v>6</v>
      </c>
      <c r="AC417" s="153" t="s">
        <v>652</v>
      </c>
      <c r="AG417" s="154"/>
      <c r="AJ417" s="155" t="s">
        <v>6</v>
      </c>
      <c r="AK417" s="155">
        <v>0</v>
      </c>
      <c r="BB417" s="156" t="s">
        <v>1</v>
      </c>
      <c r="BM417" s="154">
        <v>0</v>
      </c>
      <c r="BN417" s="154">
        <v>0</v>
      </c>
      <c r="BO417" s="154">
        <v>0</v>
      </c>
      <c r="BP417" s="154">
        <v>0</v>
      </c>
    </row>
    <row r="418" spans="1:68" ht="27" customHeight="1" x14ac:dyDescent="0.25">
      <c r="A418" s="28" t="s">
        <v>653</v>
      </c>
      <c r="B418" s="28" t="s">
        <v>654</v>
      </c>
      <c r="C418" s="29">
        <v>4301031406</v>
      </c>
      <c r="D418" s="61">
        <v>4680115886117</v>
      </c>
      <c r="E418" s="61"/>
      <c r="F418" s="30">
        <v>0.9</v>
      </c>
      <c r="G418" s="31">
        <v>6</v>
      </c>
      <c r="H418" s="30">
        <v>5.4</v>
      </c>
      <c r="I418" s="30">
        <v>5.61</v>
      </c>
      <c r="J418" s="31">
        <v>132</v>
      </c>
      <c r="K418" s="31" t="s">
        <v>102</v>
      </c>
      <c r="L418" s="31" t="s">
        <v>6</v>
      </c>
      <c r="M418" s="32" t="s">
        <v>69</v>
      </c>
      <c r="N418" s="32"/>
      <c r="O418" s="31">
        <v>50</v>
      </c>
      <c r="P418" s="157" t="s">
        <v>655</v>
      </c>
      <c r="Q418" s="149"/>
      <c r="R418" s="149"/>
      <c r="S418" s="149"/>
      <c r="T418" s="150"/>
      <c r="U418" s="33" t="s">
        <v>6</v>
      </c>
      <c r="V418" s="33" t="s">
        <v>6</v>
      </c>
      <c r="W418" s="34" t="s">
        <v>70</v>
      </c>
      <c r="X418" s="35">
        <v>0</v>
      </c>
      <c r="Y418" s="36">
        <f t="shared" si="14"/>
        <v>0</v>
      </c>
      <c r="Z418" s="37" t="str">
        <f>IFERROR(IF(Y418=0,"",ROUNDUP(Y418/H418,0)*0.00902),"")</f>
        <v/>
      </c>
      <c r="AA418" s="151" t="s">
        <v>6</v>
      </c>
      <c r="AB418" s="152" t="s">
        <v>6</v>
      </c>
      <c r="AC418" s="153" t="s">
        <v>656</v>
      </c>
      <c r="AG418" s="154"/>
      <c r="AJ418" s="155" t="s">
        <v>6</v>
      </c>
      <c r="AK418" s="155">
        <v>0</v>
      </c>
      <c r="BB418" s="156" t="s">
        <v>1</v>
      </c>
      <c r="BM418" s="154">
        <v>0</v>
      </c>
      <c r="BN418" s="154">
        <v>0</v>
      </c>
      <c r="BO418" s="154">
        <v>0</v>
      </c>
      <c r="BP418" s="154">
        <v>0</v>
      </c>
    </row>
    <row r="419" spans="1:68" ht="27" customHeight="1" x14ac:dyDescent="0.25">
      <c r="A419" s="28" t="s">
        <v>653</v>
      </c>
      <c r="B419" s="28" t="s">
        <v>657</v>
      </c>
      <c r="C419" s="29">
        <v>4301031382</v>
      </c>
      <c r="D419" s="61">
        <v>4680115886117</v>
      </c>
      <c r="E419" s="61"/>
      <c r="F419" s="30">
        <v>0.9</v>
      </c>
      <c r="G419" s="31">
        <v>6</v>
      </c>
      <c r="H419" s="30">
        <v>5.4</v>
      </c>
      <c r="I419" s="30">
        <v>5.61</v>
      </c>
      <c r="J419" s="31">
        <v>132</v>
      </c>
      <c r="K419" s="31" t="s">
        <v>102</v>
      </c>
      <c r="L419" s="31" t="s">
        <v>6</v>
      </c>
      <c r="M419" s="32" t="s">
        <v>69</v>
      </c>
      <c r="N419" s="32"/>
      <c r="O419" s="31">
        <v>50</v>
      </c>
      <c r="P419" s="157" t="s">
        <v>655</v>
      </c>
      <c r="Q419" s="149"/>
      <c r="R419" s="149"/>
      <c r="S419" s="149"/>
      <c r="T419" s="150"/>
      <c r="U419" s="33" t="s">
        <v>6</v>
      </c>
      <c r="V419" s="33" t="s">
        <v>6</v>
      </c>
      <c r="W419" s="34" t="s">
        <v>70</v>
      </c>
      <c r="X419" s="35">
        <v>0</v>
      </c>
      <c r="Y419" s="36">
        <f t="shared" si="14"/>
        <v>0</v>
      </c>
      <c r="Z419" s="37" t="str">
        <f>IFERROR(IF(Y419=0,"",ROUNDUP(Y419/H419,0)*0.00902),"")</f>
        <v/>
      </c>
      <c r="AA419" s="151" t="s">
        <v>6</v>
      </c>
      <c r="AB419" s="152" t="s">
        <v>6</v>
      </c>
      <c r="AC419" s="153" t="s">
        <v>656</v>
      </c>
      <c r="AG419" s="154"/>
      <c r="AJ419" s="155" t="s">
        <v>6</v>
      </c>
      <c r="AK419" s="155">
        <v>0</v>
      </c>
      <c r="BB419" s="156" t="s">
        <v>1</v>
      </c>
      <c r="BM419" s="154">
        <v>0</v>
      </c>
      <c r="BN419" s="154">
        <v>0</v>
      </c>
      <c r="BO419" s="154">
        <v>0</v>
      </c>
      <c r="BP419" s="154">
        <v>0</v>
      </c>
    </row>
    <row r="420" spans="1:68" ht="27" customHeight="1" x14ac:dyDescent="0.25">
      <c r="A420" s="28" t="s">
        <v>658</v>
      </c>
      <c r="B420" s="28" t="s">
        <v>659</v>
      </c>
      <c r="C420" s="29">
        <v>4301031402</v>
      </c>
      <c r="D420" s="61">
        <v>4680115886124</v>
      </c>
      <c r="E420" s="61"/>
      <c r="F420" s="30">
        <v>0.9</v>
      </c>
      <c r="G420" s="31">
        <v>6</v>
      </c>
      <c r="H420" s="30">
        <v>5.4</v>
      </c>
      <c r="I420" s="30">
        <v>5.61</v>
      </c>
      <c r="J420" s="31">
        <v>132</v>
      </c>
      <c r="K420" s="31" t="s">
        <v>102</v>
      </c>
      <c r="L420" s="31" t="s">
        <v>6</v>
      </c>
      <c r="M420" s="32" t="s">
        <v>69</v>
      </c>
      <c r="N420" s="32"/>
      <c r="O420" s="31">
        <v>50</v>
      </c>
      <c r="P420" s="157" t="s">
        <v>660</v>
      </c>
      <c r="Q420" s="149"/>
      <c r="R420" s="149"/>
      <c r="S420" s="149"/>
      <c r="T420" s="150"/>
      <c r="U420" s="33" t="s">
        <v>6</v>
      </c>
      <c r="V420" s="33" t="s">
        <v>6</v>
      </c>
      <c r="W420" s="34" t="s">
        <v>70</v>
      </c>
      <c r="X420" s="35">
        <v>0</v>
      </c>
      <c r="Y420" s="36">
        <f t="shared" si="14"/>
        <v>0</v>
      </c>
      <c r="Z420" s="37" t="str">
        <f>IFERROR(IF(Y420=0,"",ROUNDUP(Y420/H420,0)*0.00902),"")</f>
        <v/>
      </c>
      <c r="AA420" s="151" t="s">
        <v>6</v>
      </c>
      <c r="AB420" s="152" t="s">
        <v>6</v>
      </c>
      <c r="AC420" s="153" t="s">
        <v>661</v>
      </c>
      <c r="AG420" s="154"/>
      <c r="AJ420" s="155" t="s">
        <v>6</v>
      </c>
      <c r="AK420" s="155">
        <v>0</v>
      </c>
      <c r="BB420" s="156" t="s">
        <v>1</v>
      </c>
      <c r="BM420" s="154">
        <v>0</v>
      </c>
      <c r="BN420" s="154">
        <v>0</v>
      </c>
      <c r="BO420" s="154">
        <v>0</v>
      </c>
      <c r="BP420" s="154">
        <v>0</v>
      </c>
    </row>
    <row r="421" spans="1:68" ht="27" customHeight="1" x14ac:dyDescent="0.25">
      <c r="A421" s="28" t="s">
        <v>662</v>
      </c>
      <c r="B421" s="28" t="s">
        <v>663</v>
      </c>
      <c r="C421" s="29">
        <v>4301031335</v>
      </c>
      <c r="D421" s="61">
        <v>4680115883147</v>
      </c>
      <c r="E421" s="61"/>
      <c r="F421" s="30">
        <v>0.28000000000000003</v>
      </c>
      <c r="G421" s="31">
        <v>6</v>
      </c>
      <c r="H421" s="30">
        <v>1.68</v>
      </c>
      <c r="I421" s="30">
        <v>1.81</v>
      </c>
      <c r="J421" s="31">
        <v>234</v>
      </c>
      <c r="K421" s="31" t="s">
        <v>150</v>
      </c>
      <c r="L421" s="31" t="s">
        <v>6</v>
      </c>
      <c r="M421" s="32" t="s">
        <v>69</v>
      </c>
      <c r="N421" s="32"/>
      <c r="O421" s="31">
        <v>50</v>
      </c>
      <c r="P421" s="14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149"/>
      <c r="R421" s="149"/>
      <c r="S421" s="149"/>
      <c r="T421" s="150"/>
      <c r="U421" s="33" t="s">
        <v>6</v>
      </c>
      <c r="V421" s="33" t="s">
        <v>6</v>
      </c>
      <c r="W421" s="34" t="s">
        <v>70</v>
      </c>
      <c r="X421" s="35">
        <v>0</v>
      </c>
      <c r="Y421" s="36">
        <f t="shared" si="14"/>
        <v>0</v>
      </c>
      <c r="Z421" s="37" t="str">
        <f t="shared" ref="Z421:Z428" si="15">IFERROR(IF(Y421=0,"",ROUNDUP(Y421/H421,0)*0.00502),"")</f>
        <v/>
      </c>
      <c r="AA421" s="151" t="s">
        <v>6</v>
      </c>
      <c r="AB421" s="152" t="s">
        <v>6</v>
      </c>
      <c r="AC421" s="153" t="s">
        <v>652</v>
      </c>
      <c r="AG421" s="154"/>
      <c r="AJ421" s="155" t="s">
        <v>6</v>
      </c>
      <c r="AK421" s="155">
        <v>0</v>
      </c>
      <c r="BB421" s="156" t="s">
        <v>1</v>
      </c>
      <c r="BM421" s="154">
        <v>0</v>
      </c>
      <c r="BN421" s="154">
        <v>0</v>
      </c>
      <c r="BO421" s="154">
        <v>0</v>
      </c>
      <c r="BP421" s="154">
        <v>0</v>
      </c>
    </row>
    <row r="422" spans="1:68" ht="27" customHeight="1" x14ac:dyDescent="0.25">
      <c r="A422" s="28" t="s">
        <v>662</v>
      </c>
      <c r="B422" s="28" t="s">
        <v>664</v>
      </c>
      <c r="C422" s="29">
        <v>4301031366</v>
      </c>
      <c r="D422" s="61">
        <v>4680115883147</v>
      </c>
      <c r="E422" s="61"/>
      <c r="F422" s="30">
        <v>0.28000000000000003</v>
      </c>
      <c r="G422" s="31">
        <v>6</v>
      </c>
      <c r="H422" s="30">
        <v>1.68</v>
      </c>
      <c r="I422" s="30">
        <v>1.81</v>
      </c>
      <c r="J422" s="31">
        <v>234</v>
      </c>
      <c r="K422" s="31" t="s">
        <v>150</v>
      </c>
      <c r="L422" s="31" t="s">
        <v>6</v>
      </c>
      <c r="M422" s="32" t="s">
        <v>69</v>
      </c>
      <c r="N422" s="32"/>
      <c r="O422" s="31">
        <v>50</v>
      </c>
      <c r="P422" s="157" t="s">
        <v>665</v>
      </c>
      <c r="Q422" s="149"/>
      <c r="R422" s="149"/>
      <c r="S422" s="149"/>
      <c r="T422" s="150"/>
      <c r="U422" s="33" t="s">
        <v>6</v>
      </c>
      <c r="V422" s="33" t="s">
        <v>6</v>
      </c>
      <c r="W422" s="34" t="s">
        <v>70</v>
      </c>
      <c r="X422" s="35">
        <v>0</v>
      </c>
      <c r="Y422" s="36">
        <f t="shared" si="14"/>
        <v>0</v>
      </c>
      <c r="Z422" s="37" t="str">
        <f t="shared" si="15"/>
        <v/>
      </c>
      <c r="AA422" s="151" t="s">
        <v>6</v>
      </c>
      <c r="AB422" s="152" t="s">
        <v>6</v>
      </c>
      <c r="AC422" s="153" t="s">
        <v>652</v>
      </c>
      <c r="AG422" s="154"/>
      <c r="AJ422" s="155" t="s">
        <v>6</v>
      </c>
      <c r="AK422" s="155">
        <v>0</v>
      </c>
      <c r="BB422" s="156" t="s">
        <v>1</v>
      </c>
      <c r="BM422" s="154">
        <v>0</v>
      </c>
      <c r="BN422" s="154">
        <v>0</v>
      </c>
      <c r="BO422" s="154">
        <v>0</v>
      </c>
      <c r="BP422" s="154">
        <v>0</v>
      </c>
    </row>
    <row r="423" spans="1:68" ht="27" customHeight="1" x14ac:dyDescent="0.25">
      <c r="A423" s="28" t="s">
        <v>666</v>
      </c>
      <c r="B423" s="28" t="s">
        <v>667</v>
      </c>
      <c r="C423" s="29">
        <v>4301031362</v>
      </c>
      <c r="D423" s="61">
        <v>4607091384338</v>
      </c>
      <c r="E423" s="61"/>
      <c r="F423" s="30">
        <v>0.35</v>
      </c>
      <c r="G423" s="31">
        <v>6</v>
      </c>
      <c r="H423" s="30">
        <v>2.1</v>
      </c>
      <c r="I423" s="30">
        <v>2.23</v>
      </c>
      <c r="J423" s="31">
        <v>234</v>
      </c>
      <c r="K423" s="31" t="s">
        <v>150</v>
      </c>
      <c r="L423" s="31" t="s">
        <v>6</v>
      </c>
      <c r="M423" s="32" t="s">
        <v>69</v>
      </c>
      <c r="N423" s="32"/>
      <c r="O423" s="31">
        <v>50</v>
      </c>
      <c r="P423" s="14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3" s="149"/>
      <c r="R423" s="149"/>
      <c r="S423" s="149"/>
      <c r="T423" s="150"/>
      <c r="U423" s="33" t="s">
        <v>6</v>
      </c>
      <c r="V423" s="33" t="s">
        <v>6</v>
      </c>
      <c r="W423" s="34" t="s">
        <v>70</v>
      </c>
      <c r="X423" s="35">
        <v>0</v>
      </c>
      <c r="Y423" s="36">
        <f t="shared" si="14"/>
        <v>0</v>
      </c>
      <c r="Z423" s="37" t="str">
        <f t="shared" si="15"/>
        <v/>
      </c>
      <c r="AA423" s="151" t="s">
        <v>6</v>
      </c>
      <c r="AB423" s="152" t="s">
        <v>6</v>
      </c>
      <c r="AC423" s="153" t="s">
        <v>652</v>
      </c>
      <c r="AG423" s="154"/>
      <c r="AJ423" s="155" t="s">
        <v>6</v>
      </c>
      <c r="AK423" s="155">
        <v>0</v>
      </c>
      <c r="BB423" s="156" t="s">
        <v>1</v>
      </c>
      <c r="BM423" s="154">
        <v>0</v>
      </c>
      <c r="BN423" s="154">
        <v>0</v>
      </c>
      <c r="BO423" s="154">
        <v>0</v>
      </c>
      <c r="BP423" s="154">
        <v>0</v>
      </c>
    </row>
    <row r="424" spans="1:68" ht="37.5" customHeight="1" x14ac:dyDescent="0.25">
      <c r="A424" s="28" t="s">
        <v>668</v>
      </c>
      <c r="B424" s="28" t="s">
        <v>669</v>
      </c>
      <c r="C424" s="29">
        <v>4301031361</v>
      </c>
      <c r="D424" s="61">
        <v>4607091389524</v>
      </c>
      <c r="E424" s="61"/>
      <c r="F424" s="30">
        <v>0.35</v>
      </c>
      <c r="G424" s="31">
        <v>6</v>
      </c>
      <c r="H424" s="30">
        <v>2.1</v>
      </c>
      <c r="I424" s="30">
        <v>2.23</v>
      </c>
      <c r="J424" s="31">
        <v>234</v>
      </c>
      <c r="K424" s="31" t="s">
        <v>150</v>
      </c>
      <c r="L424" s="31" t="s">
        <v>6</v>
      </c>
      <c r="M424" s="32" t="s">
        <v>69</v>
      </c>
      <c r="N424" s="32"/>
      <c r="O424" s="31">
        <v>50</v>
      </c>
      <c r="P424" s="14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4" s="149"/>
      <c r="R424" s="149"/>
      <c r="S424" s="149"/>
      <c r="T424" s="150"/>
      <c r="U424" s="33" t="s">
        <v>6</v>
      </c>
      <c r="V424" s="33" t="s">
        <v>6</v>
      </c>
      <c r="W424" s="34" t="s">
        <v>70</v>
      </c>
      <c r="X424" s="35">
        <v>0</v>
      </c>
      <c r="Y424" s="36">
        <f t="shared" si="14"/>
        <v>0</v>
      </c>
      <c r="Z424" s="37" t="str">
        <f t="shared" si="15"/>
        <v/>
      </c>
      <c r="AA424" s="151" t="s">
        <v>6</v>
      </c>
      <c r="AB424" s="152" t="s">
        <v>6</v>
      </c>
      <c r="AC424" s="153" t="s">
        <v>670</v>
      </c>
      <c r="AG424" s="154"/>
      <c r="AJ424" s="155" t="s">
        <v>6</v>
      </c>
      <c r="AK424" s="155">
        <v>0</v>
      </c>
      <c r="BB424" s="156" t="s">
        <v>1</v>
      </c>
      <c r="BM424" s="154">
        <v>0</v>
      </c>
      <c r="BN424" s="154">
        <v>0</v>
      </c>
      <c r="BO424" s="154">
        <v>0</v>
      </c>
      <c r="BP424" s="154">
        <v>0</v>
      </c>
    </row>
    <row r="425" spans="1:68" ht="27" customHeight="1" x14ac:dyDescent="0.25">
      <c r="A425" s="28" t="s">
        <v>671</v>
      </c>
      <c r="B425" s="28" t="s">
        <v>672</v>
      </c>
      <c r="C425" s="29">
        <v>4301031337</v>
      </c>
      <c r="D425" s="61">
        <v>4680115883161</v>
      </c>
      <c r="E425" s="61"/>
      <c r="F425" s="30">
        <v>0.28000000000000003</v>
      </c>
      <c r="G425" s="31">
        <v>6</v>
      </c>
      <c r="H425" s="30">
        <v>1.68</v>
      </c>
      <c r="I425" s="30">
        <v>1.81</v>
      </c>
      <c r="J425" s="31">
        <v>234</v>
      </c>
      <c r="K425" s="31" t="s">
        <v>150</v>
      </c>
      <c r="L425" s="31" t="s">
        <v>6</v>
      </c>
      <c r="M425" s="32" t="s">
        <v>69</v>
      </c>
      <c r="N425" s="32"/>
      <c r="O425" s="31">
        <v>50</v>
      </c>
      <c r="P425" s="14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5" s="149"/>
      <c r="R425" s="149"/>
      <c r="S425" s="149"/>
      <c r="T425" s="150"/>
      <c r="U425" s="33" t="s">
        <v>6</v>
      </c>
      <c r="V425" s="33" t="s">
        <v>6</v>
      </c>
      <c r="W425" s="34" t="s">
        <v>70</v>
      </c>
      <c r="X425" s="35">
        <v>0</v>
      </c>
      <c r="Y425" s="36">
        <f t="shared" si="14"/>
        <v>0</v>
      </c>
      <c r="Z425" s="37" t="str">
        <f t="shared" si="15"/>
        <v/>
      </c>
      <c r="AA425" s="151" t="s">
        <v>6</v>
      </c>
      <c r="AB425" s="152" t="s">
        <v>6</v>
      </c>
      <c r="AC425" s="153" t="s">
        <v>673</v>
      </c>
      <c r="AG425" s="154"/>
      <c r="AJ425" s="155" t="s">
        <v>6</v>
      </c>
      <c r="AK425" s="155">
        <v>0</v>
      </c>
      <c r="BB425" s="156" t="s">
        <v>1</v>
      </c>
      <c r="BM425" s="154">
        <v>0</v>
      </c>
      <c r="BN425" s="154">
        <v>0</v>
      </c>
      <c r="BO425" s="154">
        <v>0</v>
      </c>
      <c r="BP425" s="154">
        <v>0</v>
      </c>
    </row>
    <row r="426" spans="1:68" ht="27" customHeight="1" x14ac:dyDescent="0.25">
      <c r="A426" s="28" t="s">
        <v>671</v>
      </c>
      <c r="B426" s="28" t="s">
        <v>674</v>
      </c>
      <c r="C426" s="29">
        <v>4301031364</v>
      </c>
      <c r="D426" s="61">
        <v>4680115883161</v>
      </c>
      <c r="E426" s="61"/>
      <c r="F426" s="30">
        <v>0.28000000000000003</v>
      </c>
      <c r="G426" s="31">
        <v>6</v>
      </c>
      <c r="H426" s="30">
        <v>1.68</v>
      </c>
      <c r="I426" s="30">
        <v>1.81</v>
      </c>
      <c r="J426" s="31">
        <v>234</v>
      </c>
      <c r="K426" s="31" t="s">
        <v>150</v>
      </c>
      <c r="L426" s="31" t="s">
        <v>6</v>
      </c>
      <c r="M426" s="32" t="s">
        <v>69</v>
      </c>
      <c r="N426" s="32"/>
      <c r="O426" s="31">
        <v>50</v>
      </c>
      <c r="P426" s="157" t="s">
        <v>675</v>
      </c>
      <c r="Q426" s="149"/>
      <c r="R426" s="149"/>
      <c r="S426" s="149"/>
      <c r="T426" s="150"/>
      <c r="U426" s="33" t="s">
        <v>6</v>
      </c>
      <c r="V426" s="33" t="s">
        <v>6</v>
      </c>
      <c r="W426" s="34" t="s">
        <v>70</v>
      </c>
      <c r="X426" s="35">
        <v>0</v>
      </c>
      <c r="Y426" s="36">
        <f t="shared" si="14"/>
        <v>0</v>
      </c>
      <c r="Z426" s="37" t="str">
        <f t="shared" si="15"/>
        <v/>
      </c>
      <c r="AA426" s="151" t="s">
        <v>6</v>
      </c>
      <c r="AB426" s="152" t="s">
        <v>6</v>
      </c>
      <c r="AC426" s="153" t="s">
        <v>673</v>
      </c>
      <c r="AG426" s="154"/>
      <c r="AJ426" s="155" t="s">
        <v>6</v>
      </c>
      <c r="AK426" s="155">
        <v>0</v>
      </c>
      <c r="BB426" s="156" t="s">
        <v>1</v>
      </c>
      <c r="BM426" s="154">
        <v>0</v>
      </c>
      <c r="BN426" s="154">
        <v>0</v>
      </c>
      <c r="BO426" s="154">
        <v>0</v>
      </c>
      <c r="BP426" s="154">
        <v>0</v>
      </c>
    </row>
    <row r="427" spans="1:68" ht="27" customHeight="1" x14ac:dyDescent="0.25">
      <c r="A427" s="28" t="s">
        <v>676</v>
      </c>
      <c r="B427" s="28" t="s">
        <v>677</v>
      </c>
      <c r="C427" s="29">
        <v>4301031358</v>
      </c>
      <c r="D427" s="61">
        <v>4607091389531</v>
      </c>
      <c r="E427" s="61"/>
      <c r="F427" s="30">
        <v>0.35</v>
      </c>
      <c r="G427" s="31">
        <v>6</v>
      </c>
      <c r="H427" s="30">
        <v>2.1</v>
      </c>
      <c r="I427" s="30">
        <v>2.23</v>
      </c>
      <c r="J427" s="31">
        <v>234</v>
      </c>
      <c r="K427" s="31" t="s">
        <v>150</v>
      </c>
      <c r="L427" s="31" t="s">
        <v>6</v>
      </c>
      <c r="M427" s="32" t="s">
        <v>69</v>
      </c>
      <c r="N427" s="32"/>
      <c r="O427" s="31">
        <v>50</v>
      </c>
      <c r="P427" s="14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7" s="149"/>
      <c r="R427" s="149"/>
      <c r="S427" s="149"/>
      <c r="T427" s="150"/>
      <c r="U427" s="33" t="s">
        <v>6</v>
      </c>
      <c r="V427" s="33" t="s">
        <v>6</v>
      </c>
      <c r="W427" s="34" t="s">
        <v>70</v>
      </c>
      <c r="X427" s="35">
        <v>0</v>
      </c>
      <c r="Y427" s="36">
        <f t="shared" si="14"/>
        <v>0</v>
      </c>
      <c r="Z427" s="37" t="str">
        <f t="shared" si="15"/>
        <v/>
      </c>
      <c r="AA427" s="151" t="s">
        <v>6</v>
      </c>
      <c r="AB427" s="152" t="s">
        <v>6</v>
      </c>
      <c r="AC427" s="153" t="s">
        <v>678</v>
      </c>
      <c r="AG427" s="154"/>
      <c r="AJ427" s="155" t="s">
        <v>6</v>
      </c>
      <c r="AK427" s="155">
        <v>0</v>
      </c>
      <c r="BB427" s="156" t="s">
        <v>1</v>
      </c>
      <c r="BM427" s="154">
        <v>0</v>
      </c>
      <c r="BN427" s="154">
        <v>0</v>
      </c>
      <c r="BO427" s="154">
        <v>0</v>
      </c>
      <c r="BP427" s="154">
        <v>0</v>
      </c>
    </row>
    <row r="428" spans="1:68" ht="37.5" customHeight="1" x14ac:dyDescent="0.25">
      <c r="A428" s="28" t="s">
        <v>679</v>
      </c>
      <c r="B428" s="28" t="s">
        <v>680</v>
      </c>
      <c r="C428" s="29">
        <v>4301031360</v>
      </c>
      <c r="D428" s="61">
        <v>4607091384345</v>
      </c>
      <c r="E428" s="61"/>
      <c r="F428" s="30">
        <v>0.35</v>
      </c>
      <c r="G428" s="31">
        <v>6</v>
      </c>
      <c r="H428" s="30">
        <v>2.1</v>
      </c>
      <c r="I428" s="30">
        <v>2.23</v>
      </c>
      <c r="J428" s="31">
        <v>234</v>
      </c>
      <c r="K428" s="31" t="s">
        <v>150</v>
      </c>
      <c r="L428" s="31" t="s">
        <v>6</v>
      </c>
      <c r="M428" s="32" t="s">
        <v>69</v>
      </c>
      <c r="N428" s="32"/>
      <c r="O428" s="31">
        <v>50</v>
      </c>
      <c r="P428" s="14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8" s="149"/>
      <c r="R428" s="149"/>
      <c r="S428" s="149"/>
      <c r="T428" s="150"/>
      <c r="U428" s="33" t="s">
        <v>6</v>
      </c>
      <c r="V428" s="33" t="s">
        <v>6</v>
      </c>
      <c r="W428" s="34" t="s">
        <v>70</v>
      </c>
      <c r="X428" s="35">
        <v>0</v>
      </c>
      <c r="Y428" s="36">
        <f t="shared" si="14"/>
        <v>0</v>
      </c>
      <c r="Z428" s="37" t="str">
        <f t="shared" si="15"/>
        <v/>
      </c>
      <c r="AA428" s="151" t="s">
        <v>6</v>
      </c>
      <c r="AB428" s="152" t="s">
        <v>6</v>
      </c>
      <c r="AC428" s="153" t="s">
        <v>673</v>
      </c>
      <c r="AG428" s="154"/>
      <c r="AJ428" s="155" t="s">
        <v>6</v>
      </c>
      <c r="AK428" s="155">
        <v>0</v>
      </c>
      <c r="BB428" s="156" t="s">
        <v>1</v>
      </c>
      <c r="BM428" s="154">
        <v>0</v>
      </c>
      <c r="BN428" s="154">
        <v>0</v>
      </c>
      <c r="BO428" s="154">
        <v>0</v>
      </c>
      <c r="BP428" s="154">
        <v>0</v>
      </c>
    </row>
    <row r="429" spans="1:68" x14ac:dyDescent="0.25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3"/>
      <c r="P429" s="64" t="s">
        <v>81</v>
      </c>
      <c r="Q429" s="65"/>
      <c r="R429" s="65"/>
      <c r="S429" s="65"/>
      <c r="T429" s="65"/>
      <c r="U429" s="65"/>
      <c r="V429" s="66"/>
      <c r="W429" s="38" t="s">
        <v>82</v>
      </c>
      <c r="X429" s="39">
        <f>IFERROR(X417/H417,"0")+IFERROR(X418/H418,"0")+IFERROR(X419/H419,"0")+IFERROR(X420/H420,"0")+IFERROR(X421/H421,"0")+IFERROR(X422/H422,"0")+IFERROR(X423/H423,"0")+IFERROR(X424/H424,"0")+IFERROR(X425/H425,"0")+IFERROR(X426/H426,"0")+IFERROR(X427/H427,"0")+IFERROR(X428/H428,"0")</f>
        <v>0</v>
      </c>
      <c r="Y429" s="39">
        <f>IFERROR(Y417/H417,"0")+IFERROR(Y418/H418,"0")+IFERROR(Y419/H419,"0")+IFERROR(Y420/H420,"0")+IFERROR(Y421/H421,"0")+IFERROR(Y422/H422,"0")+IFERROR(Y423/H423,"0")+IFERROR(Y424/H424,"0")+IFERROR(Y425/H425,"0")+IFERROR(Y426/H426,"0")+IFERROR(Y427/H427,"0")+IFERROR(Y428/H428,"0")</f>
        <v>0</v>
      </c>
      <c r="Z429" s="39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0</v>
      </c>
      <c r="AA429" s="40"/>
      <c r="AB429" s="40"/>
      <c r="AC429" s="40"/>
    </row>
    <row r="430" spans="1:68" x14ac:dyDescent="0.25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3"/>
      <c r="P430" s="64" t="s">
        <v>81</v>
      </c>
      <c r="Q430" s="65"/>
      <c r="R430" s="65"/>
      <c r="S430" s="65"/>
      <c r="T430" s="65"/>
      <c r="U430" s="65"/>
      <c r="V430" s="66"/>
      <c r="W430" s="38" t="s">
        <v>70</v>
      </c>
      <c r="X430" s="39">
        <f>IFERROR(SUM(X417:X428),"0")</f>
        <v>0</v>
      </c>
      <c r="Y430" s="39">
        <f>IFERROR(SUM(Y417:Y428),"0")</f>
        <v>0</v>
      </c>
      <c r="Z430" s="38"/>
      <c r="AA430" s="40"/>
      <c r="AB430" s="40"/>
      <c r="AC430" s="40"/>
    </row>
    <row r="431" spans="1:68" ht="14.25" customHeight="1" x14ac:dyDescent="0.25">
      <c r="A431" s="27" t="s">
        <v>65</v>
      </c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</row>
    <row r="432" spans="1:68" ht="27" customHeight="1" x14ac:dyDescent="0.25">
      <c r="A432" s="28" t="s">
        <v>681</v>
      </c>
      <c r="B432" s="28" t="s">
        <v>682</v>
      </c>
      <c r="C432" s="29">
        <v>4301051284</v>
      </c>
      <c r="D432" s="61">
        <v>4607091384352</v>
      </c>
      <c r="E432" s="61"/>
      <c r="F432" s="30">
        <v>0.6</v>
      </c>
      <c r="G432" s="31">
        <v>4</v>
      </c>
      <c r="H432" s="30">
        <v>2.4</v>
      </c>
      <c r="I432" s="30">
        <v>2.6459999999999999</v>
      </c>
      <c r="J432" s="31">
        <v>132</v>
      </c>
      <c r="K432" s="31" t="s">
        <v>102</v>
      </c>
      <c r="L432" s="31" t="s">
        <v>6</v>
      </c>
      <c r="M432" s="32" t="s">
        <v>104</v>
      </c>
      <c r="N432" s="32"/>
      <c r="O432" s="31">
        <v>45</v>
      </c>
      <c r="P432" s="14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2" s="149"/>
      <c r="R432" s="149"/>
      <c r="S432" s="149"/>
      <c r="T432" s="150"/>
      <c r="U432" s="33" t="s">
        <v>6</v>
      </c>
      <c r="V432" s="33" t="s">
        <v>6</v>
      </c>
      <c r="W432" s="34" t="s">
        <v>70</v>
      </c>
      <c r="X432" s="35">
        <v>0</v>
      </c>
      <c r="Y432" s="36">
        <f>IFERROR(IF(X432="",0,CEILING((X432/$H432),1)*$H432),"")</f>
        <v>0</v>
      </c>
      <c r="Z432" s="37" t="str">
        <f>IFERROR(IF(Y432=0,"",ROUNDUP(Y432/H432,0)*0.00902),"")</f>
        <v/>
      </c>
      <c r="AA432" s="151" t="s">
        <v>6</v>
      </c>
      <c r="AB432" s="152" t="s">
        <v>6</v>
      </c>
      <c r="AC432" s="153" t="s">
        <v>683</v>
      </c>
      <c r="AG432" s="154"/>
      <c r="AJ432" s="155" t="s">
        <v>6</v>
      </c>
      <c r="AK432" s="155">
        <v>0</v>
      </c>
      <c r="BB432" s="156" t="s">
        <v>1</v>
      </c>
      <c r="BM432" s="154">
        <v>0</v>
      </c>
      <c r="BN432" s="154">
        <v>0</v>
      </c>
      <c r="BO432" s="154">
        <v>0</v>
      </c>
      <c r="BP432" s="154">
        <v>0</v>
      </c>
    </row>
    <row r="433" spans="1:68" ht="27" customHeight="1" x14ac:dyDescent="0.25">
      <c r="A433" s="28" t="s">
        <v>684</v>
      </c>
      <c r="B433" s="28" t="s">
        <v>685</v>
      </c>
      <c r="C433" s="29">
        <v>4301051431</v>
      </c>
      <c r="D433" s="61">
        <v>4607091389654</v>
      </c>
      <c r="E433" s="61"/>
      <c r="F433" s="30">
        <v>0.33</v>
      </c>
      <c r="G433" s="31">
        <v>6</v>
      </c>
      <c r="H433" s="30">
        <v>1.98</v>
      </c>
      <c r="I433" s="30">
        <v>2.238</v>
      </c>
      <c r="J433" s="31">
        <v>182</v>
      </c>
      <c r="K433" s="31" t="s">
        <v>68</v>
      </c>
      <c r="L433" s="31" t="s">
        <v>6</v>
      </c>
      <c r="M433" s="32" t="s">
        <v>104</v>
      </c>
      <c r="N433" s="32"/>
      <c r="O433" s="31">
        <v>45</v>
      </c>
      <c r="P433" s="14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3" s="149"/>
      <c r="R433" s="149"/>
      <c r="S433" s="149"/>
      <c r="T433" s="150"/>
      <c r="U433" s="33" t="s">
        <v>6</v>
      </c>
      <c r="V433" s="33" t="s">
        <v>6</v>
      </c>
      <c r="W433" s="34" t="s">
        <v>70</v>
      </c>
      <c r="X433" s="35">
        <v>0</v>
      </c>
      <c r="Y433" s="36">
        <f>IFERROR(IF(X433="",0,CEILING((X433/$H433),1)*$H433),"")</f>
        <v>0</v>
      </c>
      <c r="Z433" s="37" t="str">
        <f>IFERROR(IF(Y433=0,"",ROUNDUP(Y433/H433,0)*0.00651),"")</f>
        <v/>
      </c>
      <c r="AA433" s="151" t="s">
        <v>6</v>
      </c>
      <c r="AB433" s="152" t="s">
        <v>6</v>
      </c>
      <c r="AC433" s="153" t="s">
        <v>686</v>
      </c>
      <c r="AG433" s="154"/>
      <c r="AJ433" s="155" t="s">
        <v>6</v>
      </c>
      <c r="AK433" s="155">
        <v>0</v>
      </c>
      <c r="BB433" s="156" t="s">
        <v>1</v>
      </c>
      <c r="BM433" s="154">
        <v>0</v>
      </c>
      <c r="BN433" s="154">
        <v>0</v>
      </c>
      <c r="BO433" s="154">
        <v>0</v>
      </c>
      <c r="BP433" s="154">
        <v>0</v>
      </c>
    </row>
    <row r="434" spans="1:68" x14ac:dyDescent="0.25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3"/>
      <c r="P434" s="64" t="s">
        <v>81</v>
      </c>
      <c r="Q434" s="65"/>
      <c r="R434" s="65"/>
      <c r="S434" s="65"/>
      <c r="T434" s="65"/>
      <c r="U434" s="65"/>
      <c r="V434" s="66"/>
      <c r="W434" s="38" t="s">
        <v>82</v>
      </c>
      <c r="X434" s="39">
        <f>IFERROR(X432/H432,"0")+IFERROR(X433/H433,"0")</f>
        <v>0</v>
      </c>
      <c r="Y434" s="39">
        <f>IFERROR(Y432/H432,"0")+IFERROR(Y433/H433,"0")</f>
        <v>0</v>
      </c>
      <c r="Z434" s="39">
        <f>IFERROR(IF(Z432="",0,Z432),"0")+IFERROR(IF(Z433="",0,Z433),"0")</f>
        <v>0</v>
      </c>
      <c r="AA434" s="40"/>
      <c r="AB434" s="40"/>
      <c r="AC434" s="40"/>
    </row>
    <row r="435" spans="1:68" x14ac:dyDescent="0.25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3"/>
      <c r="P435" s="64" t="s">
        <v>81</v>
      </c>
      <c r="Q435" s="65"/>
      <c r="R435" s="65"/>
      <c r="S435" s="65"/>
      <c r="T435" s="65"/>
      <c r="U435" s="65"/>
      <c r="V435" s="66"/>
      <c r="W435" s="38" t="s">
        <v>70</v>
      </c>
      <c r="X435" s="39">
        <f>IFERROR(SUM(X432:X433),"0")</f>
        <v>0</v>
      </c>
      <c r="Y435" s="39">
        <f>IFERROR(SUM(Y432:Y433),"0")</f>
        <v>0</v>
      </c>
      <c r="Z435" s="38"/>
      <c r="AA435" s="40"/>
      <c r="AB435" s="40"/>
      <c r="AC435" s="40"/>
    </row>
    <row r="436" spans="1:68" ht="16.5" customHeight="1" x14ac:dyDescent="0.25">
      <c r="A436" s="26" t="s">
        <v>687</v>
      </c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</row>
    <row r="437" spans="1:68" ht="14.25" customHeight="1" x14ac:dyDescent="0.25">
      <c r="A437" s="27" t="s">
        <v>136</v>
      </c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</row>
    <row r="438" spans="1:68" ht="27" customHeight="1" x14ac:dyDescent="0.25">
      <c r="A438" s="28" t="s">
        <v>688</v>
      </c>
      <c r="B438" s="28" t="s">
        <v>689</v>
      </c>
      <c r="C438" s="29">
        <v>4301020319</v>
      </c>
      <c r="D438" s="61">
        <v>4680115885240</v>
      </c>
      <c r="E438" s="61"/>
      <c r="F438" s="30">
        <v>0.35</v>
      </c>
      <c r="G438" s="31">
        <v>6</v>
      </c>
      <c r="H438" s="30">
        <v>2.1</v>
      </c>
      <c r="I438" s="30">
        <v>2.31</v>
      </c>
      <c r="J438" s="31">
        <v>182</v>
      </c>
      <c r="K438" s="31" t="s">
        <v>68</v>
      </c>
      <c r="L438" s="31" t="s">
        <v>6</v>
      </c>
      <c r="M438" s="32" t="s">
        <v>69</v>
      </c>
      <c r="N438" s="32"/>
      <c r="O438" s="31">
        <v>40</v>
      </c>
      <c r="P438" s="14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8" s="149"/>
      <c r="R438" s="149"/>
      <c r="S438" s="149"/>
      <c r="T438" s="150"/>
      <c r="U438" s="33" t="s">
        <v>6</v>
      </c>
      <c r="V438" s="33" t="s">
        <v>6</v>
      </c>
      <c r="W438" s="34" t="s">
        <v>70</v>
      </c>
      <c r="X438" s="35">
        <v>0</v>
      </c>
      <c r="Y438" s="36">
        <f>IFERROR(IF(X438="",0,CEILING((X438/$H438),1)*$H438),"")</f>
        <v>0</v>
      </c>
      <c r="Z438" s="37" t="str">
        <f>IFERROR(IF(Y438=0,"",ROUNDUP(Y438/H438,0)*0.00651),"")</f>
        <v/>
      </c>
      <c r="AA438" s="151" t="s">
        <v>6</v>
      </c>
      <c r="AB438" s="152" t="s">
        <v>6</v>
      </c>
      <c r="AC438" s="153" t="s">
        <v>690</v>
      </c>
      <c r="AG438" s="154"/>
      <c r="AJ438" s="155" t="s">
        <v>6</v>
      </c>
      <c r="AK438" s="155">
        <v>0</v>
      </c>
      <c r="BB438" s="156" t="s">
        <v>1</v>
      </c>
      <c r="BM438" s="154">
        <v>0</v>
      </c>
      <c r="BN438" s="154">
        <v>0</v>
      </c>
      <c r="BO438" s="154">
        <v>0</v>
      </c>
      <c r="BP438" s="154">
        <v>0</v>
      </c>
    </row>
    <row r="439" spans="1:68" ht="27" customHeight="1" x14ac:dyDescent="0.25">
      <c r="A439" s="28" t="s">
        <v>691</v>
      </c>
      <c r="B439" s="28" t="s">
        <v>692</v>
      </c>
      <c r="C439" s="29">
        <v>4301020315</v>
      </c>
      <c r="D439" s="61">
        <v>4607091389364</v>
      </c>
      <c r="E439" s="61"/>
      <c r="F439" s="30">
        <v>0.42</v>
      </c>
      <c r="G439" s="31">
        <v>6</v>
      </c>
      <c r="H439" s="30">
        <v>2.52</v>
      </c>
      <c r="I439" s="30">
        <v>2.73</v>
      </c>
      <c r="J439" s="31">
        <v>182</v>
      </c>
      <c r="K439" s="31" t="s">
        <v>68</v>
      </c>
      <c r="L439" s="31" t="s">
        <v>6</v>
      </c>
      <c r="M439" s="32" t="s">
        <v>69</v>
      </c>
      <c r="N439" s="32"/>
      <c r="O439" s="31">
        <v>40</v>
      </c>
      <c r="P439" s="14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9" s="149"/>
      <c r="R439" s="149"/>
      <c r="S439" s="149"/>
      <c r="T439" s="150"/>
      <c r="U439" s="33" t="s">
        <v>6</v>
      </c>
      <c r="V439" s="33" t="s">
        <v>6</v>
      </c>
      <c r="W439" s="34" t="s">
        <v>70</v>
      </c>
      <c r="X439" s="35">
        <v>0</v>
      </c>
      <c r="Y439" s="36">
        <f>IFERROR(IF(X439="",0,CEILING((X439/$H439),1)*$H439),"")</f>
        <v>0</v>
      </c>
      <c r="Z439" s="37" t="str">
        <f>IFERROR(IF(Y439=0,"",ROUNDUP(Y439/H439,0)*0.00651),"")</f>
        <v/>
      </c>
      <c r="AA439" s="151" t="s">
        <v>6</v>
      </c>
      <c r="AB439" s="152" t="s">
        <v>6</v>
      </c>
      <c r="AC439" s="153" t="s">
        <v>693</v>
      </c>
      <c r="AG439" s="154"/>
      <c r="AJ439" s="155" t="s">
        <v>6</v>
      </c>
      <c r="AK439" s="155">
        <v>0</v>
      </c>
      <c r="BB439" s="156" t="s">
        <v>1</v>
      </c>
      <c r="BM439" s="154">
        <v>0</v>
      </c>
      <c r="BN439" s="154">
        <v>0</v>
      </c>
      <c r="BO439" s="154">
        <v>0</v>
      </c>
      <c r="BP439" s="154">
        <v>0</v>
      </c>
    </row>
    <row r="440" spans="1:68" x14ac:dyDescent="0.25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3"/>
      <c r="P440" s="64" t="s">
        <v>81</v>
      </c>
      <c r="Q440" s="65"/>
      <c r="R440" s="65"/>
      <c r="S440" s="65"/>
      <c r="T440" s="65"/>
      <c r="U440" s="65"/>
      <c r="V440" s="66"/>
      <c r="W440" s="38" t="s">
        <v>82</v>
      </c>
      <c r="X440" s="39">
        <f>IFERROR(X438/H438,"0")+IFERROR(X439/H439,"0")</f>
        <v>0</v>
      </c>
      <c r="Y440" s="39">
        <f>IFERROR(Y438/H438,"0")+IFERROR(Y439/H439,"0")</f>
        <v>0</v>
      </c>
      <c r="Z440" s="39">
        <f>IFERROR(IF(Z438="",0,Z438),"0")+IFERROR(IF(Z439="",0,Z439),"0")</f>
        <v>0</v>
      </c>
      <c r="AA440" s="40"/>
      <c r="AB440" s="40"/>
      <c r="AC440" s="40"/>
    </row>
    <row r="441" spans="1:68" x14ac:dyDescent="0.25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3"/>
      <c r="P441" s="64" t="s">
        <v>81</v>
      </c>
      <c r="Q441" s="65"/>
      <c r="R441" s="65"/>
      <c r="S441" s="65"/>
      <c r="T441" s="65"/>
      <c r="U441" s="65"/>
      <c r="V441" s="66"/>
      <c r="W441" s="38" t="s">
        <v>70</v>
      </c>
      <c r="X441" s="39">
        <f>IFERROR(SUM(X438:X439),"0")</f>
        <v>0</v>
      </c>
      <c r="Y441" s="39">
        <f>IFERROR(SUM(Y438:Y439),"0")</f>
        <v>0</v>
      </c>
      <c r="Z441" s="38"/>
      <c r="AA441" s="40"/>
      <c r="AB441" s="40"/>
      <c r="AC441" s="40"/>
    </row>
    <row r="442" spans="1:68" ht="14.25" customHeight="1" x14ac:dyDescent="0.25">
      <c r="A442" s="27" t="s">
        <v>147</v>
      </c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</row>
    <row r="443" spans="1:68" ht="27" customHeight="1" x14ac:dyDescent="0.25">
      <c r="A443" s="28" t="s">
        <v>694</v>
      </c>
      <c r="B443" s="28" t="s">
        <v>695</v>
      </c>
      <c r="C443" s="29">
        <v>4301031403</v>
      </c>
      <c r="D443" s="61">
        <v>4680115886094</v>
      </c>
      <c r="E443" s="61"/>
      <c r="F443" s="30">
        <v>0.9</v>
      </c>
      <c r="G443" s="31">
        <v>6</v>
      </c>
      <c r="H443" s="30">
        <v>5.4</v>
      </c>
      <c r="I443" s="30">
        <v>5.61</v>
      </c>
      <c r="J443" s="31">
        <v>132</v>
      </c>
      <c r="K443" s="31" t="s">
        <v>102</v>
      </c>
      <c r="L443" s="31" t="s">
        <v>6</v>
      </c>
      <c r="M443" s="32" t="s">
        <v>95</v>
      </c>
      <c r="N443" s="32"/>
      <c r="O443" s="31">
        <v>50</v>
      </c>
      <c r="P443" s="157" t="s">
        <v>696</v>
      </c>
      <c r="Q443" s="149"/>
      <c r="R443" s="149"/>
      <c r="S443" s="149"/>
      <c r="T443" s="150"/>
      <c r="U443" s="33" t="s">
        <v>6</v>
      </c>
      <c r="V443" s="33" t="s">
        <v>6</v>
      </c>
      <c r="W443" s="34" t="s">
        <v>70</v>
      </c>
      <c r="X443" s="35">
        <v>0</v>
      </c>
      <c r="Y443" s="36">
        <f>IFERROR(IF(X443="",0,CEILING((X443/$H443),1)*$H443),"")</f>
        <v>0</v>
      </c>
      <c r="Z443" s="37" t="str">
        <f>IFERROR(IF(Y443=0,"",ROUNDUP(Y443/H443,0)*0.00902),"")</f>
        <v/>
      </c>
      <c r="AA443" s="151" t="s">
        <v>6</v>
      </c>
      <c r="AB443" s="152" t="s">
        <v>6</v>
      </c>
      <c r="AC443" s="153" t="s">
        <v>697</v>
      </c>
      <c r="AG443" s="154"/>
      <c r="AJ443" s="155" t="s">
        <v>6</v>
      </c>
      <c r="AK443" s="155">
        <v>0</v>
      </c>
      <c r="BB443" s="156" t="s">
        <v>1</v>
      </c>
      <c r="BM443" s="154">
        <v>0</v>
      </c>
      <c r="BN443" s="154">
        <v>0</v>
      </c>
      <c r="BO443" s="154">
        <v>0</v>
      </c>
      <c r="BP443" s="154">
        <v>0</v>
      </c>
    </row>
    <row r="444" spans="1:68" ht="27" customHeight="1" x14ac:dyDescent="0.25">
      <c r="A444" s="28" t="s">
        <v>698</v>
      </c>
      <c r="B444" s="28" t="s">
        <v>699</v>
      </c>
      <c r="C444" s="29">
        <v>4301031363</v>
      </c>
      <c r="D444" s="61">
        <v>4607091389425</v>
      </c>
      <c r="E444" s="61"/>
      <c r="F444" s="30">
        <v>0.35</v>
      </c>
      <c r="G444" s="31">
        <v>6</v>
      </c>
      <c r="H444" s="30">
        <v>2.1</v>
      </c>
      <c r="I444" s="30">
        <v>2.23</v>
      </c>
      <c r="J444" s="31">
        <v>234</v>
      </c>
      <c r="K444" s="31" t="s">
        <v>150</v>
      </c>
      <c r="L444" s="31" t="s">
        <v>6</v>
      </c>
      <c r="M444" s="32" t="s">
        <v>69</v>
      </c>
      <c r="N444" s="32"/>
      <c r="O444" s="31">
        <v>50</v>
      </c>
      <c r="P444" s="14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4" s="149"/>
      <c r="R444" s="149"/>
      <c r="S444" s="149"/>
      <c r="T444" s="150"/>
      <c r="U444" s="33" t="s">
        <v>6</v>
      </c>
      <c r="V444" s="33" t="s">
        <v>6</v>
      </c>
      <c r="W444" s="34" t="s">
        <v>70</v>
      </c>
      <c r="X444" s="35">
        <v>0</v>
      </c>
      <c r="Y444" s="36">
        <f>IFERROR(IF(X444="",0,CEILING((X444/$H444),1)*$H444),"")</f>
        <v>0</v>
      </c>
      <c r="Z444" s="37" t="str">
        <f>IFERROR(IF(Y444=0,"",ROUNDUP(Y444/H444,0)*0.00502),"")</f>
        <v/>
      </c>
      <c r="AA444" s="151" t="s">
        <v>6</v>
      </c>
      <c r="AB444" s="152" t="s">
        <v>6</v>
      </c>
      <c r="AC444" s="153" t="s">
        <v>700</v>
      </c>
      <c r="AG444" s="154"/>
      <c r="AJ444" s="155" t="s">
        <v>6</v>
      </c>
      <c r="AK444" s="155">
        <v>0</v>
      </c>
      <c r="BB444" s="156" t="s">
        <v>1</v>
      </c>
      <c r="BM444" s="154">
        <v>0</v>
      </c>
      <c r="BN444" s="154">
        <v>0</v>
      </c>
      <c r="BO444" s="154">
        <v>0</v>
      </c>
      <c r="BP444" s="154">
        <v>0</v>
      </c>
    </row>
    <row r="445" spans="1:68" ht="27" customHeight="1" x14ac:dyDescent="0.25">
      <c r="A445" s="28" t="s">
        <v>701</v>
      </c>
      <c r="B445" s="28" t="s">
        <v>702</v>
      </c>
      <c r="C445" s="29">
        <v>4301031373</v>
      </c>
      <c r="D445" s="61">
        <v>4680115880771</v>
      </c>
      <c r="E445" s="61"/>
      <c r="F445" s="30">
        <v>0.28000000000000003</v>
      </c>
      <c r="G445" s="31">
        <v>6</v>
      </c>
      <c r="H445" s="30">
        <v>1.68</v>
      </c>
      <c r="I445" s="30">
        <v>1.81</v>
      </c>
      <c r="J445" s="31">
        <v>234</v>
      </c>
      <c r="K445" s="31" t="s">
        <v>150</v>
      </c>
      <c r="L445" s="31" t="s">
        <v>6</v>
      </c>
      <c r="M445" s="32" t="s">
        <v>69</v>
      </c>
      <c r="N445" s="32"/>
      <c r="O445" s="31">
        <v>50</v>
      </c>
      <c r="P445" s="157" t="s">
        <v>703</v>
      </c>
      <c r="Q445" s="149"/>
      <c r="R445" s="149"/>
      <c r="S445" s="149"/>
      <c r="T445" s="150"/>
      <c r="U445" s="33" t="s">
        <v>6</v>
      </c>
      <c r="V445" s="33" t="s">
        <v>6</v>
      </c>
      <c r="W445" s="34" t="s">
        <v>70</v>
      </c>
      <c r="X445" s="35">
        <v>0</v>
      </c>
      <c r="Y445" s="36">
        <f>IFERROR(IF(X445="",0,CEILING((X445/$H445),1)*$H445),"")</f>
        <v>0</v>
      </c>
      <c r="Z445" s="37" t="str">
        <f>IFERROR(IF(Y445=0,"",ROUNDUP(Y445/H445,0)*0.00502),"")</f>
        <v/>
      </c>
      <c r="AA445" s="151" t="s">
        <v>6</v>
      </c>
      <c r="AB445" s="152" t="s">
        <v>6</v>
      </c>
      <c r="AC445" s="153" t="s">
        <v>704</v>
      </c>
      <c r="AG445" s="154"/>
      <c r="AJ445" s="155" t="s">
        <v>6</v>
      </c>
      <c r="AK445" s="155">
        <v>0</v>
      </c>
      <c r="BB445" s="156" t="s">
        <v>1</v>
      </c>
      <c r="BM445" s="154">
        <v>0</v>
      </c>
      <c r="BN445" s="154">
        <v>0</v>
      </c>
      <c r="BO445" s="154">
        <v>0</v>
      </c>
      <c r="BP445" s="154">
        <v>0</v>
      </c>
    </row>
    <row r="446" spans="1:68" ht="27" customHeight="1" x14ac:dyDescent="0.25">
      <c r="A446" s="28" t="s">
        <v>705</v>
      </c>
      <c r="B446" s="28" t="s">
        <v>706</v>
      </c>
      <c r="C446" s="29">
        <v>4301031359</v>
      </c>
      <c r="D446" s="61">
        <v>4607091389500</v>
      </c>
      <c r="E446" s="61"/>
      <c r="F446" s="30">
        <v>0.35</v>
      </c>
      <c r="G446" s="31">
        <v>6</v>
      </c>
      <c r="H446" s="30">
        <v>2.1</v>
      </c>
      <c r="I446" s="30">
        <v>2.23</v>
      </c>
      <c r="J446" s="31">
        <v>234</v>
      </c>
      <c r="K446" s="31" t="s">
        <v>150</v>
      </c>
      <c r="L446" s="31" t="s">
        <v>6</v>
      </c>
      <c r="M446" s="32" t="s">
        <v>69</v>
      </c>
      <c r="N446" s="32"/>
      <c r="O446" s="31">
        <v>50</v>
      </c>
      <c r="P446" s="14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6" s="149"/>
      <c r="R446" s="149"/>
      <c r="S446" s="149"/>
      <c r="T446" s="150"/>
      <c r="U446" s="33" t="s">
        <v>6</v>
      </c>
      <c r="V446" s="33" t="s">
        <v>6</v>
      </c>
      <c r="W446" s="34" t="s">
        <v>70</v>
      </c>
      <c r="X446" s="35">
        <v>0</v>
      </c>
      <c r="Y446" s="36">
        <f>IFERROR(IF(X446="",0,CEILING((X446/$H446),1)*$H446),"")</f>
        <v>0</v>
      </c>
      <c r="Z446" s="37" t="str">
        <f>IFERROR(IF(Y446=0,"",ROUNDUP(Y446/H446,0)*0.00502),"")</f>
        <v/>
      </c>
      <c r="AA446" s="151" t="s">
        <v>6</v>
      </c>
      <c r="AB446" s="152" t="s">
        <v>6</v>
      </c>
      <c r="AC446" s="153" t="s">
        <v>704</v>
      </c>
      <c r="AG446" s="154"/>
      <c r="AJ446" s="155" t="s">
        <v>6</v>
      </c>
      <c r="AK446" s="155">
        <v>0</v>
      </c>
      <c r="BB446" s="156" t="s">
        <v>1</v>
      </c>
      <c r="BM446" s="154">
        <v>0</v>
      </c>
      <c r="BN446" s="154">
        <v>0</v>
      </c>
      <c r="BO446" s="154">
        <v>0</v>
      </c>
      <c r="BP446" s="154">
        <v>0</v>
      </c>
    </row>
    <row r="447" spans="1:68" x14ac:dyDescent="0.25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3"/>
      <c r="P447" s="64" t="s">
        <v>81</v>
      </c>
      <c r="Q447" s="65"/>
      <c r="R447" s="65"/>
      <c r="S447" s="65"/>
      <c r="T447" s="65"/>
      <c r="U447" s="65"/>
      <c r="V447" s="66"/>
      <c r="W447" s="38" t="s">
        <v>82</v>
      </c>
      <c r="X447" s="39">
        <f>IFERROR(X443/H443,"0")+IFERROR(X444/H444,"0")+IFERROR(X445/H445,"0")+IFERROR(X446/H446,"0")</f>
        <v>0</v>
      </c>
      <c r="Y447" s="39">
        <f>IFERROR(Y443/H443,"0")+IFERROR(Y444/H444,"0")+IFERROR(Y445/H445,"0")+IFERROR(Y446/H446,"0")</f>
        <v>0</v>
      </c>
      <c r="Z447" s="39">
        <f>IFERROR(IF(Z443="",0,Z443),"0")+IFERROR(IF(Z444="",0,Z444),"0")+IFERROR(IF(Z445="",0,Z445),"0")+IFERROR(IF(Z446="",0,Z446),"0")</f>
        <v>0</v>
      </c>
      <c r="AA447" s="40"/>
      <c r="AB447" s="40"/>
      <c r="AC447" s="40"/>
    </row>
    <row r="448" spans="1:68" x14ac:dyDescent="0.25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3"/>
      <c r="P448" s="64" t="s">
        <v>81</v>
      </c>
      <c r="Q448" s="65"/>
      <c r="R448" s="65"/>
      <c r="S448" s="65"/>
      <c r="T448" s="65"/>
      <c r="U448" s="65"/>
      <c r="V448" s="66"/>
      <c r="W448" s="38" t="s">
        <v>70</v>
      </c>
      <c r="X448" s="39">
        <f>IFERROR(SUM(X443:X446),"0")</f>
        <v>0</v>
      </c>
      <c r="Y448" s="39">
        <f>IFERROR(SUM(Y443:Y446),"0")</f>
        <v>0</v>
      </c>
      <c r="Z448" s="38"/>
      <c r="AA448" s="40"/>
      <c r="AB448" s="40"/>
      <c r="AC448" s="40"/>
    </row>
    <row r="449" spans="1:68" ht="16.5" customHeight="1" x14ac:dyDescent="0.25">
      <c r="A449" s="26" t="s">
        <v>707</v>
      </c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</row>
    <row r="450" spans="1:68" ht="14.25" customHeight="1" x14ac:dyDescent="0.25">
      <c r="A450" s="27" t="s">
        <v>147</v>
      </c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</row>
    <row r="451" spans="1:68" ht="27" customHeight="1" x14ac:dyDescent="0.25">
      <c r="A451" s="28" t="s">
        <v>708</v>
      </c>
      <c r="B451" s="28" t="s">
        <v>709</v>
      </c>
      <c r="C451" s="29">
        <v>4301031294</v>
      </c>
      <c r="D451" s="61">
        <v>4680115885189</v>
      </c>
      <c r="E451" s="61"/>
      <c r="F451" s="30">
        <v>0.2</v>
      </c>
      <c r="G451" s="31">
        <v>6</v>
      </c>
      <c r="H451" s="30">
        <v>1.2</v>
      </c>
      <c r="I451" s="30">
        <v>1.3720000000000001</v>
      </c>
      <c r="J451" s="31">
        <v>234</v>
      </c>
      <c r="K451" s="31" t="s">
        <v>150</v>
      </c>
      <c r="L451" s="31" t="s">
        <v>6</v>
      </c>
      <c r="M451" s="32" t="s">
        <v>69</v>
      </c>
      <c r="N451" s="32"/>
      <c r="O451" s="31">
        <v>40</v>
      </c>
      <c r="P451" s="14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51" s="149"/>
      <c r="R451" s="149"/>
      <c r="S451" s="149"/>
      <c r="T451" s="150"/>
      <c r="U451" s="33" t="s">
        <v>6</v>
      </c>
      <c r="V451" s="33" t="s">
        <v>6</v>
      </c>
      <c r="W451" s="34" t="s">
        <v>70</v>
      </c>
      <c r="X451" s="35">
        <v>0</v>
      </c>
      <c r="Y451" s="36">
        <f>IFERROR(IF(X451="",0,CEILING((X451/$H451),1)*$H451),"")</f>
        <v>0</v>
      </c>
      <c r="Z451" s="37" t="str">
        <f>IFERROR(IF(Y451=0,"",ROUNDUP(Y451/H451,0)*0.00502),"")</f>
        <v/>
      </c>
      <c r="AA451" s="151" t="s">
        <v>6</v>
      </c>
      <c r="AB451" s="152" t="s">
        <v>6</v>
      </c>
      <c r="AC451" s="153" t="s">
        <v>710</v>
      </c>
      <c r="AG451" s="154"/>
      <c r="AJ451" s="155" t="s">
        <v>6</v>
      </c>
      <c r="AK451" s="155">
        <v>0</v>
      </c>
      <c r="BB451" s="156" t="s">
        <v>1</v>
      </c>
      <c r="BM451" s="154">
        <v>0</v>
      </c>
      <c r="BN451" s="154">
        <v>0</v>
      </c>
      <c r="BO451" s="154">
        <v>0</v>
      </c>
      <c r="BP451" s="154">
        <v>0</v>
      </c>
    </row>
    <row r="452" spans="1:68" ht="27" customHeight="1" x14ac:dyDescent="0.25">
      <c r="A452" s="28" t="s">
        <v>711</v>
      </c>
      <c r="B452" s="28" t="s">
        <v>712</v>
      </c>
      <c r="C452" s="29">
        <v>4301031347</v>
      </c>
      <c r="D452" s="61">
        <v>4680115885110</v>
      </c>
      <c r="E452" s="61"/>
      <c r="F452" s="30">
        <v>0.2</v>
      </c>
      <c r="G452" s="31">
        <v>6</v>
      </c>
      <c r="H452" s="30">
        <v>1.2</v>
      </c>
      <c r="I452" s="30">
        <v>2.1</v>
      </c>
      <c r="J452" s="31">
        <v>182</v>
      </c>
      <c r="K452" s="31" t="s">
        <v>68</v>
      </c>
      <c r="L452" s="31" t="s">
        <v>6</v>
      </c>
      <c r="M452" s="32" t="s">
        <v>69</v>
      </c>
      <c r="N452" s="32"/>
      <c r="O452" s="31">
        <v>50</v>
      </c>
      <c r="P452" s="157" t="s">
        <v>713</v>
      </c>
      <c r="Q452" s="149"/>
      <c r="R452" s="149"/>
      <c r="S452" s="149"/>
      <c r="T452" s="150"/>
      <c r="U452" s="33" t="s">
        <v>6</v>
      </c>
      <c r="V452" s="33" t="s">
        <v>6</v>
      </c>
      <c r="W452" s="34" t="s">
        <v>70</v>
      </c>
      <c r="X452" s="35">
        <v>0</v>
      </c>
      <c r="Y452" s="36">
        <f>IFERROR(IF(X452="",0,CEILING((X452/$H452),1)*$H452),"")</f>
        <v>0</v>
      </c>
      <c r="Z452" s="37" t="str">
        <f>IFERROR(IF(Y452=0,"",ROUNDUP(Y452/H452,0)*0.00651),"")</f>
        <v/>
      </c>
      <c r="AA452" s="151" t="s">
        <v>6</v>
      </c>
      <c r="AB452" s="152" t="s">
        <v>6</v>
      </c>
      <c r="AC452" s="153" t="s">
        <v>714</v>
      </c>
      <c r="AG452" s="154"/>
      <c r="AJ452" s="155" t="s">
        <v>6</v>
      </c>
      <c r="AK452" s="155">
        <v>0</v>
      </c>
      <c r="BB452" s="156" t="s">
        <v>1</v>
      </c>
      <c r="BM452" s="154">
        <v>0</v>
      </c>
      <c r="BN452" s="154">
        <v>0</v>
      </c>
      <c r="BO452" s="154">
        <v>0</v>
      </c>
      <c r="BP452" s="154">
        <v>0</v>
      </c>
    </row>
    <row r="453" spans="1:68" x14ac:dyDescent="0.25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3"/>
      <c r="P453" s="64" t="s">
        <v>81</v>
      </c>
      <c r="Q453" s="65"/>
      <c r="R453" s="65"/>
      <c r="S453" s="65"/>
      <c r="T453" s="65"/>
      <c r="U453" s="65"/>
      <c r="V453" s="66"/>
      <c r="W453" s="38" t="s">
        <v>82</v>
      </c>
      <c r="X453" s="39">
        <f>IFERROR(X451/H451,"0")+IFERROR(X452/H452,"0")</f>
        <v>0</v>
      </c>
      <c r="Y453" s="39">
        <f>IFERROR(Y451/H451,"0")+IFERROR(Y452/H452,"0")</f>
        <v>0</v>
      </c>
      <c r="Z453" s="39">
        <f>IFERROR(IF(Z451="",0,Z451),"0")+IFERROR(IF(Z452="",0,Z452),"0")</f>
        <v>0</v>
      </c>
      <c r="AA453" s="40"/>
      <c r="AB453" s="40"/>
      <c r="AC453" s="40"/>
    </row>
    <row r="454" spans="1:68" x14ac:dyDescent="0.25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3"/>
      <c r="P454" s="64" t="s">
        <v>81</v>
      </c>
      <c r="Q454" s="65"/>
      <c r="R454" s="65"/>
      <c r="S454" s="65"/>
      <c r="T454" s="65"/>
      <c r="U454" s="65"/>
      <c r="V454" s="66"/>
      <c r="W454" s="38" t="s">
        <v>70</v>
      </c>
      <c r="X454" s="39">
        <f>IFERROR(SUM(X451:X452),"0")</f>
        <v>0</v>
      </c>
      <c r="Y454" s="39">
        <f>IFERROR(SUM(Y451:Y452),"0")</f>
        <v>0</v>
      </c>
      <c r="Z454" s="38"/>
      <c r="AA454" s="40"/>
      <c r="AB454" s="40"/>
      <c r="AC454" s="40"/>
    </row>
    <row r="455" spans="1:68" ht="16.5" customHeight="1" x14ac:dyDescent="0.25">
      <c r="A455" s="26" t="s">
        <v>715</v>
      </c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</row>
    <row r="456" spans="1:68" ht="14.25" customHeight="1" x14ac:dyDescent="0.25">
      <c r="A456" s="27" t="s">
        <v>147</v>
      </c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</row>
    <row r="457" spans="1:68" ht="27" customHeight="1" x14ac:dyDescent="0.25">
      <c r="A457" s="28" t="s">
        <v>716</v>
      </c>
      <c r="B457" s="28" t="s">
        <v>717</v>
      </c>
      <c r="C457" s="29">
        <v>4301031261</v>
      </c>
      <c r="D457" s="61">
        <v>4680115885103</v>
      </c>
      <c r="E457" s="61"/>
      <c r="F457" s="30">
        <v>0.27</v>
      </c>
      <c r="G457" s="31">
        <v>6</v>
      </c>
      <c r="H457" s="30">
        <v>1.62</v>
      </c>
      <c r="I457" s="30">
        <v>1.8</v>
      </c>
      <c r="J457" s="31">
        <v>182</v>
      </c>
      <c r="K457" s="31" t="s">
        <v>68</v>
      </c>
      <c r="L457" s="31" t="s">
        <v>6</v>
      </c>
      <c r="M457" s="32" t="s">
        <v>69</v>
      </c>
      <c r="N457" s="32"/>
      <c r="O457" s="31">
        <v>40</v>
      </c>
      <c r="P457" s="14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7" s="149"/>
      <c r="R457" s="149"/>
      <c r="S457" s="149"/>
      <c r="T457" s="150"/>
      <c r="U457" s="33" t="s">
        <v>6</v>
      </c>
      <c r="V457" s="33" t="s">
        <v>6</v>
      </c>
      <c r="W457" s="34" t="s">
        <v>70</v>
      </c>
      <c r="X457" s="35">
        <v>0</v>
      </c>
      <c r="Y457" s="36">
        <f>IFERROR(IF(X457="",0,CEILING((X457/$H457),1)*$H457),"")</f>
        <v>0</v>
      </c>
      <c r="Z457" s="37" t="str">
        <f>IFERROR(IF(Y457=0,"",ROUNDUP(Y457/H457,0)*0.00651),"")</f>
        <v/>
      </c>
      <c r="AA457" s="151" t="s">
        <v>6</v>
      </c>
      <c r="AB457" s="152" t="s">
        <v>6</v>
      </c>
      <c r="AC457" s="153" t="s">
        <v>718</v>
      </c>
      <c r="AG457" s="154"/>
      <c r="AJ457" s="155" t="s">
        <v>6</v>
      </c>
      <c r="AK457" s="155">
        <v>0</v>
      </c>
      <c r="BB457" s="156" t="s">
        <v>1</v>
      </c>
      <c r="BM457" s="154">
        <v>0</v>
      </c>
      <c r="BN457" s="154">
        <v>0</v>
      </c>
      <c r="BO457" s="154">
        <v>0</v>
      </c>
      <c r="BP457" s="154">
        <v>0</v>
      </c>
    </row>
    <row r="458" spans="1:68" x14ac:dyDescent="0.25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3"/>
      <c r="P458" s="64" t="s">
        <v>81</v>
      </c>
      <c r="Q458" s="65"/>
      <c r="R458" s="65"/>
      <c r="S458" s="65"/>
      <c r="T458" s="65"/>
      <c r="U458" s="65"/>
      <c r="V458" s="66"/>
      <c r="W458" s="38" t="s">
        <v>82</v>
      </c>
      <c r="X458" s="39">
        <f>IFERROR(X457/H457,"0")</f>
        <v>0</v>
      </c>
      <c r="Y458" s="39">
        <f>IFERROR(Y457/H457,"0")</f>
        <v>0</v>
      </c>
      <c r="Z458" s="39">
        <f>IFERROR(IF(Z457="",0,Z457),"0")</f>
        <v>0</v>
      </c>
      <c r="AA458" s="40"/>
      <c r="AB458" s="40"/>
      <c r="AC458" s="40"/>
    </row>
    <row r="459" spans="1:68" x14ac:dyDescent="0.25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3"/>
      <c r="P459" s="64" t="s">
        <v>81</v>
      </c>
      <c r="Q459" s="65"/>
      <c r="R459" s="65"/>
      <c r="S459" s="65"/>
      <c r="T459" s="65"/>
      <c r="U459" s="65"/>
      <c r="V459" s="66"/>
      <c r="W459" s="38" t="s">
        <v>70</v>
      </c>
      <c r="X459" s="39">
        <f>IFERROR(SUM(X457:X457),"0")</f>
        <v>0</v>
      </c>
      <c r="Y459" s="39">
        <f>IFERROR(SUM(Y457:Y457),"0")</f>
        <v>0</v>
      </c>
      <c r="Z459" s="38"/>
      <c r="AA459" s="40"/>
      <c r="AB459" s="40"/>
      <c r="AC459" s="40"/>
    </row>
    <row r="460" spans="1:68" ht="14.25" customHeight="1" x14ac:dyDescent="0.25">
      <c r="A460" s="27" t="s">
        <v>173</v>
      </c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</row>
    <row r="461" spans="1:68" ht="27" customHeight="1" x14ac:dyDescent="0.25">
      <c r="A461" s="28" t="s">
        <v>719</v>
      </c>
      <c r="B461" s="28" t="s">
        <v>720</v>
      </c>
      <c r="C461" s="29">
        <v>4301060412</v>
      </c>
      <c r="D461" s="61">
        <v>4680115885509</v>
      </c>
      <c r="E461" s="61"/>
      <c r="F461" s="30">
        <v>0.27</v>
      </c>
      <c r="G461" s="31">
        <v>6</v>
      </c>
      <c r="H461" s="30">
        <v>1.62</v>
      </c>
      <c r="I461" s="30">
        <v>1.8660000000000001</v>
      </c>
      <c r="J461" s="31">
        <v>182</v>
      </c>
      <c r="K461" s="31" t="s">
        <v>68</v>
      </c>
      <c r="L461" s="31" t="s">
        <v>6</v>
      </c>
      <c r="M461" s="32" t="s">
        <v>69</v>
      </c>
      <c r="N461" s="32"/>
      <c r="O461" s="31">
        <v>35</v>
      </c>
      <c r="P461" s="148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61" s="149"/>
      <c r="R461" s="149"/>
      <c r="S461" s="149"/>
      <c r="T461" s="150"/>
      <c r="U461" s="33" t="s">
        <v>6</v>
      </c>
      <c r="V461" s="33" t="s">
        <v>6</v>
      </c>
      <c r="W461" s="34" t="s">
        <v>70</v>
      </c>
      <c r="X461" s="35">
        <v>0</v>
      </c>
      <c r="Y461" s="36">
        <f>IFERROR(IF(X461="",0,CEILING((X461/$H461),1)*$H461),"")</f>
        <v>0</v>
      </c>
      <c r="Z461" s="37" t="str">
        <f>IFERROR(IF(Y461=0,"",ROUNDUP(Y461/H461,0)*0.00651),"")</f>
        <v/>
      </c>
      <c r="AA461" s="151" t="s">
        <v>6</v>
      </c>
      <c r="AB461" s="152" t="s">
        <v>6</v>
      </c>
      <c r="AC461" s="153" t="s">
        <v>721</v>
      </c>
      <c r="AG461" s="154"/>
      <c r="AJ461" s="155" t="s">
        <v>6</v>
      </c>
      <c r="AK461" s="155">
        <v>0</v>
      </c>
      <c r="BB461" s="156" t="s">
        <v>1</v>
      </c>
      <c r="BM461" s="154">
        <v>0</v>
      </c>
      <c r="BN461" s="154">
        <v>0</v>
      </c>
      <c r="BO461" s="154">
        <v>0</v>
      </c>
      <c r="BP461" s="154">
        <v>0</v>
      </c>
    </row>
    <row r="462" spans="1:68" x14ac:dyDescent="0.25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3"/>
      <c r="P462" s="64" t="s">
        <v>81</v>
      </c>
      <c r="Q462" s="65"/>
      <c r="R462" s="65"/>
      <c r="S462" s="65"/>
      <c r="T462" s="65"/>
      <c r="U462" s="65"/>
      <c r="V462" s="66"/>
      <c r="W462" s="38" t="s">
        <v>82</v>
      </c>
      <c r="X462" s="39">
        <f>IFERROR(X461/H461,"0")</f>
        <v>0</v>
      </c>
      <c r="Y462" s="39">
        <f>IFERROR(Y461/H461,"0")</f>
        <v>0</v>
      </c>
      <c r="Z462" s="39">
        <f>IFERROR(IF(Z461="",0,Z461),"0")</f>
        <v>0</v>
      </c>
      <c r="AA462" s="40"/>
      <c r="AB462" s="40"/>
      <c r="AC462" s="40"/>
    </row>
    <row r="463" spans="1:68" x14ac:dyDescent="0.25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3"/>
      <c r="P463" s="64" t="s">
        <v>81</v>
      </c>
      <c r="Q463" s="65"/>
      <c r="R463" s="65"/>
      <c r="S463" s="65"/>
      <c r="T463" s="65"/>
      <c r="U463" s="65"/>
      <c r="V463" s="66"/>
      <c r="W463" s="38" t="s">
        <v>70</v>
      </c>
      <c r="X463" s="39">
        <f>IFERROR(SUM(X461:X461),"0")</f>
        <v>0</v>
      </c>
      <c r="Y463" s="39">
        <f>IFERROR(SUM(Y461:Y461),"0")</f>
        <v>0</v>
      </c>
      <c r="Z463" s="38"/>
      <c r="AA463" s="40"/>
      <c r="AB463" s="40"/>
      <c r="AC463" s="40"/>
    </row>
    <row r="464" spans="1:68" ht="27.75" customHeight="1" x14ac:dyDescent="0.25">
      <c r="A464" s="60" t="s">
        <v>722</v>
      </c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  <c r="AA464" s="25"/>
      <c r="AB464" s="25"/>
      <c r="AC464" s="25"/>
    </row>
    <row r="465" spans="1:68" ht="16.5" customHeight="1" x14ac:dyDescent="0.25">
      <c r="A465" s="26" t="s">
        <v>722</v>
      </c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</row>
    <row r="466" spans="1:68" ht="14.25" customHeight="1" x14ac:dyDescent="0.25">
      <c r="A466" s="27" t="s">
        <v>91</v>
      </c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</row>
    <row r="467" spans="1:68" ht="27" customHeight="1" x14ac:dyDescent="0.25">
      <c r="A467" s="28" t="s">
        <v>723</v>
      </c>
      <c r="B467" s="28" t="s">
        <v>724</v>
      </c>
      <c r="C467" s="29">
        <v>4301011795</v>
      </c>
      <c r="D467" s="61">
        <v>4607091389067</v>
      </c>
      <c r="E467" s="61"/>
      <c r="F467" s="30">
        <v>0.88</v>
      </c>
      <c r="G467" s="31">
        <v>6</v>
      </c>
      <c r="H467" s="30">
        <v>5.28</v>
      </c>
      <c r="I467" s="30">
        <v>5.64</v>
      </c>
      <c r="J467" s="31">
        <v>104</v>
      </c>
      <c r="K467" s="31" t="s">
        <v>94</v>
      </c>
      <c r="L467" s="31" t="s">
        <v>6</v>
      </c>
      <c r="M467" s="32" t="s">
        <v>95</v>
      </c>
      <c r="N467" s="32"/>
      <c r="O467" s="31">
        <v>60</v>
      </c>
      <c r="P467" s="14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7" s="149"/>
      <c r="R467" s="149"/>
      <c r="S467" s="149"/>
      <c r="T467" s="150"/>
      <c r="U467" s="33" t="s">
        <v>6</v>
      </c>
      <c r="V467" s="33" t="s">
        <v>6</v>
      </c>
      <c r="W467" s="34" t="s">
        <v>70</v>
      </c>
      <c r="X467" s="35">
        <v>0</v>
      </c>
      <c r="Y467" s="36">
        <f t="shared" ref="Y467:Y481" si="16">IFERROR(IF(X467="",0,CEILING((X467/$H467),1)*$H467),"")</f>
        <v>0</v>
      </c>
      <c r="Z467" s="37" t="str">
        <f>IFERROR(IF(Y467=0,"",ROUNDUP(Y467/H467,0)*0.01196),"")</f>
        <v/>
      </c>
      <c r="AA467" s="151" t="s">
        <v>6</v>
      </c>
      <c r="AB467" s="152" t="s">
        <v>6</v>
      </c>
      <c r="AC467" s="153" t="s">
        <v>725</v>
      </c>
      <c r="AG467" s="154"/>
      <c r="AJ467" s="155" t="s">
        <v>6</v>
      </c>
      <c r="AK467" s="155">
        <v>0</v>
      </c>
      <c r="BB467" s="156" t="s">
        <v>1</v>
      </c>
      <c r="BM467" s="154">
        <v>0</v>
      </c>
      <c r="BN467" s="154">
        <v>0</v>
      </c>
      <c r="BO467" s="154">
        <v>0</v>
      </c>
      <c r="BP467" s="154">
        <v>0</v>
      </c>
    </row>
    <row r="468" spans="1:68" ht="27" customHeight="1" x14ac:dyDescent="0.25">
      <c r="A468" s="28" t="s">
        <v>726</v>
      </c>
      <c r="B468" s="28" t="s">
        <v>727</v>
      </c>
      <c r="C468" s="29">
        <v>4301011961</v>
      </c>
      <c r="D468" s="61">
        <v>4680115885271</v>
      </c>
      <c r="E468" s="61"/>
      <c r="F468" s="30">
        <v>0.88</v>
      </c>
      <c r="G468" s="31">
        <v>6</v>
      </c>
      <c r="H468" s="30">
        <v>5.28</v>
      </c>
      <c r="I468" s="30">
        <v>5.64</v>
      </c>
      <c r="J468" s="31">
        <v>104</v>
      </c>
      <c r="K468" s="31" t="s">
        <v>94</v>
      </c>
      <c r="L468" s="31" t="s">
        <v>6</v>
      </c>
      <c r="M468" s="32" t="s">
        <v>95</v>
      </c>
      <c r="N468" s="32"/>
      <c r="O468" s="31">
        <v>60</v>
      </c>
      <c r="P468" s="14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8" s="149"/>
      <c r="R468" s="149"/>
      <c r="S468" s="149"/>
      <c r="T468" s="150"/>
      <c r="U468" s="33" t="s">
        <v>6</v>
      </c>
      <c r="V468" s="33" t="s">
        <v>6</v>
      </c>
      <c r="W468" s="34" t="s">
        <v>70</v>
      </c>
      <c r="X468" s="35">
        <v>0</v>
      </c>
      <c r="Y468" s="36">
        <f t="shared" si="16"/>
        <v>0</v>
      </c>
      <c r="Z468" s="37" t="str">
        <f>IFERROR(IF(Y468=0,"",ROUNDUP(Y468/H468,0)*0.01196),"")</f>
        <v/>
      </c>
      <c r="AA468" s="151" t="s">
        <v>6</v>
      </c>
      <c r="AB468" s="152" t="s">
        <v>6</v>
      </c>
      <c r="AC468" s="153" t="s">
        <v>728</v>
      </c>
      <c r="AG468" s="154"/>
      <c r="AJ468" s="155" t="s">
        <v>6</v>
      </c>
      <c r="AK468" s="155">
        <v>0</v>
      </c>
      <c r="BB468" s="156" t="s">
        <v>1</v>
      </c>
      <c r="BM468" s="154">
        <v>0</v>
      </c>
      <c r="BN468" s="154">
        <v>0</v>
      </c>
      <c r="BO468" s="154">
        <v>0</v>
      </c>
      <c r="BP468" s="154">
        <v>0</v>
      </c>
    </row>
    <row r="469" spans="1:68" ht="27" customHeight="1" x14ac:dyDescent="0.25">
      <c r="A469" s="28" t="s">
        <v>729</v>
      </c>
      <c r="B469" s="28" t="s">
        <v>730</v>
      </c>
      <c r="C469" s="29">
        <v>4301011376</v>
      </c>
      <c r="D469" s="61">
        <v>4680115885226</v>
      </c>
      <c r="E469" s="61"/>
      <c r="F469" s="30">
        <v>0.88</v>
      </c>
      <c r="G469" s="31">
        <v>6</v>
      </c>
      <c r="H469" s="30">
        <v>5.28</v>
      </c>
      <c r="I469" s="30">
        <v>5.64</v>
      </c>
      <c r="J469" s="31">
        <v>104</v>
      </c>
      <c r="K469" s="31" t="s">
        <v>94</v>
      </c>
      <c r="L469" s="31" t="s">
        <v>6</v>
      </c>
      <c r="M469" s="32" t="s">
        <v>104</v>
      </c>
      <c r="N469" s="32"/>
      <c r="O469" s="31">
        <v>60</v>
      </c>
      <c r="P469" s="14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9" s="149"/>
      <c r="R469" s="149"/>
      <c r="S469" s="149"/>
      <c r="T469" s="150"/>
      <c r="U469" s="33" t="s">
        <v>6</v>
      </c>
      <c r="V469" s="33" t="s">
        <v>6</v>
      </c>
      <c r="W469" s="34" t="s">
        <v>70</v>
      </c>
      <c r="X469" s="35">
        <v>0</v>
      </c>
      <c r="Y469" s="36">
        <f t="shared" si="16"/>
        <v>0</v>
      </c>
      <c r="Z469" s="37" t="str">
        <f>IFERROR(IF(Y469=0,"",ROUNDUP(Y469/H469,0)*0.01196),"")</f>
        <v/>
      </c>
      <c r="AA469" s="151" t="s">
        <v>6</v>
      </c>
      <c r="AB469" s="152" t="s">
        <v>6</v>
      </c>
      <c r="AC469" s="153" t="s">
        <v>731</v>
      </c>
      <c r="AG469" s="154"/>
      <c r="AJ469" s="155" t="s">
        <v>6</v>
      </c>
      <c r="AK469" s="155">
        <v>0</v>
      </c>
      <c r="BB469" s="156" t="s">
        <v>1</v>
      </c>
      <c r="BM469" s="154">
        <v>0</v>
      </c>
      <c r="BN469" s="154">
        <v>0</v>
      </c>
      <c r="BO469" s="154">
        <v>0</v>
      </c>
      <c r="BP469" s="154">
        <v>0</v>
      </c>
    </row>
    <row r="470" spans="1:68" ht="27" customHeight="1" x14ac:dyDescent="0.25">
      <c r="A470" s="28" t="s">
        <v>732</v>
      </c>
      <c r="B470" s="28" t="s">
        <v>733</v>
      </c>
      <c r="C470" s="29">
        <v>4301011771</v>
      </c>
      <c r="D470" s="61">
        <v>4607091389104</v>
      </c>
      <c r="E470" s="61"/>
      <c r="F470" s="30">
        <v>0.88</v>
      </c>
      <c r="G470" s="31">
        <v>6</v>
      </c>
      <c r="H470" s="30">
        <v>5.28</v>
      </c>
      <c r="I470" s="30">
        <v>5.64</v>
      </c>
      <c r="J470" s="31">
        <v>104</v>
      </c>
      <c r="K470" s="31" t="s">
        <v>94</v>
      </c>
      <c r="L470" s="31" t="s">
        <v>6</v>
      </c>
      <c r="M470" s="32" t="s">
        <v>95</v>
      </c>
      <c r="N470" s="32"/>
      <c r="O470" s="31">
        <v>60</v>
      </c>
      <c r="P470" s="14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149"/>
      <c r="R470" s="149"/>
      <c r="S470" s="149"/>
      <c r="T470" s="150"/>
      <c r="U470" s="33" t="s">
        <v>6</v>
      </c>
      <c r="V470" s="33" t="s">
        <v>6</v>
      </c>
      <c r="W470" s="34" t="s">
        <v>70</v>
      </c>
      <c r="X470" s="35">
        <v>0</v>
      </c>
      <c r="Y470" s="36">
        <f t="shared" si="16"/>
        <v>0</v>
      </c>
      <c r="Z470" s="37" t="str">
        <f>IFERROR(IF(Y470=0,"",ROUNDUP(Y470/H470,0)*0.01196),"")</f>
        <v/>
      </c>
      <c r="AA470" s="151" t="s">
        <v>6</v>
      </c>
      <c r="AB470" s="152" t="s">
        <v>6</v>
      </c>
      <c r="AC470" s="153" t="s">
        <v>734</v>
      </c>
      <c r="AG470" s="154"/>
      <c r="AJ470" s="155" t="s">
        <v>6</v>
      </c>
      <c r="AK470" s="155">
        <v>0</v>
      </c>
      <c r="BB470" s="156" t="s">
        <v>1</v>
      </c>
      <c r="BM470" s="154">
        <v>0</v>
      </c>
      <c r="BN470" s="154">
        <v>0</v>
      </c>
      <c r="BO470" s="154">
        <v>0</v>
      </c>
      <c r="BP470" s="154">
        <v>0</v>
      </c>
    </row>
    <row r="471" spans="1:68" ht="16.5" customHeight="1" x14ac:dyDescent="0.25">
      <c r="A471" s="28" t="s">
        <v>735</v>
      </c>
      <c r="B471" s="28" t="s">
        <v>736</v>
      </c>
      <c r="C471" s="29">
        <v>4301011799</v>
      </c>
      <c r="D471" s="61">
        <v>4680115884519</v>
      </c>
      <c r="E471" s="61"/>
      <c r="F471" s="30">
        <v>0.88</v>
      </c>
      <c r="G471" s="31">
        <v>6</v>
      </c>
      <c r="H471" s="30">
        <v>5.28</v>
      </c>
      <c r="I471" s="30">
        <v>5.64</v>
      </c>
      <c r="J471" s="31">
        <v>104</v>
      </c>
      <c r="K471" s="31" t="s">
        <v>94</v>
      </c>
      <c r="L471" s="31" t="s">
        <v>6</v>
      </c>
      <c r="M471" s="32" t="s">
        <v>104</v>
      </c>
      <c r="N471" s="32"/>
      <c r="O471" s="31">
        <v>60</v>
      </c>
      <c r="P471" s="14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149"/>
      <c r="R471" s="149"/>
      <c r="S471" s="149"/>
      <c r="T471" s="150"/>
      <c r="U471" s="33" t="s">
        <v>6</v>
      </c>
      <c r="V471" s="33" t="s">
        <v>6</v>
      </c>
      <c r="W471" s="34" t="s">
        <v>70</v>
      </c>
      <c r="X471" s="35">
        <v>0</v>
      </c>
      <c r="Y471" s="36">
        <f t="shared" si="16"/>
        <v>0</v>
      </c>
      <c r="Z471" s="37" t="str">
        <f>IFERROR(IF(Y471=0,"",ROUNDUP(Y471/H471,0)*0.01196),"")</f>
        <v/>
      </c>
      <c r="AA471" s="151" t="s">
        <v>6</v>
      </c>
      <c r="AB471" s="152" t="s">
        <v>6</v>
      </c>
      <c r="AC471" s="153" t="s">
        <v>737</v>
      </c>
      <c r="AG471" s="154"/>
      <c r="AJ471" s="155" t="s">
        <v>6</v>
      </c>
      <c r="AK471" s="155">
        <v>0</v>
      </c>
      <c r="BB471" s="156" t="s">
        <v>1</v>
      </c>
      <c r="BM471" s="154">
        <v>0</v>
      </c>
      <c r="BN471" s="154">
        <v>0</v>
      </c>
      <c r="BO471" s="154">
        <v>0</v>
      </c>
      <c r="BP471" s="154">
        <v>0</v>
      </c>
    </row>
    <row r="472" spans="1:68" ht="27" customHeight="1" x14ac:dyDescent="0.25">
      <c r="A472" s="28" t="s">
        <v>738</v>
      </c>
      <c r="B472" s="28" t="s">
        <v>739</v>
      </c>
      <c r="C472" s="29">
        <v>4301012125</v>
      </c>
      <c r="D472" s="61">
        <v>4680115886391</v>
      </c>
      <c r="E472" s="61"/>
      <c r="F472" s="30">
        <v>0.4</v>
      </c>
      <c r="G472" s="31">
        <v>6</v>
      </c>
      <c r="H472" s="30">
        <v>2.4</v>
      </c>
      <c r="I472" s="30">
        <v>2.58</v>
      </c>
      <c r="J472" s="31">
        <v>182</v>
      </c>
      <c r="K472" s="31" t="s">
        <v>68</v>
      </c>
      <c r="L472" s="31" t="s">
        <v>6</v>
      </c>
      <c r="M472" s="32" t="s">
        <v>104</v>
      </c>
      <c r="N472" s="32"/>
      <c r="O472" s="31">
        <v>60</v>
      </c>
      <c r="P472" s="157" t="s">
        <v>740</v>
      </c>
      <c r="Q472" s="149"/>
      <c r="R472" s="149"/>
      <c r="S472" s="149"/>
      <c r="T472" s="150"/>
      <c r="U472" s="33" t="s">
        <v>6</v>
      </c>
      <c r="V472" s="33" t="s">
        <v>6</v>
      </c>
      <c r="W472" s="34" t="s">
        <v>70</v>
      </c>
      <c r="X472" s="35">
        <v>0</v>
      </c>
      <c r="Y472" s="36">
        <f t="shared" si="16"/>
        <v>0</v>
      </c>
      <c r="Z472" s="37" t="str">
        <f>IFERROR(IF(Y472=0,"",ROUNDUP(Y472/H472,0)*0.00651),"")</f>
        <v/>
      </c>
      <c r="AA472" s="151" t="s">
        <v>6</v>
      </c>
      <c r="AB472" s="152" t="s">
        <v>6</v>
      </c>
      <c r="AC472" s="153" t="s">
        <v>725</v>
      </c>
      <c r="AG472" s="154"/>
      <c r="AJ472" s="155" t="s">
        <v>6</v>
      </c>
      <c r="AK472" s="155">
        <v>0</v>
      </c>
      <c r="BB472" s="156" t="s">
        <v>1</v>
      </c>
      <c r="BM472" s="154">
        <v>0</v>
      </c>
      <c r="BN472" s="154">
        <v>0</v>
      </c>
      <c r="BO472" s="154">
        <v>0</v>
      </c>
      <c r="BP472" s="154">
        <v>0</v>
      </c>
    </row>
    <row r="473" spans="1:68" ht="27" customHeight="1" x14ac:dyDescent="0.25">
      <c r="A473" s="28" t="s">
        <v>741</v>
      </c>
      <c r="B473" s="28" t="s">
        <v>742</v>
      </c>
      <c r="C473" s="29">
        <v>4301011778</v>
      </c>
      <c r="D473" s="61">
        <v>4680115880603</v>
      </c>
      <c r="E473" s="61"/>
      <c r="F473" s="30">
        <v>0.6</v>
      </c>
      <c r="G473" s="31">
        <v>6</v>
      </c>
      <c r="H473" s="30">
        <v>3.6</v>
      </c>
      <c r="I473" s="30">
        <v>3.81</v>
      </c>
      <c r="J473" s="31">
        <v>132</v>
      </c>
      <c r="K473" s="31" t="s">
        <v>102</v>
      </c>
      <c r="L473" s="31" t="s">
        <v>6</v>
      </c>
      <c r="M473" s="32" t="s">
        <v>95</v>
      </c>
      <c r="N473" s="32"/>
      <c r="O473" s="31">
        <v>60</v>
      </c>
      <c r="P473" s="14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149"/>
      <c r="R473" s="149"/>
      <c r="S473" s="149"/>
      <c r="T473" s="150"/>
      <c r="U473" s="33" t="s">
        <v>6</v>
      </c>
      <c r="V473" s="33" t="s">
        <v>6</v>
      </c>
      <c r="W473" s="34" t="s">
        <v>70</v>
      </c>
      <c r="X473" s="35">
        <v>0</v>
      </c>
      <c r="Y473" s="36">
        <f t="shared" si="16"/>
        <v>0</v>
      </c>
      <c r="Z473" s="37" t="str">
        <f>IFERROR(IF(Y473=0,"",ROUNDUP(Y473/H473,0)*0.00902),"")</f>
        <v/>
      </c>
      <c r="AA473" s="151" t="s">
        <v>6</v>
      </c>
      <c r="AB473" s="152" t="s">
        <v>6</v>
      </c>
      <c r="AC473" s="153" t="s">
        <v>725</v>
      </c>
      <c r="AG473" s="154"/>
      <c r="AJ473" s="155" t="s">
        <v>6</v>
      </c>
      <c r="AK473" s="155">
        <v>0</v>
      </c>
      <c r="BB473" s="156" t="s">
        <v>1</v>
      </c>
      <c r="BM473" s="154">
        <v>0</v>
      </c>
      <c r="BN473" s="154">
        <v>0</v>
      </c>
      <c r="BO473" s="154">
        <v>0</v>
      </c>
      <c r="BP473" s="154">
        <v>0</v>
      </c>
    </row>
    <row r="474" spans="1:68" ht="27" customHeight="1" x14ac:dyDescent="0.25">
      <c r="A474" s="28" t="s">
        <v>741</v>
      </c>
      <c r="B474" s="28" t="s">
        <v>743</v>
      </c>
      <c r="C474" s="29">
        <v>4301012035</v>
      </c>
      <c r="D474" s="61">
        <v>4680115880603</v>
      </c>
      <c r="E474" s="61"/>
      <c r="F474" s="30">
        <v>0.6</v>
      </c>
      <c r="G474" s="31">
        <v>8</v>
      </c>
      <c r="H474" s="30">
        <v>4.8</v>
      </c>
      <c r="I474" s="30">
        <v>6.96</v>
      </c>
      <c r="J474" s="31">
        <v>120</v>
      </c>
      <c r="K474" s="31" t="s">
        <v>102</v>
      </c>
      <c r="L474" s="31" t="s">
        <v>6</v>
      </c>
      <c r="M474" s="32" t="s">
        <v>95</v>
      </c>
      <c r="N474" s="32"/>
      <c r="O474" s="31">
        <v>60</v>
      </c>
      <c r="P474" s="14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4" s="149"/>
      <c r="R474" s="149"/>
      <c r="S474" s="149"/>
      <c r="T474" s="150"/>
      <c r="U474" s="33" t="s">
        <v>6</v>
      </c>
      <c r="V474" s="33" t="s">
        <v>6</v>
      </c>
      <c r="W474" s="34" t="s">
        <v>70</v>
      </c>
      <c r="X474" s="35">
        <v>0</v>
      </c>
      <c r="Y474" s="36">
        <f t="shared" si="16"/>
        <v>0</v>
      </c>
      <c r="Z474" s="37" t="str">
        <f>IFERROR(IF(Y474=0,"",ROUNDUP(Y474/H474,0)*0.00937),"")</f>
        <v/>
      </c>
      <c r="AA474" s="151" t="s">
        <v>6</v>
      </c>
      <c r="AB474" s="152" t="s">
        <v>6</v>
      </c>
      <c r="AC474" s="153" t="s">
        <v>725</v>
      </c>
      <c r="AG474" s="154"/>
      <c r="AJ474" s="155" t="s">
        <v>6</v>
      </c>
      <c r="AK474" s="155">
        <v>0</v>
      </c>
      <c r="BB474" s="156" t="s">
        <v>1</v>
      </c>
      <c r="BM474" s="154">
        <v>0</v>
      </c>
      <c r="BN474" s="154">
        <v>0</v>
      </c>
      <c r="BO474" s="154">
        <v>0</v>
      </c>
      <c r="BP474" s="154">
        <v>0</v>
      </c>
    </row>
    <row r="475" spans="1:68" ht="27" customHeight="1" x14ac:dyDescent="0.25">
      <c r="A475" s="28" t="s">
        <v>744</v>
      </c>
      <c r="B475" s="28" t="s">
        <v>745</v>
      </c>
      <c r="C475" s="29">
        <v>4301012036</v>
      </c>
      <c r="D475" s="61">
        <v>4680115882782</v>
      </c>
      <c r="E475" s="61"/>
      <c r="F475" s="30">
        <v>0.6</v>
      </c>
      <c r="G475" s="31">
        <v>8</v>
      </c>
      <c r="H475" s="30">
        <v>4.8</v>
      </c>
      <c r="I475" s="30">
        <v>6.96</v>
      </c>
      <c r="J475" s="31">
        <v>120</v>
      </c>
      <c r="K475" s="31" t="s">
        <v>102</v>
      </c>
      <c r="L475" s="31" t="s">
        <v>6</v>
      </c>
      <c r="M475" s="32" t="s">
        <v>95</v>
      </c>
      <c r="N475" s="32"/>
      <c r="O475" s="31">
        <v>60</v>
      </c>
      <c r="P475" s="14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5" s="149"/>
      <c r="R475" s="149"/>
      <c r="S475" s="149"/>
      <c r="T475" s="150"/>
      <c r="U475" s="33" t="s">
        <v>6</v>
      </c>
      <c r="V475" s="33" t="s">
        <v>6</v>
      </c>
      <c r="W475" s="34" t="s">
        <v>70</v>
      </c>
      <c r="X475" s="35">
        <v>0</v>
      </c>
      <c r="Y475" s="36">
        <f t="shared" si="16"/>
        <v>0</v>
      </c>
      <c r="Z475" s="37" t="str">
        <f>IFERROR(IF(Y475=0,"",ROUNDUP(Y475/H475,0)*0.00937),"")</f>
        <v/>
      </c>
      <c r="AA475" s="151" t="s">
        <v>6</v>
      </c>
      <c r="AB475" s="152" t="s">
        <v>6</v>
      </c>
      <c r="AC475" s="153" t="s">
        <v>728</v>
      </c>
      <c r="AG475" s="154"/>
      <c r="AJ475" s="155" t="s">
        <v>6</v>
      </c>
      <c r="AK475" s="155">
        <v>0</v>
      </c>
      <c r="BB475" s="156" t="s">
        <v>1</v>
      </c>
      <c r="BM475" s="154">
        <v>0</v>
      </c>
      <c r="BN475" s="154">
        <v>0</v>
      </c>
      <c r="BO475" s="154">
        <v>0</v>
      </c>
      <c r="BP475" s="154">
        <v>0</v>
      </c>
    </row>
    <row r="476" spans="1:68" ht="27" customHeight="1" x14ac:dyDescent="0.25">
      <c r="A476" s="28" t="s">
        <v>746</v>
      </c>
      <c r="B476" s="28" t="s">
        <v>747</v>
      </c>
      <c r="C476" s="29">
        <v>4301012055</v>
      </c>
      <c r="D476" s="61">
        <v>4680115886469</v>
      </c>
      <c r="E476" s="61"/>
      <c r="F476" s="30">
        <v>0.55000000000000004</v>
      </c>
      <c r="G476" s="31">
        <v>8</v>
      </c>
      <c r="H476" s="30">
        <v>4.4000000000000004</v>
      </c>
      <c r="I476" s="30">
        <v>4.6100000000000003</v>
      </c>
      <c r="J476" s="31">
        <v>132</v>
      </c>
      <c r="K476" s="31" t="s">
        <v>102</v>
      </c>
      <c r="L476" s="31" t="s">
        <v>6</v>
      </c>
      <c r="M476" s="32" t="s">
        <v>95</v>
      </c>
      <c r="N476" s="32"/>
      <c r="O476" s="31">
        <v>60</v>
      </c>
      <c r="P476" s="157" t="s">
        <v>748</v>
      </c>
      <c r="Q476" s="149"/>
      <c r="R476" s="149"/>
      <c r="S476" s="149"/>
      <c r="T476" s="150"/>
      <c r="U476" s="33" t="s">
        <v>6</v>
      </c>
      <c r="V476" s="33" t="s">
        <v>6</v>
      </c>
      <c r="W476" s="34" t="s">
        <v>70</v>
      </c>
      <c r="X476" s="35">
        <v>0</v>
      </c>
      <c r="Y476" s="36">
        <f t="shared" si="16"/>
        <v>0</v>
      </c>
      <c r="Z476" s="37" t="str">
        <f>IFERROR(IF(Y476=0,"",ROUNDUP(Y476/H476,0)*0.00902),"")</f>
        <v/>
      </c>
      <c r="AA476" s="151" t="s">
        <v>6</v>
      </c>
      <c r="AB476" s="152" t="s">
        <v>6</v>
      </c>
      <c r="AC476" s="153" t="s">
        <v>731</v>
      </c>
      <c r="AG476" s="154"/>
      <c r="AJ476" s="155" t="s">
        <v>6</v>
      </c>
      <c r="AK476" s="155">
        <v>0</v>
      </c>
      <c r="BB476" s="156" t="s">
        <v>1</v>
      </c>
      <c r="BM476" s="154">
        <v>0</v>
      </c>
      <c r="BN476" s="154">
        <v>0</v>
      </c>
      <c r="BO476" s="154">
        <v>0</v>
      </c>
      <c r="BP476" s="154">
        <v>0</v>
      </c>
    </row>
    <row r="477" spans="1:68" ht="27" customHeight="1" x14ac:dyDescent="0.25">
      <c r="A477" s="28" t="s">
        <v>749</v>
      </c>
      <c r="B477" s="28" t="s">
        <v>750</v>
      </c>
      <c r="C477" s="29">
        <v>4301012057</v>
      </c>
      <c r="D477" s="61">
        <v>4680115886483</v>
      </c>
      <c r="E477" s="61"/>
      <c r="F477" s="30">
        <v>0.55000000000000004</v>
      </c>
      <c r="G477" s="31">
        <v>8</v>
      </c>
      <c r="H477" s="30">
        <v>4.4000000000000004</v>
      </c>
      <c r="I477" s="30">
        <v>4.6100000000000003</v>
      </c>
      <c r="J477" s="31">
        <v>132</v>
      </c>
      <c r="K477" s="31" t="s">
        <v>102</v>
      </c>
      <c r="L477" s="31" t="s">
        <v>6</v>
      </c>
      <c r="M477" s="32" t="s">
        <v>95</v>
      </c>
      <c r="N477" s="32"/>
      <c r="O477" s="31">
        <v>60</v>
      </c>
      <c r="P477" s="157" t="s">
        <v>751</v>
      </c>
      <c r="Q477" s="149"/>
      <c r="R477" s="149"/>
      <c r="S477" s="149"/>
      <c r="T477" s="150"/>
      <c r="U477" s="33" t="s">
        <v>6</v>
      </c>
      <c r="V477" s="33" t="s">
        <v>6</v>
      </c>
      <c r="W477" s="34" t="s">
        <v>70</v>
      </c>
      <c r="X477" s="35">
        <v>0</v>
      </c>
      <c r="Y477" s="36">
        <f t="shared" si="16"/>
        <v>0</v>
      </c>
      <c r="Z477" s="37" t="str">
        <f>IFERROR(IF(Y477=0,"",ROUNDUP(Y477/H477,0)*0.00902),"")</f>
        <v/>
      </c>
      <c r="AA477" s="151" t="s">
        <v>6</v>
      </c>
      <c r="AB477" s="152" t="s">
        <v>6</v>
      </c>
      <c r="AC477" s="153" t="s">
        <v>752</v>
      </c>
      <c r="AG477" s="154"/>
      <c r="AJ477" s="155" t="s">
        <v>6</v>
      </c>
      <c r="AK477" s="155">
        <v>0</v>
      </c>
      <c r="BB477" s="156" t="s">
        <v>1</v>
      </c>
      <c r="BM477" s="154">
        <v>0</v>
      </c>
      <c r="BN477" s="154">
        <v>0</v>
      </c>
      <c r="BO477" s="154">
        <v>0</v>
      </c>
      <c r="BP477" s="154">
        <v>0</v>
      </c>
    </row>
    <row r="478" spans="1:68" ht="27" customHeight="1" x14ac:dyDescent="0.25">
      <c r="A478" s="28" t="s">
        <v>753</v>
      </c>
      <c r="B478" s="28" t="s">
        <v>754</v>
      </c>
      <c r="C478" s="29">
        <v>4301012050</v>
      </c>
      <c r="D478" s="61">
        <v>4680115885479</v>
      </c>
      <c r="E478" s="61"/>
      <c r="F478" s="30">
        <v>0.4</v>
      </c>
      <c r="G478" s="31">
        <v>6</v>
      </c>
      <c r="H478" s="30">
        <v>2.4</v>
      </c>
      <c r="I478" s="30">
        <v>2.58</v>
      </c>
      <c r="J478" s="31">
        <v>182</v>
      </c>
      <c r="K478" s="31" t="s">
        <v>68</v>
      </c>
      <c r="L478" s="31" t="s">
        <v>6</v>
      </c>
      <c r="M478" s="32" t="s">
        <v>95</v>
      </c>
      <c r="N478" s="32"/>
      <c r="O478" s="31">
        <v>60</v>
      </c>
      <c r="P478" s="157" t="s">
        <v>755</v>
      </c>
      <c r="Q478" s="149"/>
      <c r="R478" s="149"/>
      <c r="S478" s="149"/>
      <c r="T478" s="150"/>
      <c r="U478" s="33" t="s">
        <v>6</v>
      </c>
      <c r="V478" s="33" t="s">
        <v>6</v>
      </c>
      <c r="W478" s="34" t="s">
        <v>70</v>
      </c>
      <c r="X478" s="35">
        <v>0</v>
      </c>
      <c r="Y478" s="36">
        <f t="shared" si="16"/>
        <v>0</v>
      </c>
      <c r="Z478" s="37" t="str">
        <f>IFERROR(IF(Y478=0,"",ROUNDUP(Y478/H478,0)*0.00651),"")</f>
        <v/>
      </c>
      <c r="AA478" s="151" t="s">
        <v>6</v>
      </c>
      <c r="AB478" s="152" t="s">
        <v>6</v>
      </c>
      <c r="AC478" s="153" t="s">
        <v>756</v>
      </c>
      <c r="AG478" s="154"/>
      <c r="AJ478" s="155" t="s">
        <v>6</v>
      </c>
      <c r="AK478" s="155">
        <v>0</v>
      </c>
      <c r="BB478" s="156" t="s">
        <v>1</v>
      </c>
      <c r="BM478" s="154">
        <v>0</v>
      </c>
      <c r="BN478" s="154">
        <v>0</v>
      </c>
      <c r="BO478" s="154">
        <v>0</v>
      </c>
      <c r="BP478" s="154">
        <v>0</v>
      </c>
    </row>
    <row r="479" spans="1:68" ht="27" customHeight="1" x14ac:dyDescent="0.25">
      <c r="A479" s="28" t="s">
        <v>757</v>
      </c>
      <c r="B479" s="28" t="s">
        <v>758</v>
      </c>
      <c r="C479" s="29">
        <v>4301011784</v>
      </c>
      <c r="D479" s="61">
        <v>4607091389982</v>
      </c>
      <c r="E479" s="61"/>
      <c r="F479" s="30">
        <v>0.6</v>
      </c>
      <c r="G479" s="31">
        <v>6</v>
      </c>
      <c r="H479" s="30">
        <v>3.6</v>
      </c>
      <c r="I479" s="30">
        <v>3.81</v>
      </c>
      <c r="J479" s="31">
        <v>132</v>
      </c>
      <c r="K479" s="31" t="s">
        <v>102</v>
      </c>
      <c r="L479" s="31" t="s">
        <v>6</v>
      </c>
      <c r="M479" s="32" t="s">
        <v>95</v>
      </c>
      <c r="N479" s="32"/>
      <c r="O479" s="31">
        <v>60</v>
      </c>
      <c r="P479" s="14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149"/>
      <c r="R479" s="149"/>
      <c r="S479" s="149"/>
      <c r="T479" s="150"/>
      <c r="U479" s="33" t="s">
        <v>6</v>
      </c>
      <c r="V479" s="33" t="s">
        <v>6</v>
      </c>
      <c r="W479" s="34" t="s">
        <v>70</v>
      </c>
      <c r="X479" s="35">
        <v>0</v>
      </c>
      <c r="Y479" s="36">
        <f t="shared" si="16"/>
        <v>0</v>
      </c>
      <c r="Z479" s="37" t="str">
        <f>IFERROR(IF(Y479=0,"",ROUNDUP(Y479/H479,0)*0.00902),"")</f>
        <v/>
      </c>
      <c r="AA479" s="151" t="s">
        <v>6</v>
      </c>
      <c r="AB479" s="152" t="s">
        <v>6</v>
      </c>
      <c r="AC479" s="153" t="s">
        <v>734</v>
      </c>
      <c r="AG479" s="154"/>
      <c r="AJ479" s="155" t="s">
        <v>6</v>
      </c>
      <c r="AK479" s="155">
        <v>0</v>
      </c>
      <c r="BB479" s="156" t="s">
        <v>1</v>
      </c>
      <c r="BM479" s="154">
        <v>0</v>
      </c>
      <c r="BN479" s="154">
        <v>0</v>
      </c>
      <c r="BO479" s="154">
        <v>0</v>
      </c>
      <c r="BP479" s="154">
        <v>0</v>
      </c>
    </row>
    <row r="480" spans="1:68" ht="27" customHeight="1" x14ac:dyDescent="0.25">
      <c r="A480" s="28" t="s">
        <v>757</v>
      </c>
      <c r="B480" s="28" t="s">
        <v>759</v>
      </c>
      <c r="C480" s="29">
        <v>4301012034</v>
      </c>
      <c r="D480" s="61">
        <v>4607091389982</v>
      </c>
      <c r="E480" s="61"/>
      <c r="F480" s="30">
        <v>0.6</v>
      </c>
      <c r="G480" s="31">
        <v>8</v>
      </c>
      <c r="H480" s="30">
        <v>4.8</v>
      </c>
      <c r="I480" s="30">
        <v>6.96</v>
      </c>
      <c r="J480" s="31">
        <v>120</v>
      </c>
      <c r="K480" s="31" t="s">
        <v>102</v>
      </c>
      <c r="L480" s="31" t="s">
        <v>6</v>
      </c>
      <c r="M480" s="32" t="s">
        <v>95</v>
      </c>
      <c r="N480" s="32"/>
      <c r="O480" s="31">
        <v>60</v>
      </c>
      <c r="P480" s="14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80" s="149"/>
      <c r="R480" s="149"/>
      <c r="S480" s="149"/>
      <c r="T480" s="150"/>
      <c r="U480" s="33" t="s">
        <v>6</v>
      </c>
      <c r="V480" s="33" t="s">
        <v>6</v>
      </c>
      <c r="W480" s="34" t="s">
        <v>70</v>
      </c>
      <c r="X480" s="35">
        <v>0</v>
      </c>
      <c r="Y480" s="36">
        <f t="shared" si="16"/>
        <v>0</v>
      </c>
      <c r="Z480" s="37" t="str">
        <f>IFERROR(IF(Y480=0,"",ROUNDUP(Y480/H480,0)*0.00937),"")</f>
        <v/>
      </c>
      <c r="AA480" s="151" t="s">
        <v>6</v>
      </c>
      <c r="AB480" s="152" t="s">
        <v>6</v>
      </c>
      <c r="AC480" s="153" t="s">
        <v>734</v>
      </c>
      <c r="AG480" s="154"/>
      <c r="AJ480" s="155" t="s">
        <v>6</v>
      </c>
      <c r="AK480" s="155">
        <v>0</v>
      </c>
      <c r="BB480" s="156" t="s">
        <v>1</v>
      </c>
      <c r="BM480" s="154">
        <v>0</v>
      </c>
      <c r="BN480" s="154">
        <v>0</v>
      </c>
      <c r="BO480" s="154">
        <v>0</v>
      </c>
      <c r="BP480" s="154">
        <v>0</v>
      </c>
    </row>
    <row r="481" spans="1:68" ht="27" customHeight="1" x14ac:dyDescent="0.25">
      <c r="A481" s="28" t="s">
        <v>760</v>
      </c>
      <c r="B481" s="28" t="s">
        <v>761</v>
      </c>
      <c r="C481" s="29">
        <v>4301012058</v>
      </c>
      <c r="D481" s="61">
        <v>4680115886490</v>
      </c>
      <c r="E481" s="61"/>
      <c r="F481" s="30">
        <v>0.55000000000000004</v>
      </c>
      <c r="G481" s="31">
        <v>8</v>
      </c>
      <c r="H481" s="30">
        <v>4.4000000000000004</v>
      </c>
      <c r="I481" s="30">
        <v>4.6100000000000003</v>
      </c>
      <c r="J481" s="31">
        <v>132</v>
      </c>
      <c r="K481" s="31" t="s">
        <v>102</v>
      </c>
      <c r="L481" s="31" t="s">
        <v>6</v>
      </c>
      <c r="M481" s="32" t="s">
        <v>95</v>
      </c>
      <c r="N481" s="32"/>
      <c r="O481" s="31">
        <v>60</v>
      </c>
      <c r="P481" s="148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1" s="149"/>
      <c r="R481" s="149"/>
      <c r="S481" s="149"/>
      <c r="T481" s="150"/>
      <c r="U481" s="33" t="s">
        <v>6</v>
      </c>
      <c r="V481" s="33" t="s">
        <v>6</v>
      </c>
      <c r="W481" s="34" t="s">
        <v>70</v>
      </c>
      <c r="X481" s="35">
        <v>0</v>
      </c>
      <c r="Y481" s="36">
        <f t="shared" si="16"/>
        <v>0</v>
      </c>
      <c r="Z481" s="37" t="str">
        <f>IFERROR(IF(Y481=0,"",ROUNDUP(Y481/H481,0)*0.00902),"")</f>
        <v/>
      </c>
      <c r="AA481" s="151" t="s">
        <v>6</v>
      </c>
      <c r="AB481" s="152" t="s">
        <v>6</v>
      </c>
      <c r="AC481" s="153" t="s">
        <v>737</v>
      </c>
      <c r="AG481" s="154"/>
      <c r="AJ481" s="155" t="s">
        <v>6</v>
      </c>
      <c r="AK481" s="155">
        <v>0</v>
      </c>
      <c r="BB481" s="156" t="s">
        <v>1</v>
      </c>
      <c r="BM481" s="154">
        <v>0</v>
      </c>
      <c r="BN481" s="154">
        <v>0</v>
      </c>
      <c r="BO481" s="154">
        <v>0</v>
      </c>
      <c r="BP481" s="154">
        <v>0</v>
      </c>
    </row>
    <row r="482" spans="1:68" x14ac:dyDescent="0.25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3"/>
      <c r="P482" s="64" t="s">
        <v>81</v>
      </c>
      <c r="Q482" s="65"/>
      <c r="R482" s="65"/>
      <c r="S482" s="65"/>
      <c r="T482" s="65"/>
      <c r="U482" s="65"/>
      <c r="V482" s="66"/>
      <c r="W482" s="38" t="s">
        <v>82</v>
      </c>
      <c r="X482" s="39">
        <f>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0</v>
      </c>
      <c r="Y482" s="39">
        <f>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+IFERROR(Y481/H481,"0")</f>
        <v>0</v>
      </c>
      <c r="Z482" s="39">
        <f>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+IFERROR(IF(Z481="",0,Z481),"0")</f>
        <v>0</v>
      </c>
      <c r="AA482" s="40"/>
      <c r="AB482" s="40"/>
      <c r="AC482" s="40"/>
    </row>
    <row r="483" spans="1:68" x14ac:dyDescent="0.25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3"/>
      <c r="P483" s="64" t="s">
        <v>81</v>
      </c>
      <c r="Q483" s="65"/>
      <c r="R483" s="65"/>
      <c r="S483" s="65"/>
      <c r="T483" s="65"/>
      <c r="U483" s="65"/>
      <c r="V483" s="66"/>
      <c r="W483" s="38" t="s">
        <v>70</v>
      </c>
      <c r="X483" s="39">
        <f>IFERROR(SUM(X467:X481),"0")</f>
        <v>0</v>
      </c>
      <c r="Y483" s="39">
        <f>IFERROR(SUM(Y467:Y481),"0")</f>
        <v>0</v>
      </c>
      <c r="Z483" s="38"/>
      <c r="AA483" s="40"/>
      <c r="AB483" s="40"/>
      <c r="AC483" s="40"/>
    </row>
    <row r="484" spans="1:68" ht="14.25" customHeight="1" x14ac:dyDescent="0.25">
      <c r="A484" s="27" t="s">
        <v>136</v>
      </c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</row>
    <row r="485" spans="1:68" ht="16.5" customHeight="1" x14ac:dyDescent="0.25">
      <c r="A485" s="28" t="s">
        <v>762</v>
      </c>
      <c r="B485" s="28" t="s">
        <v>763</v>
      </c>
      <c r="C485" s="29">
        <v>4301020222</v>
      </c>
      <c r="D485" s="61">
        <v>4607091388930</v>
      </c>
      <c r="E485" s="61"/>
      <c r="F485" s="30">
        <v>0.88</v>
      </c>
      <c r="G485" s="31">
        <v>6</v>
      </c>
      <c r="H485" s="30">
        <v>5.28</v>
      </c>
      <c r="I485" s="30">
        <v>5.64</v>
      </c>
      <c r="J485" s="31">
        <v>104</v>
      </c>
      <c r="K485" s="31" t="s">
        <v>94</v>
      </c>
      <c r="L485" s="31" t="s">
        <v>6</v>
      </c>
      <c r="M485" s="32" t="s">
        <v>95</v>
      </c>
      <c r="N485" s="32"/>
      <c r="O485" s="31">
        <v>55</v>
      </c>
      <c r="P485" s="14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85" s="149"/>
      <c r="R485" s="149"/>
      <c r="S485" s="149"/>
      <c r="T485" s="150"/>
      <c r="U485" s="33" t="s">
        <v>6</v>
      </c>
      <c r="V485" s="33" t="s">
        <v>6</v>
      </c>
      <c r="W485" s="34" t="s">
        <v>70</v>
      </c>
      <c r="X485" s="35">
        <v>0</v>
      </c>
      <c r="Y485" s="36">
        <f>IFERROR(IF(X485="",0,CEILING((X485/$H485),1)*$H485),"")</f>
        <v>0</v>
      </c>
      <c r="Z485" s="37" t="str">
        <f>IFERROR(IF(Y485=0,"",ROUNDUP(Y485/H485,0)*0.01196),"")</f>
        <v/>
      </c>
      <c r="AA485" s="151" t="s">
        <v>6</v>
      </c>
      <c r="AB485" s="152" t="s">
        <v>6</v>
      </c>
      <c r="AC485" s="153" t="s">
        <v>764</v>
      </c>
      <c r="AG485" s="154"/>
      <c r="AJ485" s="155" t="s">
        <v>6</v>
      </c>
      <c r="AK485" s="155">
        <v>0</v>
      </c>
      <c r="BB485" s="156" t="s">
        <v>1</v>
      </c>
      <c r="BM485" s="154">
        <v>0</v>
      </c>
      <c r="BN485" s="154">
        <v>0</v>
      </c>
      <c r="BO485" s="154">
        <v>0</v>
      </c>
      <c r="BP485" s="154">
        <v>0</v>
      </c>
    </row>
    <row r="486" spans="1:68" ht="16.5" customHeight="1" x14ac:dyDescent="0.25">
      <c r="A486" s="28" t="s">
        <v>762</v>
      </c>
      <c r="B486" s="28" t="s">
        <v>765</v>
      </c>
      <c r="C486" s="29">
        <v>4301020334</v>
      </c>
      <c r="D486" s="61">
        <v>4607091388930</v>
      </c>
      <c r="E486" s="61"/>
      <c r="F486" s="30">
        <v>0.88</v>
      </c>
      <c r="G486" s="31">
        <v>6</v>
      </c>
      <c r="H486" s="30">
        <v>5.28</v>
      </c>
      <c r="I486" s="30">
        <v>5.64</v>
      </c>
      <c r="J486" s="31">
        <v>104</v>
      </c>
      <c r="K486" s="31" t="s">
        <v>94</v>
      </c>
      <c r="L486" s="31" t="s">
        <v>6</v>
      </c>
      <c r="M486" s="32" t="s">
        <v>104</v>
      </c>
      <c r="N486" s="32"/>
      <c r="O486" s="31">
        <v>70</v>
      </c>
      <c r="P486" s="157" t="s">
        <v>766</v>
      </c>
      <c r="Q486" s="149"/>
      <c r="R486" s="149"/>
      <c r="S486" s="149"/>
      <c r="T486" s="150"/>
      <c r="U486" s="33" t="s">
        <v>6</v>
      </c>
      <c r="V486" s="33" t="s">
        <v>6</v>
      </c>
      <c r="W486" s="34" t="s">
        <v>70</v>
      </c>
      <c r="X486" s="35">
        <v>0</v>
      </c>
      <c r="Y486" s="36">
        <f>IFERROR(IF(X486="",0,CEILING((X486/$H486),1)*$H486),"")</f>
        <v>0</v>
      </c>
      <c r="Z486" s="37" t="str">
        <f>IFERROR(IF(Y486=0,"",ROUNDUP(Y486/H486,0)*0.01196),"")</f>
        <v/>
      </c>
      <c r="AA486" s="151" t="s">
        <v>6</v>
      </c>
      <c r="AB486" s="152" t="s">
        <v>6</v>
      </c>
      <c r="AC486" s="153" t="s">
        <v>767</v>
      </c>
      <c r="AG486" s="154"/>
      <c r="AJ486" s="155" t="s">
        <v>6</v>
      </c>
      <c r="AK486" s="155">
        <v>0</v>
      </c>
      <c r="BB486" s="156" t="s">
        <v>1</v>
      </c>
      <c r="BM486" s="154">
        <v>0</v>
      </c>
      <c r="BN486" s="154">
        <v>0</v>
      </c>
      <c r="BO486" s="154">
        <v>0</v>
      </c>
      <c r="BP486" s="154">
        <v>0</v>
      </c>
    </row>
    <row r="487" spans="1:68" ht="16.5" customHeight="1" x14ac:dyDescent="0.25">
      <c r="A487" s="28" t="s">
        <v>768</v>
      </c>
      <c r="B487" s="28" t="s">
        <v>769</v>
      </c>
      <c r="C487" s="29">
        <v>4301020384</v>
      </c>
      <c r="D487" s="61">
        <v>4680115886407</v>
      </c>
      <c r="E487" s="61"/>
      <c r="F487" s="30">
        <v>0.4</v>
      </c>
      <c r="G487" s="31">
        <v>6</v>
      </c>
      <c r="H487" s="30">
        <v>2.4</v>
      </c>
      <c r="I487" s="30">
        <v>2.58</v>
      </c>
      <c r="J487" s="31">
        <v>182</v>
      </c>
      <c r="K487" s="31" t="s">
        <v>68</v>
      </c>
      <c r="L487" s="31" t="s">
        <v>6</v>
      </c>
      <c r="M487" s="32" t="s">
        <v>104</v>
      </c>
      <c r="N487" s="32"/>
      <c r="O487" s="31">
        <v>70</v>
      </c>
      <c r="P487" s="157" t="s">
        <v>770</v>
      </c>
      <c r="Q487" s="149"/>
      <c r="R487" s="149"/>
      <c r="S487" s="149"/>
      <c r="T487" s="150"/>
      <c r="U487" s="33" t="s">
        <v>6</v>
      </c>
      <c r="V487" s="33" t="s">
        <v>6</v>
      </c>
      <c r="W487" s="34" t="s">
        <v>70</v>
      </c>
      <c r="X487" s="35">
        <v>0</v>
      </c>
      <c r="Y487" s="36">
        <f>IFERROR(IF(X487="",0,CEILING((X487/$H487),1)*$H487),"")</f>
        <v>0</v>
      </c>
      <c r="Z487" s="37" t="str">
        <f>IFERROR(IF(Y487=0,"",ROUNDUP(Y487/H487,0)*0.00651),"")</f>
        <v/>
      </c>
      <c r="AA487" s="151" t="s">
        <v>6</v>
      </c>
      <c r="AB487" s="152" t="s">
        <v>6</v>
      </c>
      <c r="AC487" s="153" t="s">
        <v>767</v>
      </c>
      <c r="AG487" s="154"/>
      <c r="AJ487" s="155" t="s">
        <v>6</v>
      </c>
      <c r="AK487" s="155">
        <v>0</v>
      </c>
      <c r="BB487" s="156" t="s">
        <v>1</v>
      </c>
      <c r="BM487" s="154">
        <v>0</v>
      </c>
      <c r="BN487" s="154">
        <v>0</v>
      </c>
      <c r="BO487" s="154">
        <v>0</v>
      </c>
      <c r="BP487" s="154">
        <v>0</v>
      </c>
    </row>
    <row r="488" spans="1:68" ht="16.5" customHeight="1" x14ac:dyDescent="0.25">
      <c r="A488" s="28" t="s">
        <v>771</v>
      </c>
      <c r="B488" s="28" t="s">
        <v>772</v>
      </c>
      <c r="C488" s="29">
        <v>4301020385</v>
      </c>
      <c r="D488" s="61">
        <v>4680115880054</v>
      </c>
      <c r="E488" s="61"/>
      <c r="F488" s="30">
        <v>0.6</v>
      </c>
      <c r="G488" s="31">
        <v>8</v>
      </c>
      <c r="H488" s="30">
        <v>4.8</v>
      </c>
      <c r="I488" s="30">
        <v>6.93</v>
      </c>
      <c r="J488" s="31">
        <v>132</v>
      </c>
      <c r="K488" s="31" t="s">
        <v>102</v>
      </c>
      <c r="L488" s="31" t="s">
        <v>6</v>
      </c>
      <c r="M488" s="32" t="s">
        <v>95</v>
      </c>
      <c r="N488" s="32"/>
      <c r="O488" s="31">
        <v>70</v>
      </c>
      <c r="P488" s="157" t="s">
        <v>773</v>
      </c>
      <c r="Q488" s="149"/>
      <c r="R488" s="149"/>
      <c r="S488" s="149"/>
      <c r="T488" s="150"/>
      <c r="U488" s="33" t="s">
        <v>6</v>
      </c>
      <c r="V488" s="33" t="s">
        <v>6</v>
      </c>
      <c r="W488" s="34" t="s">
        <v>70</v>
      </c>
      <c r="X488" s="35">
        <v>0</v>
      </c>
      <c r="Y488" s="36">
        <f>IFERROR(IF(X488="",0,CEILING((X488/$H488),1)*$H488),"")</f>
        <v>0</v>
      </c>
      <c r="Z488" s="37" t="str">
        <f>IFERROR(IF(Y488=0,"",ROUNDUP(Y488/H488,0)*0.00902),"")</f>
        <v/>
      </c>
      <c r="AA488" s="151" t="s">
        <v>6</v>
      </c>
      <c r="AB488" s="152" t="s">
        <v>6</v>
      </c>
      <c r="AC488" s="153" t="s">
        <v>767</v>
      </c>
      <c r="AG488" s="154"/>
      <c r="AJ488" s="155" t="s">
        <v>6</v>
      </c>
      <c r="AK488" s="155">
        <v>0</v>
      </c>
      <c r="BB488" s="156" t="s">
        <v>1</v>
      </c>
      <c r="BM488" s="154">
        <v>0</v>
      </c>
      <c r="BN488" s="154">
        <v>0</v>
      </c>
      <c r="BO488" s="154">
        <v>0</v>
      </c>
      <c r="BP488" s="154">
        <v>0</v>
      </c>
    </row>
    <row r="489" spans="1:68" x14ac:dyDescent="0.25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3"/>
      <c r="P489" s="64" t="s">
        <v>81</v>
      </c>
      <c r="Q489" s="65"/>
      <c r="R489" s="65"/>
      <c r="S489" s="65"/>
      <c r="T489" s="65"/>
      <c r="U489" s="65"/>
      <c r="V489" s="66"/>
      <c r="W489" s="38" t="s">
        <v>82</v>
      </c>
      <c r="X489" s="39">
        <f>IFERROR(X485/H485,"0")+IFERROR(X486/H486,"0")+IFERROR(X487/H487,"0")+IFERROR(X488/H488,"0")</f>
        <v>0</v>
      </c>
      <c r="Y489" s="39">
        <f>IFERROR(Y485/H485,"0")+IFERROR(Y486/H486,"0")+IFERROR(Y487/H487,"0")+IFERROR(Y488/H488,"0")</f>
        <v>0</v>
      </c>
      <c r="Z489" s="39">
        <f>IFERROR(IF(Z485="",0,Z485),"0")+IFERROR(IF(Z486="",0,Z486),"0")+IFERROR(IF(Z487="",0,Z487),"0")+IFERROR(IF(Z488="",0,Z488),"0")</f>
        <v>0</v>
      </c>
      <c r="AA489" s="40"/>
      <c r="AB489" s="40"/>
      <c r="AC489" s="40"/>
    </row>
    <row r="490" spans="1:68" x14ac:dyDescent="0.25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3"/>
      <c r="P490" s="64" t="s">
        <v>81</v>
      </c>
      <c r="Q490" s="65"/>
      <c r="R490" s="65"/>
      <c r="S490" s="65"/>
      <c r="T490" s="65"/>
      <c r="U490" s="65"/>
      <c r="V490" s="66"/>
      <c r="W490" s="38" t="s">
        <v>70</v>
      </c>
      <c r="X490" s="39">
        <f>IFERROR(SUM(X485:X488),"0")</f>
        <v>0</v>
      </c>
      <c r="Y490" s="39">
        <f>IFERROR(SUM(Y485:Y488),"0")</f>
        <v>0</v>
      </c>
      <c r="Z490" s="38"/>
      <c r="AA490" s="40"/>
      <c r="AB490" s="40"/>
      <c r="AC490" s="40"/>
    </row>
    <row r="491" spans="1:68" ht="14.25" customHeight="1" x14ac:dyDescent="0.25">
      <c r="A491" s="27" t="s">
        <v>147</v>
      </c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</row>
    <row r="492" spans="1:68" ht="27" customHeight="1" x14ac:dyDescent="0.25">
      <c r="A492" s="28" t="s">
        <v>774</v>
      </c>
      <c r="B492" s="28" t="s">
        <v>775</v>
      </c>
      <c r="C492" s="29">
        <v>4301031349</v>
      </c>
      <c r="D492" s="61">
        <v>4680115883116</v>
      </c>
      <c r="E492" s="61"/>
      <c r="F492" s="30">
        <v>0.88</v>
      </c>
      <c r="G492" s="31">
        <v>6</v>
      </c>
      <c r="H492" s="30">
        <v>5.28</v>
      </c>
      <c r="I492" s="30">
        <v>5.64</v>
      </c>
      <c r="J492" s="31">
        <v>104</v>
      </c>
      <c r="K492" s="31" t="s">
        <v>94</v>
      </c>
      <c r="L492" s="31" t="s">
        <v>6</v>
      </c>
      <c r="M492" s="32" t="s">
        <v>95</v>
      </c>
      <c r="N492" s="32"/>
      <c r="O492" s="31">
        <v>70</v>
      </c>
      <c r="P492" s="157" t="s">
        <v>776</v>
      </c>
      <c r="Q492" s="149"/>
      <c r="R492" s="149"/>
      <c r="S492" s="149"/>
      <c r="T492" s="150"/>
      <c r="U492" s="33" t="s">
        <v>6</v>
      </c>
      <c r="V492" s="33" t="s">
        <v>6</v>
      </c>
      <c r="W492" s="34" t="s">
        <v>70</v>
      </c>
      <c r="X492" s="35">
        <v>0</v>
      </c>
      <c r="Y492" s="36">
        <f t="shared" ref="Y492:Y503" si="17">IFERROR(IF(X492="",0,CEILING((X492/$H492),1)*$H492),"")</f>
        <v>0</v>
      </c>
      <c r="Z492" s="37" t="str">
        <f>IFERROR(IF(Y492=0,"",ROUNDUP(Y492/H492,0)*0.01196),"")</f>
        <v/>
      </c>
      <c r="AA492" s="151" t="s">
        <v>6</v>
      </c>
      <c r="AB492" s="152" t="s">
        <v>6</v>
      </c>
      <c r="AC492" s="153" t="s">
        <v>777</v>
      </c>
      <c r="AG492" s="154"/>
      <c r="AJ492" s="155" t="s">
        <v>6</v>
      </c>
      <c r="AK492" s="155">
        <v>0</v>
      </c>
      <c r="BB492" s="156" t="s">
        <v>1</v>
      </c>
      <c r="BM492" s="154">
        <v>0</v>
      </c>
      <c r="BN492" s="154">
        <v>0</v>
      </c>
      <c r="BO492" s="154">
        <v>0</v>
      </c>
      <c r="BP492" s="154">
        <v>0</v>
      </c>
    </row>
    <row r="493" spans="1:68" ht="27" customHeight="1" x14ac:dyDescent="0.25">
      <c r="A493" s="28" t="s">
        <v>778</v>
      </c>
      <c r="B493" s="28" t="s">
        <v>779</v>
      </c>
      <c r="C493" s="29">
        <v>4301031350</v>
      </c>
      <c r="D493" s="61">
        <v>4680115883093</v>
      </c>
      <c r="E493" s="61"/>
      <c r="F493" s="30">
        <v>0.88</v>
      </c>
      <c r="G493" s="31">
        <v>6</v>
      </c>
      <c r="H493" s="30">
        <v>5.28</v>
      </c>
      <c r="I493" s="30">
        <v>5.64</v>
      </c>
      <c r="J493" s="31">
        <v>104</v>
      </c>
      <c r="K493" s="31" t="s">
        <v>94</v>
      </c>
      <c r="L493" s="31" t="s">
        <v>6</v>
      </c>
      <c r="M493" s="32" t="s">
        <v>69</v>
      </c>
      <c r="N493" s="32"/>
      <c r="O493" s="31">
        <v>70</v>
      </c>
      <c r="P493" s="157" t="s">
        <v>780</v>
      </c>
      <c r="Q493" s="149"/>
      <c r="R493" s="149"/>
      <c r="S493" s="149"/>
      <c r="T493" s="150"/>
      <c r="U493" s="33" t="s">
        <v>6</v>
      </c>
      <c r="V493" s="33" t="s">
        <v>6</v>
      </c>
      <c r="W493" s="34" t="s">
        <v>70</v>
      </c>
      <c r="X493" s="35">
        <v>0</v>
      </c>
      <c r="Y493" s="36">
        <f t="shared" si="17"/>
        <v>0</v>
      </c>
      <c r="Z493" s="37" t="str">
        <f>IFERROR(IF(Y493=0,"",ROUNDUP(Y493/H493,0)*0.01196),"")</f>
        <v/>
      </c>
      <c r="AA493" s="151" t="s">
        <v>6</v>
      </c>
      <c r="AB493" s="152" t="s">
        <v>6</v>
      </c>
      <c r="AC493" s="153" t="s">
        <v>781</v>
      </c>
      <c r="AG493" s="154"/>
      <c r="AJ493" s="155" t="s">
        <v>6</v>
      </c>
      <c r="AK493" s="155">
        <v>0</v>
      </c>
      <c r="BB493" s="156" t="s">
        <v>1</v>
      </c>
      <c r="BM493" s="154">
        <v>0</v>
      </c>
      <c r="BN493" s="154">
        <v>0</v>
      </c>
      <c r="BO493" s="154">
        <v>0</v>
      </c>
      <c r="BP493" s="154">
        <v>0</v>
      </c>
    </row>
    <row r="494" spans="1:68" ht="27" customHeight="1" x14ac:dyDescent="0.25">
      <c r="A494" s="28" t="s">
        <v>782</v>
      </c>
      <c r="B494" s="28" t="s">
        <v>783</v>
      </c>
      <c r="C494" s="29">
        <v>4301031353</v>
      </c>
      <c r="D494" s="61">
        <v>4680115883109</v>
      </c>
      <c r="E494" s="61"/>
      <c r="F494" s="30">
        <v>0.88</v>
      </c>
      <c r="G494" s="31">
        <v>6</v>
      </c>
      <c r="H494" s="30">
        <v>5.28</v>
      </c>
      <c r="I494" s="30">
        <v>5.64</v>
      </c>
      <c r="J494" s="31">
        <v>104</v>
      </c>
      <c r="K494" s="31" t="s">
        <v>94</v>
      </c>
      <c r="L494" s="31" t="s">
        <v>6</v>
      </c>
      <c r="M494" s="32" t="s">
        <v>69</v>
      </c>
      <c r="N494" s="32"/>
      <c r="O494" s="31">
        <v>70</v>
      </c>
      <c r="P494" s="157" t="s">
        <v>784</v>
      </c>
      <c r="Q494" s="149"/>
      <c r="R494" s="149"/>
      <c r="S494" s="149"/>
      <c r="T494" s="150"/>
      <c r="U494" s="33" t="s">
        <v>6</v>
      </c>
      <c r="V494" s="33" t="s">
        <v>6</v>
      </c>
      <c r="W494" s="34" t="s">
        <v>70</v>
      </c>
      <c r="X494" s="35">
        <v>0</v>
      </c>
      <c r="Y494" s="36">
        <f t="shared" si="17"/>
        <v>0</v>
      </c>
      <c r="Z494" s="37" t="str">
        <f>IFERROR(IF(Y494=0,"",ROUNDUP(Y494/H494,0)*0.01196),"")</f>
        <v/>
      </c>
      <c r="AA494" s="151" t="s">
        <v>6</v>
      </c>
      <c r="AB494" s="152" t="s">
        <v>6</v>
      </c>
      <c r="AC494" s="153" t="s">
        <v>785</v>
      </c>
      <c r="AG494" s="154"/>
      <c r="AJ494" s="155" t="s">
        <v>6</v>
      </c>
      <c r="AK494" s="155">
        <v>0</v>
      </c>
      <c r="BB494" s="156" t="s">
        <v>1</v>
      </c>
      <c r="BM494" s="154">
        <v>0</v>
      </c>
      <c r="BN494" s="154">
        <v>0</v>
      </c>
      <c r="BO494" s="154">
        <v>0</v>
      </c>
      <c r="BP494" s="154">
        <v>0</v>
      </c>
    </row>
    <row r="495" spans="1:68" ht="27" customHeight="1" x14ac:dyDescent="0.25">
      <c r="A495" s="28" t="s">
        <v>786</v>
      </c>
      <c r="B495" s="28" t="s">
        <v>787</v>
      </c>
      <c r="C495" s="29">
        <v>4301031409</v>
      </c>
      <c r="D495" s="61">
        <v>4680115886438</v>
      </c>
      <c r="E495" s="61"/>
      <c r="F495" s="30">
        <v>0.4</v>
      </c>
      <c r="G495" s="31">
        <v>6</v>
      </c>
      <c r="H495" s="30">
        <v>2.4</v>
      </c>
      <c r="I495" s="30">
        <v>2.58</v>
      </c>
      <c r="J495" s="31">
        <v>182</v>
      </c>
      <c r="K495" s="31" t="s">
        <v>68</v>
      </c>
      <c r="L495" s="31" t="s">
        <v>6</v>
      </c>
      <c r="M495" s="32" t="s">
        <v>95</v>
      </c>
      <c r="N495" s="32"/>
      <c r="O495" s="31">
        <v>70</v>
      </c>
      <c r="P495" s="157" t="s">
        <v>788</v>
      </c>
      <c r="Q495" s="149"/>
      <c r="R495" s="149"/>
      <c r="S495" s="149"/>
      <c r="T495" s="150"/>
      <c r="U495" s="33" t="s">
        <v>6</v>
      </c>
      <c r="V495" s="33" t="s">
        <v>6</v>
      </c>
      <c r="W495" s="34" t="s">
        <v>70</v>
      </c>
      <c r="X495" s="35">
        <v>0</v>
      </c>
      <c r="Y495" s="36">
        <f t="shared" si="17"/>
        <v>0</v>
      </c>
      <c r="Z495" s="37" t="str">
        <f>IFERROR(IF(Y495=0,"",ROUNDUP(Y495/H495,0)*0.00651),"")</f>
        <v/>
      </c>
      <c r="AA495" s="151" t="s">
        <v>6</v>
      </c>
      <c r="AB495" s="152" t="s">
        <v>6</v>
      </c>
      <c r="AC495" s="153" t="s">
        <v>777</v>
      </c>
      <c r="AG495" s="154"/>
      <c r="AJ495" s="155" t="s">
        <v>6</v>
      </c>
      <c r="AK495" s="155">
        <v>0</v>
      </c>
      <c r="BB495" s="156" t="s">
        <v>1</v>
      </c>
      <c r="BM495" s="154">
        <v>0</v>
      </c>
      <c r="BN495" s="154">
        <v>0</v>
      </c>
      <c r="BO495" s="154">
        <v>0</v>
      </c>
      <c r="BP495" s="154">
        <v>0</v>
      </c>
    </row>
    <row r="496" spans="1:68" ht="27" customHeight="1" x14ac:dyDescent="0.25">
      <c r="A496" s="28" t="s">
        <v>789</v>
      </c>
      <c r="B496" s="28" t="s">
        <v>790</v>
      </c>
      <c r="C496" s="29">
        <v>4301031351</v>
      </c>
      <c r="D496" s="61">
        <v>4680115882072</v>
      </c>
      <c r="E496" s="61"/>
      <c r="F496" s="30">
        <v>0.6</v>
      </c>
      <c r="G496" s="31">
        <v>6</v>
      </c>
      <c r="H496" s="30">
        <v>3.6</v>
      </c>
      <c r="I496" s="30">
        <v>3.81</v>
      </c>
      <c r="J496" s="31">
        <v>132</v>
      </c>
      <c r="K496" s="31" t="s">
        <v>102</v>
      </c>
      <c r="L496" s="31" t="s">
        <v>6</v>
      </c>
      <c r="M496" s="32" t="s">
        <v>95</v>
      </c>
      <c r="N496" s="32"/>
      <c r="O496" s="31">
        <v>70</v>
      </c>
      <c r="P496" s="157" t="s">
        <v>791</v>
      </c>
      <c r="Q496" s="149"/>
      <c r="R496" s="149"/>
      <c r="S496" s="149"/>
      <c r="T496" s="150"/>
      <c r="U496" s="33" t="s">
        <v>6</v>
      </c>
      <c r="V496" s="33" t="s">
        <v>6</v>
      </c>
      <c r="W496" s="34" t="s">
        <v>70</v>
      </c>
      <c r="X496" s="35">
        <v>0</v>
      </c>
      <c r="Y496" s="36">
        <f t="shared" si="17"/>
        <v>0</v>
      </c>
      <c r="Z496" s="37" t="str">
        <f>IFERROR(IF(Y496=0,"",ROUNDUP(Y496/H496,0)*0.00902),"")</f>
        <v/>
      </c>
      <c r="AA496" s="151" t="s">
        <v>6</v>
      </c>
      <c r="AB496" s="152" t="s">
        <v>6</v>
      </c>
      <c r="AC496" s="153" t="s">
        <v>777</v>
      </c>
      <c r="AG496" s="154"/>
      <c r="AJ496" s="155" t="s">
        <v>6</v>
      </c>
      <c r="AK496" s="155">
        <v>0</v>
      </c>
      <c r="BB496" s="156" t="s">
        <v>1</v>
      </c>
      <c r="BM496" s="154">
        <v>0</v>
      </c>
      <c r="BN496" s="154">
        <v>0</v>
      </c>
      <c r="BO496" s="154">
        <v>0</v>
      </c>
      <c r="BP496" s="154">
        <v>0</v>
      </c>
    </row>
    <row r="497" spans="1:68" ht="27" customHeight="1" x14ac:dyDescent="0.25">
      <c r="A497" s="28" t="s">
        <v>789</v>
      </c>
      <c r="B497" s="28" t="s">
        <v>792</v>
      </c>
      <c r="C497" s="29">
        <v>4301031419</v>
      </c>
      <c r="D497" s="61">
        <v>4680115882072</v>
      </c>
      <c r="E497" s="61"/>
      <c r="F497" s="30">
        <v>0.6</v>
      </c>
      <c r="G497" s="31">
        <v>8</v>
      </c>
      <c r="H497" s="30">
        <v>4.8</v>
      </c>
      <c r="I497" s="30">
        <v>6.93</v>
      </c>
      <c r="J497" s="31">
        <v>132</v>
      </c>
      <c r="K497" s="31" t="s">
        <v>102</v>
      </c>
      <c r="L497" s="31" t="s">
        <v>6</v>
      </c>
      <c r="M497" s="32" t="s">
        <v>95</v>
      </c>
      <c r="N497" s="32"/>
      <c r="O497" s="31">
        <v>70</v>
      </c>
      <c r="P497" s="157" t="s">
        <v>793</v>
      </c>
      <c r="Q497" s="149"/>
      <c r="R497" s="149"/>
      <c r="S497" s="149"/>
      <c r="T497" s="150"/>
      <c r="U497" s="33" t="s">
        <v>6</v>
      </c>
      <c r="V497" s="33" t="s">
        <v>6</v>
      </c>
      <c r="W497" s="34" t="s">
        <v>70</v>
      </c>
      <c r="X497" s="35">
        <v>0</v>
      </c>
      <c r="Y497" s="36">
        <f t="shared" si="17"/>
        <v>0</v>
      </c>
      <c r="Z497" s="37" t="str">
        <f>IFERROR(IF(Y497=0,"",ROUNDUP(Y497/H497,0)*0.00902),"")</f>
        <v/>
      </c>
      <c r="AA497" s="151" t="s">
        <v>6</v>
      </c>
      <c r="AB497" s="152" t="s">
        <v>6</v>
      </c>
      <c r="AC497" s="153" t="s">
        <v>777</v>
      </c>
      <c r="AG497" s="154"/>
      <c r="AJ497" s="155" t="s">
        <v>6</v>
      </c>
      <c r="AK497" s="155">
        <v>0</v>
      </c>
      <c r="BB497" s="156" t="s">
        <v>1</v>
      </c>
      <c r="BM497" s="154">
        <v>0</v>
      </c>
      <c r="BN497" s="154">
        <v>0</v>
      </c>
      <c r="BO497" s="154">
        <v>0</v>
      </c>
      <c r="BP497" s="154">
        <v>0</v>
      </c>
    </row>
    <row r="498" spans="1:68" ht="27" customHeight="1" x14ac:dyDescent="0.25">
      <c r="A498" s="28" t="s">
        <v>789</v>
      </c>
      <c r="B498" s="28" t="s">
        <v>794</v>
      </c>
      <c r="C498" s="29">
        <v>4301031383</v>
      </c>
      <c r="D498" s="61">
        <v>4680115882072</v>
      </c>
      <c r="E498" s="61"/>
      <c r="F498" s="30">
        <v>0.6</v>
      </c>
      <c r="G498" s="31">
        <v>8</v>
      </c>
      <c r="H498" s="30">
        <v>4.8</v>
      </c>
      <c r="I498" s="30">
        <v>6.96</v>
      </c>
      <c r="J498" s="31">
        <v>120</v>
      </c>
      <c r="K498" s="31" t="s">
        <v>102</v>
      </c>
      <c r="L498" s="31" t="s">
        <v>6</v>
      </c>
      <c r="M498" s="32" t="s">
        <v>95</v>
      </c>
      <c r="N498" s="32"/>
      <c r="O498" s="31">
        <v>60</v>
      </c>
      <c r="P498" s="14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8" s="149"/>
      <c r="R498" s="149"/>
      <c r="S498" s="149"/>
      <c r="T498" s="150"/>
      <c r="U498" s="33" t="s">
        <v>6</v>
      </c>
      <c r="V498" s="33" t="s">
        <v>6</v>
      </c>
      <c r="W498" s="34" t="s">
        <v>70</v>
      </c>
      <c r="X498" s="35">
        <v>0</v>
      </c>
      <c r="Y498" s="36">
        <f t="shared" si="17"/>
        <v>0</v>
      </c>
      <c r="Z498" s="37" t="str">
        <f>IFERROR(IF(Y498=0,"",ROUNDUP(Y498/H498,0)*0.00937),"")</f>
        <v/>
      </c>
      <c r="AA498" s="151" t="s">
        <v>6</v>
      </c>
      <c r="AB498" s="152" t="s">
        <v>6</v>
      </c>
      <c r="AC498" s="153" t="s">
        <v>795</v>
      </c>
      <c r="AG498" s="154"/>
      <c r="AJ498" s="155" t="s">
        <v>6</v>
      </c>
      <c r="AK498" s="155">
        <v>0</v>
      </c>
      <c r="BB498" s="156" t="s">
        <v>1</v>
      </c>
      <c r="BM498" s="154">
        <v>0</v>
      </c>
      <c r="BN498" s="154">
        <v>0</v>
      </c>
      <c r="BO498" s="154">
        <v>0</v>
      </c>
      <c r="BP498" s="154">
        <v>0</v>
      </c>
    </row>
    <row r="499" spans="1:68" ht="27" customHeight="1" x14ac:dyDescent="0.25">
      <c r="A499" s="28" t="s">
        <v>796</v>
      </c>
      <c r="B499" s="28" t="s">
        <v>797</v>
      </c>
      <c r="C499" s="29">
        <v>4301031251</v>
      </c>
      <c r="D499" s="61">
        <v>4680115882102</v>
      </c>
      <c r="E499" s="61"/>
      <c r="F499" s="30">
        <v>0.6</v>
      </c>
      <c r="G499" s="31">
        <v>6</v>
      </c>
      <c r="H499" s="30">
        <v>3.6</v>
      </c>
      <c r="I499" s="30">
        <v>3.81</v>
      </c>
      <c r="J499" s="31">
        <v>132</v>
      </c>
      <c r="K499" s="31" t="s">
        <v>102</v>
      </c>
      <c r="L499" s="31" t="s">
        <v>6</v>
      </c>
      <c r="M499" s="32" t="s">
        <v>69</v>
      </c>
      <c r="N499" s="32"/>
      <c r="O499" s="31">
        <v>60</v>
      </c>
      <c r="P499" s="14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99" s="149"/>
      <c r="R499" s="149"/>
      <c r="S499" s="149"/>
      <c r="T499" s="150"/>
      <c r="U499" s="33" t="s">
        <v>6</v>
      </c>
      <c r="V499" s="33" t="s">
        <v>6</v>
      </c>
      <c r="W499" s="34" t="s">
        <v>70</v>
      </c>
      <c r="X499" s="35">
        <v>0</v>
      </c>
      <c r="Y499" s="36">
        <f t="shared" si="17"/>
        <v>0</v>
      </c>
      <c r="Z499" s="37" t="str">
        <f>IFERROR(IF(Y499=0,"",ROUNDUP(Y499/H499,0)*0.00902),"")</f>
        <v/>
      </c>
      <c r="AA499" s="151" t="s">
        <v>6</v>
      </c>
      <c r="AB499" s="152" t="s">
        <v>6</v>
      </c>
      <c r="AC499" s="153" t="s">
        <v>798</v>
      </c>
      <c r="AG499" s="154"/>
      <c r="AJ499" s="155" t="s">
        <v>6</v>
      </c>
      <c r="AK499" s="155">
        <v>0</v>
      </c>
      <c r="BB499" s="156" t="s">
        <v>1</v>
      </c>
      <c r="BM499" s="154">
        <v>0</v>
      </c>
      <c r="BN499" s="154">
        <v>0</v>
      </c>
      <c r="BO499" s="154">
        <v>0</v>
      </c>
      <c r="BP499" s="154">
        <v>0</v>
      </c>
    </row>
    <row r="500" spans="1:68" ht="27" customHeight="1" x14ac:dyDescent="0.25">
      <c r="A500" s="28" t="s">
        <v>796</v>
      </c>
      <c r="B500" s="28" t="s">
        <v>799</v>
      </c>
      <c r="C500" s="29">
        <v>4301031418</v>
      </c>
      <c r="D500" s="61">
        <v>4680115882102</v>
      </c>
      <c r="E500" s="61"/>
      <c r="F500" s="30">
        <v>0.6</v>
      </c>
      <c r="G500" s="31">
        <v>8</v>
      </c>
      <c r="H500" s="30">
        <v>4.8</v>
      </c>
      <c r="I500" s="30">
        <v>6.69</v>
      </c>
      <c r="J500" s="31">
        <v>132</v>
      </c>
      <c r="K500" s="31" t="s">
        <v>102</v>
      </c>
      <c r="L500" s="31" t="s">
        <v>6</v>
      </c>
      <c r="M500" s="32" t="s">
        <v>69</v>
      </c>
      <c r="N500" s="32"/>
      <c r="O500" s="31">
        <v>70</v>
      </c>
      <c r="P500" s="157" t="s">
        <v>800</v>
      </c>
      <c r="Q500" s="149"/>
      <c r="R500" s="149"/>
      <c r="S500" s="149"/>
      <c r="T500" s="150"/>
      <c r="U500" s="33" t="s">
        <v>6</v>
      </c>
      <c r="V500" s="33" t="s">
        <v>6</v>
      </c>
      <c r="W500" s="34" t="s">
        <v>70</v>
      </c>
      <c r="X500" s="35">
        <v>0</v>
      </c>
      <c r="Y500" s="36">
        <f t="shared" si="17"/>
        <v>0</v>
      </c>
      <c r="Z500" s="37" t="str">
        <f>IFERROR(IF(Y500=0,"",ROUNDUP(Y500/H500,0)*0.00902),"")</f>
        <v/>
      </c>
      <c r="AA500" s="151" t="s">
        <v>6</v>
      </c>
      <c r="AB500" s="152" t="s">
        <v>6</v>
      </c>
      <c r="AC500" s="153" t="s">
        <v>781</v>
      </c>
      <c r="AG500" s="154"/>
      <c r="AJ500" s="155" t="s">
        <v>6</v>
      </c>
      <c r="AK500" s="155">
        <v>0</v>
      </c>
      <c r="BB500" s="156" t="s">
        <v>1</v>
      </c>
      <c r="BM500" s="154">
        <v>0</v>
      </c>
      <c r="BN500" s="154">
        <v>0</v>
      </c>
      <c r="BO500" s="154">
        <v>0</v>
      </c>
      <c r="BP500" s="154">
        <v>0</v>
      </c>
    </row>
    <row r="501" spans="1:68" ht="27" customHeight="1" x14ac:dyDescent="0.25">
      <c r="A501" s="28" t="s">
        <v>801</v>
      </c>
      <c r="B501" s="28" t="s">
        <v>802</v>
      </c>
      <c r="C501" s="29">
        <v>4301031253</v>
      </c>
      <c r="D501" s="61">
        <v>4680115882096</v>
      </c>
      <c r="E501" s="61"/>
      <c r="F501" s="30">
        <v>0.6</v>
      </c>
      <c r="G501" s="31">
        <v>6</v>
      </c>
      <c r="H501" s="30">
        <v>3.6</v>
      </c>
      <c r="I501" s="30">
        <v>3.81</v>
      </c>
      <c r="J501" s="31">
        <v>132</v>
      </c>
      <c r="K501" s="31" t="s">
        <v>102</v>
      </c>
      <c r="L501" s="31" t="s">
        <v>6</v>
      </c>
      <c r="M501" s="32" t="s">
        <v>69</v>
      </c>
      <c r="N501" s="32"/>
      <c r="O501" s="31">
        <v>60</v>
      </c>
      <c r="P501" s="14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1" s="149"/>
      <c r="R501" s="149"/>
      <c r="S501" s="149"/>
      <c r="T501" s="150"/>
      <c r="U501" s="33" t="s">
        <v>6</v>
      </c>
      <c r="V501" s="33" t="s">
        <v>6</v>
      </c>
      <c r="W501" s="34" t="s">
        <v>70</v>
      </c>
      <c r="X501" s="35">
        <v>0</v>
      </c>
      <c r="Y501" s="36">
        <f t="shared" si="17"/>
        <v>0</v>
      </c>
      <c r="Z501" s="37" t="str">
        <f>IFERROR(IF(Y501=0,"",ROUNDUP(Y501/H501,0)*0.00902),"")</f>
        <v/>
      </c>
      <c r="AA501" s="151" t="s">
        <v>6</v>
      </c>
      <c r="AB501" s="152" t="s">
        <v>6</v>
      </c>
      <c r="AC501" s="153" t="s">
        <v>803</v>
      </c>
      <c r="AG501" s="154"/>
      <c r="AJ501" s="155" t="s">
        <v>6</v>
      </c>
      <c r="AK501" s="155">
        <v>0</v>
      </c>
      <c r="BB501" s="156" t="s">
        <v>1</v>
      </c>
      <c r="BM501" s="154">
        <v>0</v>
      </c>
      <c r="BN501" s="154">
        <v>0</v>
      </c>
      <c r="BO501" s="154">
        <v>0</v>
      </c>
      <c r="BP501" s="154">
        <v>0</v>
      </c>
    </row>
    <row r="502" spans="1:68" ht="27" customHeight="1" x14ac:dyDescent="0.25">
      <c r="A502" s="28" t="s">
        <v>801</v>
      </c>
      <c r="B502" s="28" t="s">
        <v>804</v>
      </c>
      <c r="C502" s="29">
        <v>4301031417</v>
      </c>
      <c r="D502" s="61">
        <v>4680115882096</v>
      </c>
      <c r="E502" s="61"/>
      <c r="F502" s="30">
        <v>0.6</v>
      </c>
      <c r="G502" s="31">
        <v>8</v>
      </c>
      <c r="H502" s="30">
        <v>4.8</v>
      </c>
      <c r="I502" s="30">
        <v>6.69</v>
      </c>
      <c r="J502" s="31">
        <v>132</v>
      </c>
      <c r="K502" s="31" t="s">
        <v>102</v>
      </c>
      <c r="L502" s="31" t="s">
        <v>6</v>
      </c>
      <c r="M502" s="32" t="s">
        <v>69</v>
      </c>
      <c r="N502" s="32"/>
      <c r="O502" s="31">
        <v>70</v>
      </c>
      <c r="P502" s="157" t="s">
        <v>805</v>
      </c>
      <c r="Q502" s="149"/>
      <c r="R502" s="149"/>
      <c r="S502" s="149"/>
      <c r="T502" s="150"/>
      <c r="U502" s="33" t="s">
        <v>6</v>
      </c>
      <c r="V502" s="33" t="s">
        <v>6</v>
      </c>
      <c r="W502" s="34" t="s">
        <v>70</v>
      </c>
      <c r="X502" s="35">
        <v>0</v>
      </c>
      <c r="Y502" s="36">
        <f t="shared" si="17"/>
        <v>0</v>
      </c>
      <c r="Z502" s="37" t="str">
        <f>IFERROR(IF(Y502=0,"",ROUNDUP(Y502/H502,0)*0.00902),"")</f>
        <v/>
      </c>
      <c r="AA502" s="151" t="s">
        <v>6</v>
      </c>
      <c r="AB502" s="152" t="s">
        <v>6</v>
      </c>
      <c r="AC502" s="153" t="s">
        <v>785</v>
      </c>
      <c r="AG502" s="154"/>
      <c r="AJ502" s="155" t="s">
        <v>6</v>
      </c>
      <c r="AK502" s="155">
        <v>0</v>
      </c>
      <c r="BB502" s="156" t="s">
        <v>1</v>
      </c>
      <c r="BM502" s="154">
        <v>0</v>
      </c>
      <c r="BN502" s="154">
        <v>0</v>
      </c>
      <c r="BO502" s="154">
        <v>0</v>
      </c>
      <c r="BP502" s="154">
        <v>0</v>
      </c>
    </row>
    <row r="503" spans="1:68" ht="27" customHeight="1" x14ac:dyDescent="0.25">
      <c r="A503" s="28" t="s">
        <v>801</v>
      </c>
      <c r="B503" s="28" t="s">
        <v>806</v>
      </c>
      <c r="C503" s="29">
        <v>4301031384</v>
      </c>
      <c r="D503" s="61">
        <v>4680115882096</v>
      </c>
      <c r="E503" s="61"/>
      <c r="F503" s="30">
        <v>0.6</v>
      </c>
      <c r="G503" s="31">
        <v>8</v>
      </c>
      <c r="H503" s="30">
        <v>4.8</v>
      </c>
      <c r="I503" s="30">
        <v>6.69</v>
      </c>
      <c r="J503" s="31">
        <v>120</v>
      </c>
      <c r="K503" s="31" t="s">
        <v>102</v>
      </c>
      <c r="L503" s="31" t="s">
        <v>6</v>
      </c>
      <c r="M503" s="32" t="s">
        <v>69</v>
      </c>
      <c r="N503" s="32"/>
      <c r="O503" s="31">
        <v>60</v>
      </c>
      <c r="P503" s="14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03" s="149"/>
      <c r="R503" s="149"/>
      <c r="S503" s="149"/>
      <c r="T503" s="150"/>
      <c r="U503" s="33" t="s">
        <v>6</v>
      </c>
      <c r="V503" s="33" t="s">
        <v>6</v>
      </c>
      <c r="W503" s="34" t="s">
        <v>70</v>
      </c>
      <c r="X503" s="35">
        <v>0</v>
      </c>
      <c r="Y503" s="36">
        <f t="shared" si="17"/>
        <v>0</v>
      </c>
      <c r="Z503" s="37" t="str">
        <f>IFERROR(IF(Y503=0,"",ROUNDUP(Y503/H503,0)*0.00937),"")</f>
        <v/>
      </c>
      <c r="AA503" s="151" t="s">
        <v>6</v>
      </c>
      <c r="AB503" s="152" t="s">
        <v>6</v>
      </c>
      <c r="AC503" s="153" t="s">
        <v>785</v>
      </c>
      <c r="AG503" s="154"/>
      <c r="AJ503" s="155" t="s">
        <v>6</v>
      </c>
      <c r="AK503" s="155">
        <v>0</v>
      </c>
      <c r="BB503" s="156" t="s">
        <v>1</v>
      </c>
      <c r="BM503" s="154">
        <v>0</v>
      </c>
      <c r="BN503" s="154">
        <v>0</v>
      </c>
      <c r="BO503" s="154">
        <v>0</v>
      </c>
      <c r="BP503" s="154">
        <v>0</v>
      </c>
    </row>
    <row r="504" spans="1:68" x14ac:dyDescent="0.25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3"/>
      <c r="P504" s="64" t="s">
        <v>81</v>
      </c>
      <c r="Q504" s="65"/>
      <c r="R504" s="65"/>
      <c r="S504" s="65"/>
      <c r="T504" s="65"/>
      <c r="U504" s="65"/>
      <c r="V504" s="66"/>
      <c r="W504" s="38" t="s">
        <v>82</v>
      </c>
      <c r="X504" s="39">
        <f>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39">
        <f>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0</v>
      </c>
      <c r="Z504" s="39">
        <f>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</v>
      </c>
      <c r="AA504" s="40"/>
      <c r="AB504" s="40"/>
      <c r="AC504" s="40"/>
    </row>
    <row r="505" spans="1:68" x14ac:dyDescent="0.25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3"/>
      <c r="P505" s="64" t="s">
        <v>81</v>
      </c>
      <c r="Q505" s="65"/>
      <c r="R505" s="65"/>
      <c r="S505" s="65"/>
      <c r="T505" s="65"/>
      <c r="U505" s="65"/>
      <c r="V505" s="66"/>
      <c r="W505" s="38" t="s">
        <v>70</v>
      </c>
      <c r="X505" s="39">
        <f>IFERROR(SUM(X492:X503),"0")</f>
        <v>0</v>
      </c>
      <c r="Y505" s="39">
        <f>IFERROR(SUM(Y492:Y503),"0")</f>
        <v>0</v>
      </c>
      <c r="Z505" s="38"/>
      <c r="AA505" s="40"/>
      <c r="AB505" s="40"/>
      <c r="AC505" s="40"/>
    </row>
    <row r="506" spans="1:68" ht="14.25" customHeight="1" x14ac:dyDescent="0.25">
      <c r="A506" s="27" t="s">
        <v>65</v>
      </c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</row>
    <row r="507" spans="1:68" ht="16.5" customHeight="1" x14ac:dyDescent="0.25">
      <c r="A507" s="28" t="s">
        <v>807</v>
      </c>
      <c r="B507" s="28" t="s">
        <v>808</v>
      </c>
      <c r="C507" s="29">
        <v>4301051232</v>
      </c>
      <c r="D507" s="61">
        <v>4607091383409</v>
      </c>
      <c r="E507" s="61"/>
      <c r="F507" s="30">
        <v>1.3</v>
      </c>
      <c r="G507" s="31">
        <v>6</v>
      </c>
      <c r="H507" s="30">
        <v>7.8</v>
      </c>
      <c r="I507" s="30">
        <v>8.3010000000000002</v>
      </c>
      <c r="J507" s="31">
        <v>64</v>
      </c>
      <c r="K507" s="31" t="s">
        <v>94</v>
      </c>
      <c r="L507" s="31" t="s">
        <v>6</v>
      </c>
      <c r="M507" s="32" t="s">
        <v>104</v>
      </c>
      <c r="N507" s="32"/>
      <c r="O507" s="31">
        <v>45</v>
      </c>
      <c r="P507" s="14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7" s="149"/>
      <c r="R507" s="149"/>
      <c r="S507" s="149"/>
      <c r="T507" s="150"/>
      <c r="U507" s="33" t="s">
        <v>6</v>
      </c>
      <c r="V507" s="33" t="s">
        <v>6</v>
      </c>
      <c r="W507" s="34" t="s">
        <v>70</v>
      </c>
      <c r="X507" s="35">
        <v>0</v>
      </c>
      <c r="Y507" s="36">
        <f>IFERROR(IF(X507="",0,CEILING((X507/$H507),1)*$H507),"")</f>
        <v>0</v>
      </c>
      <c r="Z507" s="37" t="str">
        <f>IFERROR(IF(Y507=0,"",ROUNDUP(Y507/H507,0)*0.01898),"")</f>
        <v/>
      </c>
      <c r="AA507" s="151" t="s">
        <v>6</v>
      </c>
      <c r="AB507" s="152" t="s">
        <v>6</v>
      </c>
      <c r="AC507" s="153" t="s">
        <v>809</v>
      </c>
      <c r="AG507" s="154"/>
      <c r="AJ507" s="155" t="s">
        <v>6</v>
      </c>
      <c r="AK507" s="155">
        <v>0</v>
      </c>
      <c r="BB507" s="156" t="s">
        <v>1</v>
      </c>
      <c r="BM507" s="154">
        <v>0</v>
      </c>
      <c r="BN507" s="154">
        <v>0</v>
      </c>
      <c r="BO507" s="154">
        <v>0</v>
      </c>
      <c r="BP507" s="154">
        <v>0</v>
      </c>
    </row>
    <row r="508" spans="1:68" ht="27" customHeight="1" x14ac:dyDescent="0.25">
      <c r="A508" s="28" t="s">
        <v>810</v>
      </c>
      <c r="B508" s="28" t="s">
        <v>811</v>
      </c>
      <c r="C508" s="29">
        <v>4301051231</v>
      </c>
      <c r="D508" s="61">
        <v>4607091383416</v>
      </c>
      <c r="E508" s="61"/>
      <c r="F508" s="30">
        <v>1.3</v>
      </c>
      <c r="G508" s="31">
        <v>6</v>
      </c>
      <c r="H508" s="30">
        <v>7.8</v>
      </c>
      <c r="I508" s="30">
        <v>8.3010000000000002</v>
      </c>
      <c r="J508" s="31">
        <v>64</v>
      </c>
      <c r="K508" s="31" t="s">
        <v>94</v>
      </c>
      <c r="L508" s="31" t="s">
        <v>6</v>
      </c>
      <c r="M508" s="32" t="s">
        <v>69</v>
      </c>
      <c r="N508" s="32"/>
      <c r="O508" s="31">
        <v>45</v>
      </c>
      <c r="P508" s="14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8" s="149"/>
      <c r="R508" s="149"/>
      <c r="S508" s="149"/>
      <c r="T508" s="150"/>
      <c r="U508" s="33" t="s">
        <v>6</v>
      </c>
      <c r="V508" s="33" t="s">
        <v>6</v>
      </c>
      <c r="W508" s="34" t="s">
        <v>70</v>
      </c>
      <c r="X508" s="35">
        <v>0</v>
      </c>
      <c r="Y508" s="36">
        <f>IFERROR(IF(X508="",0,CEILING((X508/$H508),1)*$H508),"")</f>
        <v>0</v>
      </c>
      <c r="Z508" s="37" t="str">
        <f>IFERROR(IF(Y508=0,"",ROUNDUP(Y508/H508,0)*0.01898),"")</f>
        <v/>
      </c>
      <c r="AA508" s="151" t="s">
        <v>6</v>
      </c>
      <c r="AB508" s="152" t="s">
        <v>6</v>
      </c>
      <c r="AC508" s="153" t="s">
        <v>812</v>
      </c>
      <c r="AG508" s="154"/>
      <c r="AJ508" s="155" t="s">
        <v>6</v>
      </c>
      <c r="AK508" s="155">
        <v>0</v>
      </c>
      <c r="BB508" s="156" t="s">
        <v>1</v>
      </c>
      <c r="BM508" s="154">
        <v>0</v>
      </c>
      <c r="BN508" s="154">
        <v>0</v>
      </c>
      <c r="BO508" s="154">
        <v>0</v>
      </c>
      <c r="BP508" s="154">
        <v>0</v>
      </c>
    </row>
    <row r="509" spans="1:68" ht="27" customHeight="1" x14ac:dyDescent="0.25">
      <c r="A509" s="28" t="s">
        <v>813</v>
      </c>
      <c r="B509" s="28" t="s">
        <v>814</v>
      </c>
      <c r="C509" s="29">
        <v>4301051064</v>
      </c>
      <c r="D509" s="61">
        <v>4680115883536</v>
      </c>
      <c r="E509" s="61"/>
      <c r="F509" s="30">
        <v>0.3</v>
      </c>
      <c r="G509" s="31">
        <v>6</v>
      </c>
      <c r="H509" s="30">
        <v>1.8</v>
      </c>
      <c r="I509" s="30">
        <v>2.0459999999999998</v>
      </c>
      <c r="J509" s="31">
        <v>182</v>
      </c>
      <c r="K509" s="31" t="s">
        <v>68</v>
      </c>
      <c r="L509" s="31" t="s">
        <v>6</v>
      </c>
      <c r="M509" s="32" t="s">
        <v>104</v>
      </c>
      <c r="N509" s="32"/>
      <c r="O509" s="31">
        <v>45</v>
      </c>
      <c r="P509" s="14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9" s="149"/>
      <c r="R509" s="149"/>
      <c r="S509" s="149"/>
      <c r="T509" s="150"/>
      <c r="U509" s="33" t="s">
        <v>6</v>
      </c>
      <c r="V509" s="33" t="s">
        <v>6</v>
      </c>
      <c r="W509" s="34" t="s">
        <v>70</v>
      </c>
      <c r="X509" s="35">
        <v>0</v>
      </c>
      <c r="Y509" s="36">
        <f>IFERROR(IF(X509="",0,CEILING((X509/$H509),1)*$H509),"")</f>
        <v>0</v>
      </c>
      <c r="Z509" s="37" t="str">
        <f>IFERROR(IF(Y509=0,"",ROUNDUP(Y509/H509,0)*0.00651),"")</f>
        <v/>
      </c>
      <c r="AA509" s="151" t="s">
        <v>6</v>
      </c>
      <c r="AB509" s="152" t="s">
        <v>6</v>
      </c>
      <c r="AC509" s="153" t="s">
        <v>815</v>
      </c>
      <c r="AG509" s="154"/>
      <c r="AJ509" s="155" t="s">
        <v>6</v>
      </c>
      <c r="AK509" s="155">
        <v>0</v>
      </c>
      <c r="BB509" s="156" t="s">
        <v>1</v>
      </c>
      <c r="BM509" s="154">
        <v>0</v>
      </c>
      <c r="BN509" s="154">
        <v>0</v>
      </c>
      <c r="BO509" s="154">
        <v>0</v>
      </c>
      <c r="BP509" s="154">
        <v>0</v>
      </c>
    </row>
    <row r="510" spans="1:68" x14ac:dyDescent="0.25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3"/>
      <c r="P510" s="64" t="s">
        <v>81</v>
      </c>
      <c r="Q510" s="65"/>
      <c r="R510" s="65"/>
      <c r="S510" s="65"/>
      <c r="T510" s="65"/>
      <c r="U510" s="65"/>
      <c r="V510" s="66"/>
      <c r="W510" s="38" t="s">
        <v>82</v>
      </c>
      <c r="X510" s="39">
        <f>IFERROR(X507/H507,"0")+IFERROR(X508/H508,"0")+IFERROR(X509/H509,"0")</f>
        <v>0</v>
      </c>
      <c r="Y510" s="39">
        <f>IFERROR(Y507/H507,"0")+IFERROR(Y508/H508,"0")+IFERROR(Y509/H509,"0")</f>
        <v>0</v>
      </c>
      <c r="Z510" s="39">
        <f>IFERROR(IF(Z507="",0,Z507),"0")+IFERROR(IF(Z508="",0,Z508),"0")+IFERROR(IF(Z509="",0,Z509),"0")</f>
        <v>0</v>
      </c>
      <c r="AA510" s="40"/>
      <c r="AB510" s="40"/>
      <c r="AC510" s="40"/>
    </row>
    <row r="511" spans="1:68" x14ac:dyDescent="0.25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3"/>
      <c r="P511" s="64" t="s">
        <v>81</v>
      </c>
      <c r="Q511" s="65"/>
      <c r="R511" s="65"/>
      <c r="S511" s="65"/>
      <c r="T511" s="65"/>
      <c r="U511" s="65"/>
      <c r="V511" s="66"/>
      <c r="W511" s="38" t="s">
        <v>70</v>
      </c>
      <c r="X511" s="39">
        <f>IFERROR(SUM(X507:X509),"0")</f>
        <v>0</v>
      </c>
      <c r="Y511" s="39">
        <f>IFERROR(SUM(Y507:Y509),"0")</f>
        <v>0</v>
      </c>
      <c r="Z511" s="38"/>
      <c r="AA511" s="40"/>
      <c r="AB511" s="40"/>
      <c r="AC511" s="40"/>
    </row>
    <row r="512" spans="1:68" ht="14.25" customHeight="1" x14ac:dyDescent="0.25">
      <c r="A512" s="27" t="s">
        <v>173</v>
      </c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</row>
    <row r="513" spans="1:68" ht="37.5" customHeight="1" x14ac:dyDescent="0.25">
      <c r="A513" s="28" t="s">
        <v>816</v>
      </c>
      <c r="B513" s="28" t="s">
        <v>817</v>
      </c>
      <c r="C513" s="29">
        <v>4301060363</v>
      </c>
      <c r="D513" s="61">
        <v>4680115885035</v>
      </c>
      <c r="E513" s="61"/>
      <c r="F513" s="30">
        <v>1</v>
      </c>
      <c r="G513" s="31">
        <v>4</v>
      </c>
      <c r="H513" s="30">
        <v>4</v>
      </c>
      <c r="I513" s="30">
        <v>4.4160000000000004</v>
      </c>
      <c r="J513" s="31">
        <v>104</v>
      </c>
      <c r="K513" s="31" t="s">
        <v>94</v>
      </c>
      <c r="L513" s="31" t="s">
        <v>6</v>
      </c>
      <c r="M513" s="32" t="s">
        <v>69</v>
      </c>
      <c r="N513" s="32"/>
      <c r="O513" s="31">
        <v>35</v>
      </c>
      <c r="P513" s="14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3" s="149"/>
      <c r="R513" s="149"/>
      <c r="S513" s="149"/>
      <c r="T513" s="150"/>
      <c r="U513" s="33" t="s">
        <v>6</v>
      </c>
      <c r="V513" s="33" t="s">
        <v>6</v>
      </c>
      <c r="W513" s="34" t="s">
        <v>70</v>
      </c>
      <c r="X513" s="35">
        <v>0</v>
      </c>
      <c r="Y513" s="36">
        <f>IFERROR(IF(X513="",0,CEILING((X513/$H513),1)*$H513),"")</f>
        <v>0</v>
      </c>
      <c r="Z513" s="37" t="str">
        <f>IFERROR(IF(Y513=0,"",ROUNDUP(Y513/H513,0)*0.01196),"")</f>
        <v/>
      </c>
      <c r="AA513" s="151" t="s">
        <v>6</v>
      </c>
      <c r="AB513" s="152" t="s">
        <v>6</v>
      </c>
      <c r="AC513" s="153" t="s">
        <v>818</v>
      </c>
      <c r="AG513" s="154"/>
      <c r="AJ513" s="155" t="s">
        <v>6</v>
      </c>
      <c r="AK513" s="155">
        <v>0</v>
      </c>
      <c r="BB513" s="156" t="s">
        <v>1</v>
      </c>
      <c r="BM513" s="154">
        <v>0</v>
      </c>
      <c r="BN513" s="154">
        <v>0</v>
      </c>
      <c r="BO513" s="154">
        <v>0</v>
      </c>
      <c r="BP513" s="154">
        <v>0</v>
      </c>
    </row>
    <row r="514" spans="1:68" ht="37.5" customHeight="1" x14ac:dyDescent="0.25">
      <c r="A514" s="28" t="s">
        <v>819</v>
      </c>
      <c r="B514" s="28" t="s">
        <v>820</v>
      </c>
      <c r="C514" s="29">
        <v>4301060436</v>
      </c>
      <c r="D514" s="61">
        <v>4680115885936</v>
      </c>
      <c r="E514" s="61"/>
      <c r="F514" s="30">
        <v>1.3</v>
      </c>
      <c r="G514" s="31">
        <v>6</v>
      </c>
      <c r="H514" s="30">
        <v>7.8</v>
      </c>
      <c r="I514" s="30">
        <v>8.2349999999999994</v>
      </c>
      <c r="J514" s="31">
        <v>64</v>
      </c>
      <c r="K514" s="31" t="s">
        <v>94</v>
      </c>
      <c r="L514" s="31" t="s">
        <v>6</v>
      </c>
      <c r="M514" s="32" t="s">
        <v>69</v>
      </c>
      <c r="N514" s="32"/>
      <c r="O514" s="31">
        <v>35</v>
      </c>
      <c r="P514" s="157" t="s">
        <v>821</v>
      </c>
      <c r="Q514" s="149"/>
      <c r="R514" s="149"/>
      <c r="S514" s="149"/>
      <c r="T514" s="150"/>
      <c r="U514" s="33" t="s">
        <v>6</v>
      </c>
      <c r="V514" s="33" t="s">
        <v>6</v>
      </c>
      <c r="W514" s="34" t="s">
        <v>70</v>
      </c>
      <c r="X514" s="35">
        <v>0</v>
      </c>
      <c r="Y514" s="36">
        <f>IFERROR(IF(X514="",0,CEILING((X514/$H514),1)*$H514),"")</f>
        <v>0</v>
      </c>
      <c r="Z514" s="37" t="str">
        <f>IFERROR(IF(Y514=0,"",ROUNDUP(Y514/H514,0)*0.01898),"")</f>
        <v/>
      </c>
      <c r="AA514" s="151" t="s">
        <v>6</v>
      </c>
      <c r="AB514" s="152" t="s">
        <v>6</v>
      </c>
      <c r="AC514" s="153" t="s">
        <v>818</v>
      </c>
      <c r="AG514" s="154"/>
      <c r="AJ514" s="155" t="s">
        <v>6</v>
      </c>
      <c r="AK514" s="155">
        <v>0</v>
      </c>
      <c r="BB514" s="156" t="s">
        <v>1</v>
      </c>
      <c r="BM514" s="154">
        <v>0</v>
      </c>
      <c r="BN514" s="154">
        <v>0</v>
      </c>
      <c r="BO514" s="154">
        <v>0</v>
      </c>
      <c r="BP514" s="154">
        <v>0</v>
      </c>
    </row>
    <row r="515" spans="1:68" x14ac:dyDescent="0.25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3"/>
      <c r="P515" s="64" t="s">
        <v>81</v>
      </c>
      <c r="Q515" s="65"/>
      <c r="R515" s="65"/>
      <c r="S515" s="65"/>
      <c r="T515" s="65"/>
      <c r="U515" s="65"/>
      <c r="V515" s="66"/>
      <c r="W515" s="38" t="s">
        <v>82</v>
      </c>
      <c r="X515" s="39">
        <f>IFERROR(X513/H513,"0")+IFERROR(X514/H514,"0")</f>
        <v>0</v>
      </c>
      <c r="Y515" s="39">
        <f>IFERROR(Y513/H513,"0")+IFERROR(Y514/H514,"0")</f>
        <v>0</v>
      </c>
      <c r="Z515" s="39">
        <f>IFERROR(IF(Z513="",0,Z513),"0")+IFERROR(IF(Z514="",0,Z514),"0")</f>
        <v>0</v>
      </c>
      <c r="AA515" s="40"/>
      <c r="AB515" s="40"/>
      <c r="AC515" s="40"/>
    </row>
    <row r="516" spans="1:68" x14ac:dyDescent="0.25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3"/>
      <c r="P516" s="64" t="s">
        <v>81</v>
      </c>
      <c r="Q516" s="65"/>
      <c r="R516" s="65"/>
      <c r="S516" s="65"/>
      <c r="T516" s="65"/>
      <c r="U516" s="65"/>
      <c r="V516" s="66"/>
      <c r="W516" s="38" t="s">
        <v>70</v>
      </c>
      <c r="X516" s="39">
        <f>IFERROR(SUM(X513:X514),"0")</f>
        <v>0</v>
      </c>
      <c r="Y516" s="39">
        <f>IFERROR(SUM(Y513:Y514),"0")</f>
        <v>0</v>
      </c>
      <c r="Z516" s="38"/>
      <c r="AA516" s="40"/>
      <c r="AB516" s="40"/>
      <c r="AC516" s="40"/>
    </row>
    <row r="517" spans="1:68" ht="27.75" customHeight="1" x14ac:dyDescent="0.25">
      <c r="A517" s="60" t="s">
        <v>822</v>
      </c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  <c r="AA517" s="25"/>
      <c r="AB517" s="25"/>
      <c r="AC517" s="25"/>
    </row>
    <row r="518" spans="1:68" ht="16.5" customHeight="1" x14ac:dyDescent="0.25">
      <c r="A518" s="26" t="s">
        <v>822</v>
      </c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</row>
    <row r="519" spans="1:68" ht="14.25" customHeight="1" x14ac:dyDescent="0.25">
      <c r="A519" s="27" t="s">
        <v>91</v>
      </c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</row>
    <row r="520" spans="1:68" ht="27" customHeight="1" x14ac:dyDescent="0.25">
      <c r="A520" s="28" t="s">
        <v>823</v>
      </c>
      <c r="B520" s="28" t="s">
        <v>824</v>
      </c>
      <c r="C520" s="29">
        <v>4301011763</v>
      </c>
      <c r="D520" s="61">
        <v>4640242181011</v>
      </c>
      <c r="E520" s="61"/>
      <c r="F520" s="30">
        <v>1.35</v>
      </c>
      <c r="G520" s="31">
        <v>8</v>
      </c>
      <c r="H520" s="30">
        <v>10.8</v>
      </c>
      <c r="I520" s="30">
        <v>11.234999999999999</v>
      </c>
      <c r="J520" s="31">
        <v>64</v>
      </c>
      <c r="K520" s="31" t="s">
        <v>94</v>
      </c>
      <c r="L520" s="31" t="s">
        <v>6</v>
      </c>
      <c r="M520" s="32" t="s">
        <v>104</v>
      </c>
      <c r="N520" s="32"/>
      <c r="O520" s="31">
        <v>55</v>
      </c>
      <c r="P520" s="157" t="s">
        <v>825</v>
      </c>
      <c r="Q520" s="149"/>
      <c r="R520" s="149"/>
      <c r="S520" s="149"/>
      <c r="T520" s="150"/>
      <c r="U520" s="33" t="s">
        <v>6</v>
      </c>
      <c r="V520" s="33" t="s">
        <v>6</v>
      </c>
      <c r="W520" s="34" t="s">
        <v>70</v>
      </c>
      <c r="X520" s="35">
        <v>0</v>
      </c>
      <c r="Y520" s="36">
        <f t="shared" ref="Y520:Y525" si="18">IFERROR(IF(X520="",0,CEILING((X520/$H520),1)*$H520),"")</f>
        <v>0</v>
      </c>
      <c r="Z520" s="37" t="str">
        <f>IFERROR(IF(Y520=0,"",ROUNDUP(Y520/H520,0)*0.01898),"")</f>
        <v/>
      </c>
      <c r="AA520" s="151" t="s">
        <v>6</v>
      </c>
      <c r="AB520" s="152" t="s">
        <v>6</v>
      </c>
      <c r="AC520" s="153" t="s">
        <v>826</v>
      </c>
      <c r="AG520" s="154"/>
      <c r="AJ520" s="155" t="s">
        <v>6</v>
      </c>
      <c r="AK520" s="155">
        <v>0</v>
      </c>
      <c r="BB520" s="156" t="s">
        <v>1</v>
      </c>
      <c r="BM520" s="154">
        <v>0</v>
      </c>
      <c r="BN520" s="154">
        <v>0</v>
      </c>
      <c r="BO520" s="154">
        <v>0</v>
      </c>
      <c r="BP520" s="154">
        <v>0</v>
      </c>
    </row>
    <row r="521" spans="1:68" ht="27" customHeight="1" x14ac:dyDescent="0.25">
      <c r="A521" s="28" t="s">
        <v>827</v>
      </c>
      <c r="B521" s="28" t="s">
        <v>828</v>
      </c>
      <c r="C521" s="29">
        <v>4301011585</v>
      </c>
      <c r="D521" s="61">
        <v>4640242180441</v>
      </c>
      <c r="E521" s="61"/>
      <c r="F521" s="30">
        <v>1.5</v>
      </c>
      <c r="G521" s="31">
        <v>8</v>
      </c>
      <c r="H521" s="30">
        <v>12</v>
      </c>
      <c r="I521" s="30">
        <v>12.435</v>
      </c>
      <c r="J521" s="31">
        <v>64</v>
      </c>
      <c r="K521" s="31" t="s">
        <v>94</v>
      </c>
      <c r="L521" s="31" t="s">
        <v>6</v>
      </c>
      <c r="M521" s="32" t="s">
        <v>95</v>
      </c>
      <c r="N521" s="32"/>
      <c r="O521" s="31">
        <v>50</v>
      </c>
      <c r="P521" s="157" t="s">
        <v>829</v>
      </c>
      <c r="Q521" s="149"/>
      <c r="R521" s="149"/>
      <c r="S521" s="149"/>
      <c r="T521" s="150"/>
      <c r="U521" s="33" t="s">
        <v>6</v>
      </c>
      <c r="V521" s="33" t="s">
        <v>6</v>
      </c>
      <c r="W521" s="34" t="s">
        <v>70</v>
      </c>
      <c r="X521" s="35">
        <v>0</v>
      </c>
      <c r="Y521" s="36">
        <f t="shared" si="18"/>
        <v>0</v>
      </c>
      <c r="Z521" s="37" t="str">
        <f>IFERROR(IF(Y521=0,"",ROUNDUP(Y521/H521,0)*0.01898),"")</f>
        <v/>
      </c>
      <c r="AA521" s="151" t="s">
        <v>6</v>
      </c>
      <c r="AB521" s="152" t="s">
        <v>6</v>
      </c>
      <c r="AC521" s="153" t="s">
        <v>830</v>
      </c>
      <c r="AG521" s="154"/>
      <c r="AJ521" s="155" t="s">
        <v>6</v>
      </c>
      <c r="AK521" s="155">
        <v>0</v>
      </c>
      <c r="BB521" s="156" t="s">
        <v>1</v>
      </c>
      <c r="BM521" s="154">
        <v>0</v>
      </c>
      <c r="BN521" s="154">
        <v>0</v>
      </c>
      <c r="BO521" s="154">
        <v>0</v>
      </c>
      <c r="BP521" s="154">
        <v>0</v>
      </c>
    </row>
    <row r="522" spans="1:68" ht="27" customHeight="1" x14ac:dyDescent="0.25">
      <c r="A522" s="28" t="s">
        <v>831</v>
      </c>
      <c r="B522" s="28" t="s">
        <v>832</v>
      </c>
      <c r="C522" s="29">
        <v>4301011584</v>
      </c>
      <c r="D522" s="61">
        <v>4640242180564</v>
      </c>
      <c r="E522" s="61"/>
      <c r="F522" s="30">
        <v>1.5</v>
      </c>
      <c r="G522" s="31">
        <v>8</v>
      </c>
      <c r="H522" s="30">
        <v>12</v>
      </c>
      <c r="I522" s="30">
        <v>12.435</v>
      </c>
      <c r="J522" s="31">
        <v>64</v>
      </c>
      <c r="K522" s="31" t="s">
        <v>94</v>
      </c>
      <c r="L522" s="31" t="s">
        <v>6</v>
      </c>
      <c r="M522" s="32" t="s">
        <v>95</v>
      </c>
      <c r="N522" s="32"/>
      <c r="O522" s="31">
        <v>50</v>
      </c>
      <c r="P522" s="157" t="s">
        <v>833</v>
      </c>
      <c r="Q522" s="149"/>
      <c r="R522" s="149"/>
      <c r="S522" s="149"/>
      <c r="T522" s="150"/>
      <c r="U522" s="33" t="s">
        <v>6</v>
      </c>
      <c r="V522" s="33" t="s">
        <v>6</v>
      </c>
      <c r="W522" s="34" t="s">
        <v>70</v>
      </c>
      <c r="X522" s="35">
        <v>0</v>
      </c>
      <c r="Y522" s="36">
        <f t="shared" si="18"/>
        <v>0</v>
      </c>
      <c r="Z522" s="37" t="str">
        <f>IFERROR(IF(Y522=0,"",ROUNDUP(Y522/H522,0)*0.01898),"")</f>
        <v/>
      </c>
      <c r="AA522" s="151" t="s">
        <v>6</v>
      </c>
      <c r="AB522" s="152" t="s">
        <v>6</v>
      </c>
      <c r="AC522" s="153" t="s">
        <v>834</v>
      </c>
      <c r="AG522" s="154"/>
      <c r="AJ522" s="155" t="s">
        <v>6</v>
      </c>
      <c r="AK522" s="155">
        <v>0</v>
      </c>
      <c r="BB522" s="156" t="s">
        <v>1</v>
      </c>
      <c r="BM522" s="154">
        <v>0</v>
      </c>
      <c r="BN522" s="154">
        <v>0</v>
      </c>
      <c r="BO522" s="154">
        <v>0</v>
      </c>
      <c r="BP522" s="154">
        <v>0</v>
      </c>
    </row>
    <row r="523" spans="1:68" ht="27" customHeight="1" x14ac:dyDescent="0.25">
      <c r="A523" s="28" t="s">
        <v>835</v>
      </c>
      <c r="B523" s="28" t="s">
        <v>836</v>
      </c>
      <c r="C523" s="29">
        <v>4301011762</v>
      </c>
      <c r="D523" s="61">
        <v>4640242180922</v>
      </c>
      <c r="E523" s="61"/>
      <c r="F523" s="30">
        <v>1.35</v>
      </c>
      <c r="G523" s="31">
        <v>8</v>
      </c>
      <c r="H523" s="30">
        <v>10.8</v>
      </c>
      <c r="I523" s="30">
        <v>11.234999999999999</v>
      </c>
      <c r="J523" s="31">
        <v>64</v>
      </c>
      <c r="K523" s="31" t="s">
        <v>94</v>
      </c>
      <c r="L523" s="31" t="s">
        <v>6</v>
      </c>
      <c r="M523" s="32" t="s">
        <v>95</v>
      </c>
      <c r="N523" s="32"/>
      <c r="O523" s="31">
        <v>55</v>
      </c>
      <c r="P523" s="157" t="s">
        <v>837</v>
      </c>
      <c r="Q523" s="149"/>
      <c r="R523" s="149"/>
      <c r="S523" s="149"/>
      <c r="T523" s="150"/>
      <c r="U523" s="33" t="s">
        <v>6</v>
      </c>
      <c r="V523" s="33" t="s">
        <v>6</v>
      </c>
      <c r="W523" s="34" t="s">
        <v>70</v>
      </c>
      <c r="X523" s="35">
        <v>0</v>
      </c>
      <c r="Y523" s="36">
        <f t="shared" si="18"/>
        <v>0</v>
      </c>
      <c r="Z523" s="37" t="str">
        <f>IFERROR(IF(Y523=0,"",ROUNDUP(Y523/H523,0)*0.01898),"")</f>
        <v/>
      </c>
      <c r="AA523" s="151" t="s">
        <v>6</v>
      </c>
      <c r="AB523" s="152" t="s">
        <v>6</v>
      </c>
      <c r="AC523" s="153" t="s">
        <v>838</v>
      </c>
      <c r="AG523" s="154"/>
      <c r="AJ523" s="155" t="s">
        <v>6</v>
      </c>
      <c r="AK523" s="155">
        <v>0</v>
      </c>
      <c r="BB523" s="156" t="s">
        <v>1</v>
      </c>
      <c r="BM523" s="154">
        <v>0</v>
      </c>
      <c r="BN523" s="154">
        <v>0</v>
      </c>
      <c r="BO523" s="154">
        <v>0</v>
      </c>
      <c r="BP523" s="154">
        <v>0</v>
      </c>
    </row>
    <row r="524" spans="1:68" ht="27" customHeight="1" x14ac:dyDescent="0.25">
      <c r="A524" s="28" t="s">
        <v>839</v>
      </c>
      <c r="B524" s="28" t="s">
        <v>840</v>
      </c>
      <c r="C524" s="29">
        <v>4301011551</v>
      </c>
      <c r="D524" s="61">
        <v>4640242180038</v>
      </c>
      <c r="E524" s="61"/>
      <c r="F524" s="30">
        <v>0.4</v>
      </c>
      <c r="G524" s="31">
        <v>10</v>
      </c>
      <c r="H524" s="30">
        <v>4</v>
      </c>
      <c r="I524" s="30">
        <v>4.21</v>
      </c>
      <c r="J524" s="31">
        <v>132</v>
      </c>
      <c r="K524" s="31" t="s">
        <v>102</v>
      </c>
      <c r="L524" s="31" t="s">
        <v>6</v>
      </c>
      <c r="M524" s="32" t="s">
        <v>95</v>
      </c>
      <c r="N524" s="32"/>
      <c r="O524" s="31">
        <v>50</v>
      </c>
      <c r="P524" s="157" t="s">
        <v>841</v>
      </c>
      <c r="Q524" s="149"/>
      <c r="R524" s="149"/>
      <c r="S524" s="149"/>
      <c r="T524" s="150"/>
      <c r="U524" s="33" t="s">
        <v>6</v>
      </c>
      <c r="V524" s="33" t="s">
        <v>6</v>
      </c>
      <c r="W524" s="34" t="s">
        <v>70</v>
      </c>
      <c r="X524" s="35">
        <v>0</v>
      </c>
      <c r="Y524" s="36">
        <f t="shared" si="18"/>
        <v>0</v>
      </c>
      <c r="Z524" s="37" t="str">
        <f>IFERROR(IF(Y524=0,"",ROUNDUP(Y524/H524,0)*0.00902),"")</f>
        <v/>
      </c>
      <c r="AA524" s="151" t="s">
        <v>6</v>
      </c>
      <c r="AB524" s="152" t="s">
        <v>6</v>
      </c>
      <c r="AC524" s="153" t="s">
        <v>834</v>
      </c>
      <c r="AG524" s="154"/>
      <c r="AJ524" s="155" t="s">
        <v>6</v>
      </c>
      <c r="AK524" s="155">
        <v>0</v>
      </c>
      <c r="BB524" s="156" t="s">
        <v>1</v>
      </c>
      <c r="BM524" s="154">
        <v>0</v>
      </c>
      <c r="BN524" s="154">
        <v>0</v>
      </c>
      <c r="BO524" s="154">
        <v>0</v>
      </c>
      <c r="BP524" s="154">
        <v>0</v>
      </c>
    </row>
    <row r="525" spans="1:68" ht="27" customHeight="1" x14ac:dyDescent="0.25">
      <c r="A525" s="28" t="s">
        <v>842</v>
      </c>
      <c r="B525" s="28" t="s">
        <v>843</v>
      </c>
      <c r="C525" s="29">
        <v>4301011765</v>
      </c>
      <c r="D525" s="61">
        <v>4640242181172</v>
      </c>
      <c r="E525" s="61"/>
      <c r="F525" s="30">
        <v>0.4</v>
      </c>
      <c r="G525" s="31">
        <v>10</v>
      </c>
      <c r="H525" s="30">
        <v>4</v>
      </c>
      <c r="I525" s="30">
        <v>4.21</v>
      </c>
      <c r="J525" s="31">
        <v>132</v>
      </c>
      <c r="K525" s="31" t="s">
        <v>102</v>
      </c>
      <c r="L525" s="31" t="s">
        <v>6</v>
      </c>
      <c r="M525" s="32" t="s">
        <v>95</v>
      </c>
      <c r="N525" s="32"/>
      <c r="O525" s="31">
        <v>55</v>
      </c>
      <c r="P525" s="157" t="s">
        <v>844</v>
      </c>
      <c r="Q525" s="149"/>
      <c r="R525" s="149"/>
      <c r="S525" s="149"/>
      <c r="T525" s="150"/>
      <c r="U525" s="33" t="s">
        <v>6</v>
      </c>
      <c r="V525" s="33" t="s">
        <v>6</v>
      </c>
      <c r="W525" s="34" t="s">
        <v>70</v>
      </c>
      <c r="X525" s="35">
        <v>0</v>
      </c>
      <c r="Y525" s="36">
        <f t="shared" si="18"/>
        <v>0</v>
      </c>
      <c r="Z525" s="37" t="str">
        <f>IFERROR(IF(Y525=0,"",ROUNDUP(Y525/H525,0)*0.00902),"")</f>
        <v/>
      </c>
      <c r="AA525" s="151" t="s">
        <v>6</v>
      </c>
      <c r="AB525" s="152" t="s">
        <v>6</v>
      </c>
      <c r="AC525" s="153" t="s">
        <v>838</v>
      </c>
      <c r="AG525" s="154"/>
      <c r="AJ525" s="155" t="s">
        <v>6</v>
      </c>
      <c r="AK525" s="155">
        <v>0</v>
      </c>
      <c r="BB525" s="156" t="s">
        <v>1</v>
      </c>
      <c r="BM525" s="154">
        <v>0</v>
      </c>
      <c r="BN525" s="154">
        <v>0</v>
      </c>
      <c r="BO525" s="154">
        <v>0</v>
      </c>
      <c r="BP525" s="154">
        <v>0</v>
      </c>
    </row>
    <row r="526" spans="1:68" x14ac:dyDescent="0.25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3"/>
      <c r="P526" s="64" t="s">
        <v>81</v>
      </c>
      <c r="Q526" s="65"/>
      <c r="R526" s="65"/>
      <c r="S526" s="65"/>
      <c r="T526" s="65"/>
      <c r="U526" s="65"/>
      <c r="V526" s="66"/>
      <c r="W526" s="38" t="s">
        <v>82</v>
      </c>
      <c r="X526" s="39">
        <f>IFERROR(X520/H520,"0")+IFERROR(X521/H521,"0")+IFERROR(X522/H522,"0")+IFERROR(X523/H523,"0")+IFERROR(X524/H524,"0")+IFERROR(X525/H525,"0")</f>
        <v>0</v>
      </c>
      <c r="Y526" s="39">
        <f>IFERROR(Y520/H520,"0")+IFERROR(Y521/H521,"0")+IFERROR(Y522/H522,"0")+IFERROR(Y523/H523,"0")+IFERROR(Y524/H524,"0")+IFERROR(Y525/H525,"0")</f>
        <v>0</v>
      </c>
      <c r="Z526" s="39">
        <f>IFERROR(IF(Z520="",0,Z520),"0")+IFERROR(IF(Z521="",0,Z521),"0")+IFERROR(IF(Z522="",0,Z522),"0")+IFERROR(IF(Z523="",0,Z523),"0")+IFERROR(IF(Z524="",0,Z524),"0")+IFERROR(IF(Z525="",0,Z525),"0")</f>
        <v>0</v>
      </c>
      <c r="AA526" s="40"/>
      <c r="AB526" s="40"/>
      <c r="AC526" s="40"/>
    </row>
    <row r="527" spans="1:68" x14ac:dyDescent="0.25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3"/>
      <c r="P527" s="64" t="s">
        <v>81</v>
      </c>
      <c r="Q527" s="65"/>
      <c r="R527" s="65"/>
      <c r="S527" s="65"/>
      <c r="T527" s="65"/>
      <c r="U527" s="65"/>
      <c r="V527" s="66"/>
      <c r="W527" s="38" t="s">
        <v>70</v>
      </c>
      <c r="X527" s="39">
        <f>IFERROR(SUM(X520:X525),"0")</f>
        <v>0</v>
      </c>
      <c r="Y527" s="39">
        <f>IFERROR(SUM(Y520:Y525),"0")</f>
        <v>0</v>
      </c>
      <c r="Z527" s="38"/>
      <c r="AA527" s="40"/>
      <c r="AB527" s="40"/>
      <c r="AC527" s="40"/>
    </row>
    <row r="528" spans="1:68" ht="14.25" customHeight="1" x14ac:dyDescent="0.25">
      <c r="A528" s="27" t="s">
        <v>136</v>
      </c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</row>
    <row r="529" spans="1:68" ht="16.5" customHeight="1" x14ac:dyDescent="0.25">
      <c r="A529" s="28" t="s">
        <v>845</v>
      </c>
      <c r="B529" s="28" t="s">
        <v>846</v>
      </c>
      <c r="C529" s="29">
        <v>4301020269</v>
      </c>
      <c r="D529" s="61">
        <v>4640242180519</v>
      </c>
      <c r="E529" s="61"/>
      <c r="F529" s="30">
        <v>1.35</v>
      </c>
      <c r="G529" s="31">
        <v>8</v>
      </c>
      <c r="H529" s="30">
        <v>10.8</v>
      </c>
      <c r="I529" s="30">
        <v>11.234999999999999</v>
      </c>
      <c r="J529" s="31">
        <v>64</v>
      </c>
      <c r="K529" s="31" t="s">
        <v>94</v>
      </c>
      <c r="L529" s="31" t="s">
        <v>6</v>
      </c>
      <c r="M529" s="32" t="s">
        <v>104</v>
      </c>
      <c r="N529" s="32"/>
      <c r="O529" s="31">
        <v>50</v>
      </c>
      <c r="P529" s="157" t="s">
        <v>847</v>
      </c>
      <c r="Q529" s="149"/>
      <c r="R529" s="149"/>
      <c r="S529" s="149"/>
      <c r="T529" s="150"/>
      <c r="U529" s="33" t="s">
        <v>6</v>
      </c>
      <c r="V529" s="33" t="s">
        <v>6</v>
      </c>
      <c r="W529" s="34" t="s">
        <v>70</v>
      </c>
      <c r="X529" s="35">
        <v>0</v>
      </c>
      <c r="Y529" s="36">
        <f>IFERROR(IF(X529="",0,CEILING((X529/$H529),1)*$H529),"")</f>
        <v>0</v>
      </c>
      <c r="Z529" s="37" t="str">
        <f>IFERROR(IF(Y529=0,"",ROUNDUP(Y529/H529,0)*0.01898),"")</f>
        <v/>
      </c>
      <c r="AA529" s="151" t="s">
        <v>6</v>
      </c>
      <c r="AB529" s="152" t="s">
        <v>6</v>
      </c>
      <c r="AC529" s="153" t="s">
        <v>848</v>
      </c>
      <c r="AG529" s="154"/>
      <c r="AJ529" s="155" t="s">
        <v>6</v>
      </c>
      <c r="AK529" s="155">
        <v>0</v>
      </c>
      <c r="BB529" s="156" t="s">
        <v>1</v>
      </c>
      <c r="BM529" s="154">
        <v>0</v>
      </c>
      <c r="BN529" s="154">
        <v>0</v>
      </c>
      <c r="BO529" s="154">
        <v>0</v>
      </c>
      <c r="BP529" s="154">
        <v>0</v>
      </c>
    </row>
    <row r="530" spans="1:68" ht="16.5" customHeight="1" x14ac:dyDescent="0.25">
      <c r="A530" s="28" t="s">
        <v>845</v>
      </c>
      <c r="B530" s="28" t="s">
        <v>849</v>
      </c>
      <c r="C530" s="29">
        <v>4301020400</v>
      </c>
      <c r="D530" s="61">
        <v>4640242180519</v>
      </c>
      <c r="E530" s="61"/>
      <c r="F530" s="30">
        <v>1.5</v>
      </c>
      <c r="G530" s="31">
        <v>8</v>
      </c>
      <c r="H530" s="30">
        <v>12</v>
      </c>
      <c r="I530" s="30">
        <v>12.435</v>
      </c>
      <c r="J530" s="31">
        <v>64</v>
      </c>
      <c r="K530" s="31" t="s">
        <v>94</v>
      </c>
      <c r="L530" s="31" t="s">
        <v>6</v>
      </c>
      <c r="M530" s="32" t="s">
        <v>95</v>
      </c>
      <c r="N530" s="32"/>
      <c r="O530" s="31">
        <v>50</v>
      </c>
      <c r="P530" s="157" t="s">
        <v>850</v>
      </c>
      <c r="Q530" s="149"/>
      <c r="R530" s="149"/>
      <c r="S530" s="149"/>
      <c r="T530" s="150"/>
      <c r="U530" s="33" t="s">
        <v>6</v>
      </c>
      <c r="V530" s="33" t="s">
        <v>6</v>
      </c>
      <c r="W530" s="34" t="s">
        <v>70</v>
      </c>
      <c r="X530" s="35">
        <v>0</v>
      </c>
      <c r="Y530" s="36">
        <f>IFERROR(IF(X530="",0,CEILING((X530/$H530),1)*$H530),"")</f>
        <v>0</v>
      </c>
      <c r="Z530" s="37" t="str">
        <f>IFERROR(IF(Y530=0,"",ROUNDUP(Y530/H530,0)*0.01898),"")</f>
        <v/>
      </c>
      <c r="AA530" s="151" t="s">
        <v>6</v>
      </c>
      <c r="AB530" s="152" t="s">
        <v>6</v>
      </c>
      <c r="AC530" s="153" t="s">
        <v>851</v>
      </c>
      <c r="AG530" s="154"/>
      <c r="AJ530" s="155" t="s">
        <v>6</v>
      </c>
      <c r="AK530" s="155">
        <v>0</v>
      </c>
      <c r="BB530" s="156" t="s">
        <v>1</v>
      </c>
      <c r="BM530" s="154">
        <v>0</v>
      </c>
      <c r="BN530" s="154">
        <v>0</v>
      </c>
      <c r="BO530" s="154">
        <v>0</v>
      </c>
      <c r="BP530" s="154">
        <v>0</v>
      </c>
    </row>
    <row r="531" spans="1:68" ht="27" customHeight="1" x14ac:dyDescent="0.25">
      <c r="A531" s="28" t="s">
        <v>852</v>
      </c>
      <c r="B531" s="28" t="s">
        <v>853</v>
      </c>
      <c r="C531" s="29">
        <v>4301020260</v>
      </c>
      <c r="D531" s="61">
        <v>4640242180526</v>
      </c>
      <c r="E531" s="61"/>
      <c r="F531" s="30">
        <v>1.8</v>
      </c>
      <c r="G531" s="31">
        <v>6</v>
      </c>
      <c r="H531" s="30">
        <v>10.8</v>
      </c>
      <c r="I531" s="30">
        <v>11.234999999999999</v>
      </c>
      <c r="J531" s="31">
        <v>64</v>
      </c>
      <c r="K531" s="31" t="s">
        <v>94</v>
      </c>
      <c r="L531" s="31" t="s">
        <v>6</v>
      </c>
      <c r="M531" s="32" t="s">
        <v>95</v>
      </c>
      <c r="N531" s="32"/>
      <c r="O531" s="31">
        <v>50</v>
      </c>
      <c r="P531" s="157" t="s">
        <v>854</v>
      </c>
      <c r="Q531" s="149"/>
      <c r="R531" s="149"/>
      <c r="S531" s="149"/>
      <c r="T531" s="150"/>
      <c r="U531" s="33" t="s">
        <v>6</v>
      </c>
      <c r="V531" s="33" t="s">
        <v>6</v>
      </c>
      <c r="W531" s="34" t="s">
        <v>70</v>
      </c>
      <c r="X531" s="35">
        <v>0</v>
      </c>
      <c r="Y531" s="36">
        <f>IFERROR(IF(X531="",0,CEILING((X531/$H531),1)*$H531),"")</f>
        <v>0</v>
      </c>
      <c r="Z531" s="37" t="str">
        <f>IFERROR(IF(Y531=0,"",ROUNDUP(Y531/H531,0)*0.01898),"")</f>
        <v/>
      </c>
      <c r="AA531" s="151" t="s">
        <v>6</v>
      </c>
      <c r="AB531" s="152" t="s">
        <v>6</v>
      </c>
      <c r="AC531" s="153" t="s">
        <v>848</v>
      </c>
      <c r="AG531" s="154"/>
      <c r="AJ531" s="155" t="s">
        <v>6</v>
      </c>
      <c r="AK531" s="155">
        <v>0</v>
      </c>
      <c r="BB531" s="156" t="s">
        <v>1</v>
      </c>
      <c r="BM531" s="154">
        <v>0</v>
      </c>
      <c r="BN531" s="154">
        <v>0</v>
      </c>
      <c r="BO531" s="154">
        <v>0</v>
      </c>
      <c r="BP531" s="154">
        <v>0</v>
      </c>
    </row>
    <row r="532" spans="1:68" ht="27" customHeight="1" x14ac:dyDescent="0.25">
      <c r="A532" s="28" t="s">
        <v>855</v>
      </c>
      <c r="B532" s="28" t="s">
        <v>856</v>
      </c>
      <c r="C532" s="29">
        <v>4301020309</v>
      </c>
      <c r="D532" s="61">
        <v>4640242180090</v>
      </c>
      <c r="E532" s="61"/>
      <c r="F532" s="30">
        <v>1.35</v>
      </c>
      <c r="G532" s="31">
        <v>8</v>
      </c>
      <c r="H532" s="30">
        <v>10.8</v>
      </c>
      <c r="I532" s="30">
        <v>11.234999999999999</v>
      </c>
      <c r="J532" s="31">
        <v>64</v>
      </c>
      <c r="K532" s="31" t="s">
        <v>94</v>
      </c>
      <c r="L532" s="31" t="s">
        <v>6</v>
      </c>
      <c r="M532" s="32" t="s">
        <v>95</v>
      </c>
      <c r="N532" s="32"/>
      <c r="O532" s="31">
        <v>50</v>
      </c>
      <c r="P532" s="157" t="s">
        <v>857</v>
      </c>
      <c r="Q532" s="149"/>
      <c r="R532" s="149"/>
      <c r="S532" s="149"/>
      <c r="T532" s="150"/>
      <c r="U532" s="33" t="s">
        <v>6</v>
      </c>
      <c r="V532" s="33" t="s">
        <v>6</v>
      </c>
      <c r="W532" s="34" t="s">
        <v>70</v>
      </c>
      <c r="X532" s="35">
        <v>0</v>
      </c>
      <c r="Y532" s="36">
        <f>IFERROR(IF(X532="",0,CEILING((X532/$H532),1)*$H532),"")</f>
        <v>0</v>
      </c>
      <c r="Z532" s="37" t="str">
        <f>IFERROR(IF(Y532=0,"",ROUNDUP(Y532/H532,0)*0.01898),"")</f>
        <v/>
      </c>
      <c r="AA532" s="151" t="s">
        <v>6</v>
      </c>
      <c r="AB532" s="152" t="s">
        <v>6</v>
      </c>
      <c r="AC532" s="153" t="s">
        <v>858</v>
      </c>
      <c r="AG532" s="154"/>
      <c r="AJ532" s="155" t="s">
        <v>6</v>
      </c>
      <c r="AK532" s="155">
        <v>0</v>
      </c>
      <c r="BB532" s="156" t="s">
        <v>1</v>
      </c>
      <c r="BM532" s="154">
        <v>0</v>
      </c>
      <c r="BN532" s="154">
        <v>0</v>
      </c>
      <c r="BO532" s="154">
        <v>0</v>
      </c>
      <c r="BP532" s="154">
        <v>0</v>
      </c>
    </row>
    <row r="533" spans="1:68" ht="27" customHeight="1" x14ac:dyDescent="0.25">
      <c r="A533" s="28" t="s">
        <v>859</v>
      </c>
      <c r="B533" s="28" t="s">
        <v>860</v>
      </c>
      <c r="C533" s="29">
        <v>4301020295</v>
      </c>
      <c r="D533" s="61">
        <v>4640242181363</v>
      </c>
      <c r="E533" s="61"/>
      <c r="F533" s="30">
        <v>0.4</v>
      </c>
      <c r="G533" s="31">
        <v>10</v>
      </c>
      <c r="H533" s="30">
        <v>4</v>
      </c>
      <c r="I533" s="30">
        <v>4.21</v>
      </c>
      <c r="J533" s="31">
        <v>132</v>
      </c>
      <c r="K533" s="31" t="s">
        <v>102</v>
      </c>
      <c r="L533" s="31" t="s">
        <v>6</v>
      </c>
      <c r="M533" s="32" t="s">
        <v>95</v>
      </c>
      <c r="N533" s="32"/>
      <c r="O533" s="31">
        <v>50</v>
      </c>
      <c r="P533" s="157" t="s">
        <v>861</v>
      </c>
      <c r="Q533" s="149"/>
      <c r="R533" s="149"/>
      <c r="S533" s="149"/>
      <c r="T533" s="150"/>
      <c r="U533" s="33" t="s">
        <v>6</v>
      </c>
      <c r="V533" s="33" t="s">
        <v>6</v>
      </c>
      <c r="W533" s="34" t="s">
        <v>70</v>
      </c>
      <c r="X533" s="35">
        <v>0</v>
      </c>
      <c r="Y533" s="36">
        <f>IFERROR(IF(X533="",0,CEILING((X533/$H533),1)*$H533),"")</f>
        <v>0</v>
      </c>
      <c r="Z533" s="37" t="str">
        <f>IFERROR(IF(Y533=0,"",ROUNDUP(Y533/H533,0)*0.00902),"")</f>
        <v/>
      </c>
      <c r="AA533" s="151" t="s">
        <v>6</v>
      </c>
      <c r="AB533" s="152" t="s">
        <v>6</v>
      </c>
      <c r="AC533" s="153" t="s">
        <v>858</v>
      </c>
      <c r="AG533" s="154"/>
      <c r="AJ533" s="155" t="s">
        <v>6</v>
      </c>
      <c r="AK533" s="155">
        <v>0</v>
      </c>
      <c r="BB533" s="156" t="s">
        <v>1</v>
      </c>
      <c r="BM533" s="154">
        <v>0</v>
      </c>
      <c r="BN533" s="154">
        <v>0</v>
      </c>
      <c r="BO533" s="154">
        <v>0</v>
      </c>
      <c r="BP533" s="154">
        <v>0</v>
      </c>
    </row>
    <row r="534" spans="1:68" x14ac:dyDescent="0.25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3"/>
      <c r="P534" s="64" t="s">
        <v>81</v>
      </c>
      <c r="Q534" s="65"/>
      <c r="R534" s="65"/>
      <c r="S534" s="65"/>
      <c r="T534" s="65"/>
      <c r="U534" s="65"/>
      <c r="V534" s="66"/>
      <c r="W534" s="38" t="s">
        <v>82</v>
      </c>
      <c r="X534" s="39">
        <f>IFERROR(X529/H529,"0")+IFERROR(X530/H530,"0")+IFERROR(X531/H531,"0")+IFERROR(X532/H532,"0")+IFERROR(X533/H533,"0")</f>
        <v>0</v>
      </c>
      <c r="Y534" s="39">
        <f>IFERROR(Y529/H529,"0")+IFERROR(Y530/H530,"0")+IFERROR(Y531/H531,"0")+IFERROR(Y532/H532,"0")+IFERROR(Y533/H533,"0")</f>
        <v>0</v>
      </c>
      <c r="Z534" s="39">
        <f>IFERROR(IF(Z529="",0,Z529),"0")+IFERROR(IF(Z530="",0,Z530),"0")+IFERROR(IF(Z531="",0,Z531),"0")+IFERROR(IF(Z532="",0,Z532),"0")+IFERROR(IF(Z533="",0,Z533),"0")</f>
        <v>0</v>
      </c>
      <c r="AA534" s="40"/>
      <c r="AB534" s="40"/>
      <c r="AC534" s="40"/>
    </row>
    <row r="535" spans="1:68" x14ac:dyDescent="0.25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3"/>
      <c r="P535" s="64" t="s">
        <v>81</v>
      </c>
      <c r="Q535" s="65"/>
      <c r="R535" s="65"/>
      <c r="S535" s="65"/>
      <c r="T535" s="65"/>
      <c r="U535" s="65"/>
      <c r="V535" s="66"/>
      <c r="W535" s="38" t="s">
        <v>70</v>
      </c>
      <c r="X535" s="39">
        <f>IFERROR(SUM(X529:X533),"0")</f>
        <v>0</v>
      </c>
      <c r="Y535" s="39">
        <f>IFERROR(SUM(Y529:Y533),"0")</f>
        <v>0</v>
      </c>
      <c r="Z535" s="38"/>
      <c r="AA535" s="40"/>
      <c r="AB535" s="40"/>
      <c r="AC535" s="40"/>
    </row>
    <row r="536" spans="1:68" ht="14.25" customHeight="1" x14ac:dyDescent="0.25">
      <c r="A536" s="27" t="s">
        <v>147</v>
      </c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</row>
    <row r="537" spans="1:68" ht="27" customHeight="1" x14ac:dyDescent="0.25">
      <c r="A537" s="28" t="s">
        <v>862</v>
      </c>
      <c r="B537" s="28" t="s">
        <v>863</v>
      </c>
      <c r="C537" s="29">
        <v>4301031280</v>
      </c>
      <c r="D537" s="61">
        <v>4640242180816</v>
      </c>
      <c r="E537" s="61"/>
      <c r="F537" s="30">
        <v>0.7</v>
      </c>
      <c r="G537" s="31">
        <v>6</v>
      </c>
      <c r="H537" s="30">
        <v>4.2</v>
      </c>
      <c r="I537" s="30">
        <v>4.47</v>
      </c>
      <c r="J537" s="31">
        <v>132</v>
      </c>
      <c r="K537" s="31" t="s">
        <v>102</v>
      </c>
      <c r="L537" s="31" t="s">
        <v>6</v>
      </c>
      <c r="M537" s="32" t="s">
        <v>69</v>
      </c>
      <c r="N537" s="32"/>
      <c r="O537" s="31">
        <v>40</v>
      </c>
      <c r="P537" s="157" t="s">
        <v>864</v>
      </c>
      <c r="Q537" s="149"/>
      <c r="R537" s="149"/>
      <c r="S537" s="149"/>
      <c r="T537" s="150"/>
      <c r="U537" s="33" t="s">
        <v>6</v>
      </c>
      <c r="V537" s="33" t="s">
        <v>6</v>
      </c>
      <c r="W537" s="34" t="s">
        <v>70</v>
      </c>
      <c r="X537" s="35">
        <v>0</v>
      </c>
      <c r="Y537" s="36">
        <f t="shared" ref="Y537:Y543" si="19">IFERROR(IF(X537="",0,CEILING((X537/$H537),1)*$H537),"")</f>
        <v>0</v>
      </c>
      <c r="Z537" s="37" t="str">
        <f>IFERROR(IF(Y537=0,"",ROUNDUP(Y537/H537,0)*0.00902),"")</f>
        <v/>
      </c>
      <c r="AA537" s="151" t="s">
        <v>6</v>
      </c>
      <c r="AB537" s="152" t="s">
        <v>6</v>
      </c>
      <c r="AC537" s="153" t="s">
        <v>865</v>
      </c>
      <c r="AG537" s="154"/>
      <c r="AJ537" s="155" t="s">
        <v>6</v>
      </c>
      <c r="AK537" s="155">
        <v>0</v>
      </c>
      <c r="BB537" s="156" t="s">
        <v>1</v>
      </c>
      <c r="BM537" s="154">
        <v>0</v>
      </c>
      <c r="BN537" s="154">
        <v>0</v>
      </c>
      <c r="BO537" s="154">
        <v>0</v>
      </c>
      <c r="BP537" s="154">
        <v>0</v>
      </c>
    </row>
    <row r="538" spans="1:68" ht="27" customHeight="1" x14ac:dyDescent="0.25">
      <c r="A538" s="28" t="s">
        <v>866</v>
      </c>
      <c r="B538" s="28" t="s">
        <v>867</v>
      </c>
      <c r="C538" s="29">
        <v>4301031244</v>
      </c>
      <c r="D538" s="61">
        <v>4640242180595</v>
      </c>
      <c r="E538" s="61"/>
      <c r="F538" s="30">
        <v>0.7</v>
      </c>
      <c r="G538" s="31">
        <v>6</v>
      </c>
      <c r="H538" s="30">
        <v>4.2</v>
      </c>
      <c r="I538" s="30">
        <v>4.47</v>
      </c>
      <c r="J538" s="31">
        <v>132</v>
      </c>
      <c r="K538" s="31" t="s">
        <v>102</v>
      </c>
      <c r="L538" s="31" t="s">
        <v>6</v>
      </c>
      <c r="M538" s="32" t="s">
        <v>69</v>
      </c>
      <c r="N538" s="32"/>
      <c r="O538" s="31">
        <v>40</v>
      </c>
      <c r="P538" s="157" t="s">
        <v>868</v>
      </c>
      <c r="Q538" s="149"/>
      <c r="R538" s="149"/>
      <c r="S538" s="149"/>
      <c r="T538" s="150"/>
      <c r="U538" s="33" t="s">
        <v>6</v>
      </c>
      <c r="V538" s="33" t="s">
        <v>6</v>
      </c>
      <c r="W538" s="34" t="s">
        <v>70</v>
      </c>
      <c r="X538" s="35">
        <v>0</v>
      </c>
      <c r="Y538" s="36">
        <f t="shared" si="19"/>
        <v>0</v>
      </c>
      <c r="Z538" s="37" t="str">
        <f>IFERROR(IF(Y538=0,"",ROUNDUP(Y538/H538,0)*0.00902),"")</f>
        <v/>
      </c>
      <c r="AA538" s="151" t="s">
        <v>6</v>
      </c>
      <c r="AB538" s="152" t="s">
        <v>6</v>
      </c>
      <c r="AC538" s="153" t="s">
        <v>869</v>
      </c>
      <c r="AG538" s="154"/>
      <c r="AJ538" s="155" t="s">
        <v>6</v>
      </c>
      <c r="AK538" s="155">
        <v>0</v>
      </c>
      <c r="BB538" s="156" t="s">
        <v>1</v>
      </c>
      <c r="BM538" s="154">
        <v>0</v>
      </c>
      <c r="BN538" s="154">
        <v>0</v>
      </c>
      <c r="BO538" s="154">
        <v>0</v>
      </c>
      <c r="BP538" s="154">
        <v>0</v>
      </c>
    </row>
    <row r="539" spans="1:68" ht="27" customHeight="1" x14ac:dyDescent="0.25">
      <c r="A539" s="28" t="s">
        <v>870</v>
      </c>
      <c r="B539" s="28" t="s">
        <v>871</v>
      </c>
      <c r="C539" s="29">
        <v>4301031289</v>
      </c>
      <c r="D539" s="61">
        <v>4640242181615</v>
      </c>
      <c r="E539" s="61"/>
      <c r="F539" s="30">
        <v>0.7</v>
      </c>
      <c r="G539" s="31">
        <v>6</v>
      </c>
      <c r="H539" s="30">
        <v>4.2</v>
      </c>
      <c r="I539" s="30">
        <v>4.41</v>
      </c>
      <c r="J539" s="31">
        <v>132</v>
      </c>
      <c r="K539" s="31" t="s">
        <v>102</v>
      </c>
      <c r="L539" s="31" t="s">
        <v>6</v>
      </c>
      <c r="M539" s="32" t="s">
        <v>69</v>
      </c>
      <c r="N539" s="32"/>
      <c r="O539" s="31">
        <v>45</v>
      </c>
      <c r="P539" s="157" t="s">
        <v>872</v>
      </c>
      <c r="Q539" s="149"/>
      <c r="R539" s="149"/>
      <c r="S539" s="149"/>
      <c r="T539" s="150"/>
      <c r="U539" s="33" t="s">
        <v>6</v>
      </c>
      <c r="V539" s="33" t="s">
        <v>6</v>
      </c>
      <c r="W539" s="34" t="s">
        <v>70</v>
      </c>
      <c r="X539" s="35">
        <v>0</v>
      </c>
      <c r="Y539" s="36">
        <f t="shared" si="19"/>
        <v>0</v>
      </c>
      <c r="Z539" s="37" t="str">
        <f>IFERROR(IF(Y539=0,"",ROUNDUP(Y539/H539,0)*0.00902),"")</f>
        <v/>
      </c>
      <c r="AA539" s="151" t="s">
        <v>6</v>
      </c>
      <c r="AB539" s="152" t="s">
        <v>6</v>
      </c>
      <c r="AC539" s="153" t="s">
        <v>873</v>
      </c>
      <c r="AG539" s="154"/>
      <c r="AJ539" s="155" t="s">
        <v>6</v>
      </c>
      <c r="AK539" s="155">
        <v>0</v>
      </c>
      <c r="BB539" s="156" t="s">
        <v>1</v>
      </c>
      <c r="BM539" s="154">
        <v>0</v>
      </c>
      <c r="BN539" s="154">
        <v>0</v>
      </c>
      <c r="BO539" s="154">
        <v>0</v>
      </c>
      <c r="BP539" s="154">
        <v>0</v>
      </c>
    </row>
    <row r="540" spans="1:68" ht="27" customHeight="1" x14ac:dyDescent="0.25">
      <c r="A540" s="28" t="s">
        <v>874</v>
      </c>
      <c r="B540" s="28" t="s">
        <v>875</v>
      </c>
      <c r="C540" s="29">
        <v>4301031285</v>
      </c>
      <c r="D540" s="61">
        <v>4640242181639</v>
      </c>
      <c r="E540" s="61"/>
      <c r="F540" s="30">
        <v>0.7</v>
      </c>
      <c r="G540" s="31">
        <v>6</v>
      </c>
      <c r="H540" s="30">
        <v>4.2</v>
      </c>
      <c r="I540" s="30">
        <v>4.41</v>
      </c>
      <c r="J540" s="31">
        <v>132</v>
      </c>
      <c r="K540" s="31" t="s">
        <v>102</v>
      </c>
      <c r="L540" s="31" t="s">
        <v>6</v>
      </c>
      <c r="M540" s="32" t="s">
        <v>69</v>
      </c>
      <c r="N540" s="32"/>
      <c r="O540" s="31">
        <v>45</v>
      </c>
      <c r="P540" s="157" t="s">
        <v>876</v>
      </c>
      <c r="Q540" s="149"/>
      <c r="R540" s="149"/>
      <c r="S540" s="149"/>
      <c r="T540" s="150"/>
      <c r="U540" s="33" t="s">
        <v>6</v>
      </c>
      <c r="V540" s="33" t="s">
        <v>6</v>
      </c>
      <c r="W540" s="34" t="s">
        <v>70</v>
      </c>
      <c r="X540" s="35">
        <v>0</v>
      </c>
      <c r="Y540" s="36">
        <f t="shared" si="19"/>
        <v>0</v>
      </c>
      <c r="Z540" s="37" t="str">
        <f>IFERROR(IF(Y540=0,"",ROUNDUP(Y540/H540,0)*0.00902),"")</f>
        <v/>
      </c>
      <c r="AA540" s="151" t="s">
        <v>6</v>
      </c>
      <c r="AB540" s="152" t="s">
        <v>6</v>
      </c>
      <c r="AC540" s="153" t="s">
        <v>877</v>
      </c>
      <c r="AG540" s="154"/>
      <c r="AJ540" s="155" t="s">
        <v>6</v>
      </c>
      <c r="AK540" s="155">
        <v>0</v>
      </c>
      <c r="BB540" s="156" t="s">
        <v>1</v>
      </c>
      <c r="BM540" s="154">
        <v>0</v>
      </c>
      <c r="BN540" s="154">
        <v>0</v>
      </c>
      <c r="BO540" s="154">
        <v>0</v>
      </c>
      <c r="BP540" s="154">
        <v>0</v>
      </c>
    </row>
    <row r="541" spans="1:68" ht="27" customHeight="1" x14ac:dyDescent="0.25">
      <c r="A541" s="28" t="s">
        <v>878</v>
      </c>
      <c r="B541" s="28" t="s">
        <v>879</v>
      </c>
      <c r="C541" s="29">
        <v>4301031287</v>
      </c>
      <c r="D541" s="61">
        <v>4640242181622</v>
      </c>
      <c r="E541" s="61"/>
      <c r="F541" s="30">
        <v>0.7</v>
      </c>
      <c r="G541" s="31">
        <v>6</v>
      </c>
      <c r="H541" s="30">
        <v>4.2</v>
      </c>
      <c r="I541" s="30">
        <v>4.41</v>
      </c>
      <c r="J541" s="31">
        <v>132</v>
      </c>
      <c r="K541" s="31" t="s">
        <v>102</v>
      </c>
      <c r="L541" s="31" t="s">
        <v>6</v>
      </c>
      <c r="M541" s="32" t="s">
        <v>69</v>
      </c>
      <c r="N541" s="32"/>
      <c r="O541" s="31">
        <v>45</v>
      </c>
      <c r="P541" s="157" t="s">
        <v>880</v>
      </c>
      <c r="Q541" s="149"/>
      <c r="R541" s="149"/>
      <c r="S541" s="149"/>
      <c r="T541" s="150"/>
      <c r="U541" s="33" t="s">
        <v>6</v>
      </c>
      <c r="V541" s="33" t="s">
        <v>6</v>
      </c>
      <c r="W541" s="34" t="s">
        <v>70</v>
      </c>
      <c r="X541" s="35">
        <v>0</v>
      </c>
      <c r="Y541" s="36">
        <f t="shared" si="19"/>
        <v>0</v>
      </c>
      <c r="Z541" s="37" t="str">
        <f>IFERROR(IF(Y541=0,"",ROUNDUP(Y541/H541,0)*0.00902),"")</f>
        <v/>
      </c>
      <c r="AA541" s="151" t="s">
        <v>6</v>
      </c>
      <c r="AB541" s="152" t="s">
        <v>6</v>
      </c>
      <c r="AC541" s="153" t="s">
        <v>881</v>
      </c>
      <c r="AG541" s="154"/>
      <c r="AJ541" s="155" t="s">
        <v>6</v>
      </c>
      <c r="AK541" s="155">
        <v>0</v>
      </c>
      <c r="BB541" s="156" t="s">
        <v>1</v>
      </c>
      <c r="BM541" s="154">
        <v>0</v>
      </c>
      <c r="BN541" s="154">
        <v>0</v>
      </c>
      <c r="BO541" s="154">
        <v>0</v>
      </c>
      <c r="BP541" s="154">
        <v>0</v>
      </c>
    </row>
    <row r="542" spans="1:68" ht="27" customHeight="1" x14ac:dyDescent="0.25">
      <c r="A542" s="28" t="s">
        <v>882</v>
      </c>
      <c r="B542" s="28" t="s">
        <v>883</v>
      </c>
      <c r="C542" s="29">
        <v>4301031203</v>
      </c>
      <c r="D542" s="61">
        <v>4640242180908</v>
      </c>
      <c r="E542" s="61"/>
      <c r="F542" s="30">
        <v>0.28000000000000003</v>
      </c>
      <c r="G542" s="31">
        <v>6</v>
      </c>
      <c r="H542" s="30">
        <v>1.68</v>
      </c>
      <c r="I542" s="30">
        <v>1.81</v>
      </c>
      <c r="J542" s="31">
        <v>234</v>
      </c>
      <c r="K542" s="31" t="s">
        <v>150</v>
      </c>
      <c r="L542" s="31" t="s">
        <v>6</v>
      </c>
      <c r="M542" s="32" t="s">
        <v>69</v>
      </c>
      <c r="N542" s="32"/>
      <c r="O542" s="31">
        <v>40</v>
      </c>
      <c r="P542" s="157" t="s">
        <v>884</v>
      </c>
      <c r="Q542" s="149"/>
      <c r="R542" s="149"/>
      <c r="S542" s="149"/>
      <c r="T542" s="150"/>
      <c r="U542" s="33" t="s">
        <v>6</v>
      </c>
      <c r="V542" s="33" t="s">
        <v>6</v>
      </c>
      <c r="W542" s="34" t="s">
        <v>70</v>
      </c>
      <c r="X542" s="35">
        <v>0</v>
      </c>
      <c r="Y542" s="36">
        <f t="shared" si="19"/>
        <v>0</v>
      </c>
      <c r="Z542" s="37" t="str">
        <f>IFERROR(IF(Y542=0,"",ROUNDUP(Y542/H542,0)*0.00502),"")</f>
        <v/>
      </c>
      <c r="AA542" s="151" t="s">
        <v>6</v>
      </c>
      <c r="AB542" s="152" t="s">
        <v>6</v>
      </c>
      <c r="AC542" s="153" t="s">
        <v>865</v>
      </c>
      <c r="AG542" s="154"/>
      <c r="AJ542" s="155" t="s">
        <v>6</v>
      </c>
      <c r="AK542" s="155">
        <v>0</v>
      </c>
      <c r="BB542" s="156" t="s">
        <v>1</v>
      </c>
      <c r="BM542" s="154">
        <v>0</v>
      </c>
      <c r="BN542" s="154">
        <v>0</v>
      </c>
      <c r="BO542" s="154">
        <v>0</v>
      </c>
      <c r="BP542" s="154">
        <v>0</v>
      </c>
    </row>
    <row r="543" spans="1:68" ht="27" customHeight="1" x14ac:dyDescent="0.25">
      <c r="A543" s="28" t="s">
        <v>885</v>
      </c>
      <c r="B543" s="28" t="s">
        <v>886</v>
      </c>
      <c r="C543" s="29">
        <v>4301031200</v>
      </c>
      <c r="D543" s="61">
        <v>4640242180489</v>
      </c>
      <c r="E543" s="61"/>
      <c r="F543" s="30">
        <v>0.28000000000000003</v>
      </c>
      <c r="G543" s="31">
        <v>6</v>
      </c>
      <c r="H543" s="30">
        <v>1.68</v>
      </c>
      <c r="I543" s="30">
        <v>1.84</v>
      </c>
      <c r="J543" s="31">
        <v>234</v>
      </c>
      <c r="K543" s="31" t="s">
        <v>150</v>
      </c>
      <c r="L543" s="31" t="s">
        <v>6</v>
      </c>
      <c r="M543" s="32" t="s">
        <v>69</v>
      </c>
      <c r="N543" s="32"/>
      <c r="O543" s="31">
        <v>40</v>
      </c>
      <c r="P543" s="157" t="s">
        <v>887</v>
      </c>
      <c r="Q543" s="149"/>
      <c r="R543" s="149"/>
      <c r="S543" s="149"/>
      <c r="T543" s="150"/>
      <c r="U543" s="33" t="s">
        <v>6</v>
      </c>
      <c r="V543" s="33" t="s">
        <v>6</v>
      </c>
      <c r="W543" s="34" t="s">
        <v>70</v>
      </c>
      <c r="X543" s="35">
        <v>0</v>
      </c>
      <c r="Y543" s="36">
        <f t="shared" si="19"/>
        <v>0</v>
      </c>
      <c r="Z543" s="37" t="str">
        <f>IFERROR(IF(Y543=0,"",ROUNDUP(Y543/H543,0)*0.00502),"")</f>
        <v/>
      </c>
      <c r="AA543" s="151" t="s">
        <v>6</v>
      </c>
      <c r="AB543" s="152" t="s">
        <v>6</v>
      </c>
      <c r="AC543" s="153" t="s">
        <v>869</v>
      </c>
      <c r="AG543" s="154"/>
      <c r="AJ543" s="155" t="s">
        <v>6</v>
      </c>
      <c r="AK543" s="155">
        <v>0</v>
      </c>
      <c r="BB543" s="156" t="s">
        <v>1</v>
      </c>
      <c r="BM543" s="154">
        <v>0</v>
      </c>
      <c r="BN543" s="154">
        <v>0</v>
      </c>
      <c r="BO543" s="154">
        <v>0</v>
      </c>
      <c r="BP543" s="154">
        <v>0</v>
      </c>
    </row>
    <row r="544" spans="1:68" x14ac:dyDescent="0.25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3"/>
      <c r="P544" s="64" t="s">
        <v>81</v>
      </c>
      <c r="Q544" s="65"/>
      <c r="R544" s="65"/>
      <c r="S544" s="65"/>
      <c r="T544" s="65"/>
      <c r="U544" s="65"/>
      <c r="V544" s="66"/>
      <c r="W544" s="38" t="s">
        <v>82</v>
      </c>
      <c r="X544" s="39">
        <f>IFERROR(X537/H537,"0")+IFERROR(X538/H538,"0")+IFERROR(X539/H539,"0")+IFERROR(X540/H540,"0")+IFERROR(X541/H541,"0")+IFERROR(X542/H542,"0")+IFERROR(X543/H543,"0")</f>
        <v>0</v>
      </c>
      <c r="Y544" s="39">
        <f>IFERROR(Y537/H537,"0")+IFERROR(Y538/H538,"0")+IFERROR(Y539/H539,"0")+IFERROR(Y540/H540,"0")+IFERROR(Y541/H541,"0")+IFERROR(Y542/H542,"0")+IFERROR(Y543/H543,"0")</f>
        <v>0</v>
      </c>
      <c r="Z544" s="39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40"/>
      <c r="AB544" s="40"/>
      <c r="AC544" s="40"/>
    </row>
    <row r="545" spans="1:68" x14ac:dyDescent="0.25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3"/>
      <c r="P545" s="64" t="s">
        <v>81</v>
      </c>
      <c r="Q545" s="65"/>
      <c r="R545" s="65"/>
      <c r="S545" s="65"/>
      <c r="T545" s="65"/>
      <c r="U545" s="65"/>
      <c r="V545" s="66"/>
      <c r="W545" s="38" t="s">
        <v>70</v>
      </c>
      <c r="X545" s="39">
        <f>IFERROR(SUM(X537:X543),"0")</f>
        <v>0</v>
      </c>
      <c r="Y545" s="39">
        <f>IFERROR(SUM(Y537:Y543),"0")</f>
        <v>0</v>
      </c>
      <c r="Z545" s="38"/>
      <c r="AA545" s="40"/>
      <c r="AB545" s="40"/>
      <c r="AC545" s="40"/>
    </row>
    <row r="546" spans="1:68" ht="14.25" customHeight="1" x14ac:dyDescent="0.25">
      <c r="A546" s="27" t="s">
        <v>65</v>
      </c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</row>
    <row r="547" spans="1:68" ht="27" customHeight="1" x14ac:dyDescent="0.25">
      <c r="A547" s="28" t="s">
        <v>888</v>
      </c>
      <c r="B547" s="28" t="s">
        <v>889</v>
      </c>
      <c r="C547" s="29">
        <v>4301051746</v>
      </c>
      <c r="D547" s="61">
        <v>4640242180533</v>
      </c>
      <c r="E547" s="61"/>
      <c r="F547" s="30">
        <v>1.3</v>
      </c>
      <c r="G547" s="31">
        <v>6</v>
      </c>
      <c r="H547" s="30">
        <v>7.8</v>
      </c>
      <c r="I547" s="30">
        <v>8.3190000000000008</v>
      </c>
      <c r="J547" s="31">
        <v>64</v>
      </c>
      <c r="K547" s="31" t="s">
        <v>94</v>
      </c>
      <c r="L547" s="31" t="s">
        <v>6</v>
      </c>
      <c r="M547" s="32" t="s">
        <v>104</v>
      </c>
      <c r="N547" s="32"/>
      <c r="O547" s="31">
        <v>40</v>
      </c>
      <c r="P547" s="157" t="s">
        <v>890</v>
      </c>
      <c r="Q547" s="149"/>
      <c r="R547" s="149"/>
      <c r="S547" s="149"/>
      <c r="T547" s="150"/>
      <c r="U547" s="33" t="s">
        <v>6</v>
      </c>
      <c r="V547" s="33" t="s">
        <v>6</v>
      </c>
      <c r="W547" s="34" t="s">
        <v>70</v>
      </c>
      <c r="X547" s="35">
        <v>0</v>
      </c>
      <c r="Y547" s="36">
        <f t="shared" ref="Y547:Y552" si="20">IFERROR(IF(X547="",0,CEILING((X547/$H547),1)*$H547),"")</f>
        <v>0</v>
      </c>
      <c r="Z547" s="37" t="str">
        <f>IFERROR(IF(Y547=0,"",ROUNDUP(Y547/H547,0)*0.01898),"")</f>
        <v/>
      </c>
      <c r="AA547" s="151" t="s">
        <v>6</v>
      </c>
      <c r="AB547" s="152" t="s">
        <v>6</v>
      </c>
      <c r="AC547" s="153" t="s">
        <v>891</v>
      </c>
      <c r="AG547" s="154"/>
      <c r="AJ547" s="155" t="s">
        <v>6</v>
      </c>
      <c r="AK547" s="155">
        <v>0</v>
      </c>
      <c r="BB547" s="156" t="s">
        <v>1</v>
      </c>
      <c r="BM547" s="154">
        <v>0</v>
      </c>
      <c r="BN547" s="154">
        <v>0</v>
      </c>
      <c r="BO547" s="154">
        <v>0</v>
      </c>
      <c r="BP547" s="154">
        <v>0</v>
      </c>
    </row>
    <row r="548" spans="1:68" ht="27" customHeight="1" x14ac:dyDescent="0.25">
      <c r="A548" s="28" t="s">
        <v>888</v>
      </c>
      <c r="B548" s="28" t="s">
        <v>892</v>
      </c>
      <c r="C548" s="29">
        <v>4301051887</v>
      </c>
      <c r="D548" s="61">
        <v>4640242180533</v>
      </c>
      <c r="E548" s="61"/>
      <c r="F548" s="30">
        <v>1.3</v>
      </c>
      <c r="G548" s="31">
        <v>6</v>
      </c>
      <c r="H548" s="30">
        <v>7.8</v>
      </c>
      <c r="I548" s="30">
        <v>8.3190000000000008</v>
      </c>
      <c r="J548" s="31">
        <v>64</v>
      </c>
      <c r="K548" s="31" t="s">
        <v>94</v>
      </c>
      <c r="L548" s="31" t="s">
        <v>6</v>
      </c>
      <c r="M548" s="32" t="s">
        <v>104</v>
      </c>
      <c r="N548" s="32"/>
      <c r="O548" s="31">
        <v>45</v>
      </c>
      <c r="P548" s="157" t="s">
        <v>893</v>
      </c>
      <c r="Q548" s="149"/>
      <c r="R548" s="149"/>
      <c r="S548" s="149"/>
      <c r="T548" s="150"/>
      <c r="U548" s="33" t="s">
        <v>6</v>
      </c>
      <c r="V548" s="33" t="s">
        <v>6</v>
      </c>
      <c r="W548" s="34" t="s">
        <v>70</v>
      </c>
      <c r="X548" s="35">
        <v>0</v>
      </c>
      <c r="Y548" s="36">
        <f t="shared" si="20"/>
        <v>0</v>
      </c>
      <c r="Z548" s="37" t="str">
        <f>IFERROR(IF(Y548=0,"",ROUNDUP(Y548/H548,0)*0.01898),"")</f>
        <v/>
      </c>
      <c r="AA548" s="151" t="s">
        <v>6</v>
      </c>
      <c r="AB548" s="152" t="s">
        <v>6</v>
      </c>
      <c r="AC548" s="153" t="s">
        <v>891</v>
      </c>
      <c r="AG548" s="154"/>
      <c r="AJ548" s="155" t="s">
        <v>6</v>
      </c>
      <c r="AK548" s="155">
        <v>0</v>
      </c>
      <c r="BB548" s="156" t="s">
        <v>1</v>
      </c>
      <c r="BM548" s="154">
        <v>0</v>
      </c>
      <c r="BN548" s="154">
        <v>0</v>
      </c>
      <c r="BO548" s="154">
        <v>0</v>
      </c>
      <c r="BP548" s="154">
        <v>0</v>
      </c>
    </row>
    <row r="549" spans="1:68" ht="27" customHeight="1" x14ac:dyDescent="0.25">
      <c r="A549" s="28" t="s">
        <v>888</v>
      </c>
      <c r="B549" s="28" t="s">
        <v>894</v>
      </c>
      <c r="C549" s="29">
        <v>4301052046</v>
      </c>
      <c r="D549" s="61">
        <v>4640242180533</v>
      </c>
      <c r="E549" s="61"/>
      <c r="F549" s="30">
        <v>1.5</v>
      </c>
      <c r="G549" s="31">
        <v>6</v>
      </c>
      <c r="H549" s="30">
        <v>9</v>
      </c>
      <c r="I549" s="30">
        <v>9.5190000000000001</v>
      </c>
      <c r="J549" s="31">
        <v>64</v>
      </c>
      <c r="K549" s="31" t="s">
        <v>94</v>
      </c>
      <c r="L549" s="31" t="s">
        <v>6</v>
      </c>
      <c r="M549" s="32" t="s">
        <v>132</v>
      </c>
      <c r="N549" s="32"/>
      <c r="O549" s="31">
        <v>45</v>
      </c>
      <c r="P549" s="157" t="s">
        <v>893</v>
      </c>
      <c r="Q549" s="149"/>
      <c r="R549" s="149"/>
      <c r="S549" s="149"/>
      <c r="T549" s="150"/>
      <c r="U549" s="33" t="s">
        <v>6</v>
      </c>
      <c r="V549" s="33" t="s">
        <v>6</v>
      </c>
      <c r="W549" s="34" t="s">
        <v>70</v>
      </c>
      <c r="X549" s="35">
        <v>0</v>
      </c>
      <c r="Y549" s="36">
        <f t="shared" si="20"/>
        <v>0</v>
      </c>
      <c r="Z549" s="37" t="str">
        <f>IFERROR(IF(Y549=0,"",ROUNDUP(Y549/H549,0)*0.01898),"")</f>
        <v/>
      </c>
      <c r="AA549" s="151" t="s">
        <v>6</v>
      </c>
      <c r="AB549" s="152" t="s">
        <v>6</v>
      </c>
      <c r="AC549" s="153" t="s">
        <v>891</v>
      </c>
      <c r="AG549" s="154"/>
      <c r="AJ549" s="155" t="s">
        <v>6</v>
      </c>
      <c r="AK549" s="155">
        <v>0</v>
      </c>
      <c r="BB549" s="156" t="s">
        <v>1</v>
      </c>
      <c r="BM549" s="154">
        <v>0</v>
      </c>
      <c r="BN549" s="154">
        <v>0</v>
      </c>
      <c r="BO549" s="154">
        <v>0</v>
      </c>
      <c r="BP549" s="154">
        <v>0</v>
      </c>
    </row>
    <row r="550" spans="1:68" ht="27" customHeight="1" x14ac:dyDescent="0.25">
      <c r="A550" s="28" t="s">
        <v>895</v>
      </c>
      <c r="B550" s="28" t="s">
        <v>896</v>
      </c>
      <c r="C550" s="29">
        <v>4301051933</v>
      </c>
      <c r="D550" s="61">
        <v>4640242180540</v>
      </c>
      <c r="E550" s="61"/>
      <c r="F550" s="30">
        <v>1.3</v>
      </c>
      <c r="G550" s="31">
        <v>6</v>
      </c>
      <c r="H550" s="30">
        <v>7.8</v>
      </c>
      <c r="I550" s="30">
        <v>8.3190000000000008</v>
      </c>
      <c r="J550" s="31">
        <v>64</v>
      </c>
      <c r="K550" s="31" t="s">
        <v>94</v>
      </c>
      <c r="L550" s="31" t="s">
        <v>6</v>
      </c>
      <c r="M550" s="32" t="s">
        <v>104</v>
      </c>
      <c r="N550" s="32"/>
      <c r="O550" s="31">
        <v>45</v>
      </c>
      <c r="P550" s="157" t="s">
        <v>897</v>
      </c>
      <c r="Q550" s="149"/>
      <c r="R550" s="149"/>
      <c r="S550" s="149"/>
      <c r="T550" s="150"/>
      <c r="U550" s="33" t="s">
        <v>6</v>
      </c>
      <c r="V550" s="33" t="s">
        <v>6</v>
      </c>
      <c r="W550" s="34" t="s">
        <v>70</v>
      </c>
      <c r="X550" s="35">
        <v>0</v>
      </c>
      <c r="Y550" s="36">
        <f t="shared" si="20"/>
        <v>0</v>
      </c>
      <c r="Z550" s="37" t="str">
        <f>IFERROR(IF(Y550=0,"",ROUNDUP(Y550/H550,0)*0.01898),"")</f>
        <v/>
      </c>
      <c r="AA550" s="151" t="s">
        <v>6</v>
      </c>
      <c r="AB550" s="152" t="s">
        <v>6</v>
      </c>
      <c r="AC550" s="153" t="s">
        <v>898</v>
      </c>
      <c r="AG550" s="154"/>
      <c r="AJ550" s="155" t="s">
        <v>6</v>
      </c>
      <c r="AK550" s="155">
        <v>0</v>
      </c>
      <c r="BB550" s="156" t="s">
        <v>1</v>
      </c>
      <c r="BM550" s="154">
        <v>0</v>
      </c>
      <c r="BN550" s="154">
        <v>0</v>
      </c>
      <c r="BO550" s="154">
        <v>0</v>
      </c>
      <c r="BP550" s="154">
        <v>0</v>
      </c>
    </row>
    <row r="551" spans="1:68" ht="27" customHeight="1" x14ac:dyDescent="0.25">
      <c r="A551" s="28" t="s">
        <v>899</v>
      </c>
      <c r="B551" s="28" t="s">
        <v>900</v>
      </c>
      <c r="C551" s="29">
        <v>4301051920</v>
      </c>
      <c r="D551" s="61">
        <v>4640242181233</v>
      </c>
      <c r="E551" s="61"/>
      <c r="F551" s="30">
        <v>0.3</v>
      </c>
      <c r="G551" s="31">
        <v>6</v>
      </c>
      <c r="H551" s="30">
        <v>1.8</v>
      </c>
      <c r="I551" s="30">
        <v>2.0640000000000001</v>
      </c>
      <c r="J551" s="31">
        <v>182</v>
      </c>
      <c r="K551" s="31" t="s">
        <v>68</v>
      </c>
      <c r="L551" s="31" t="s">
        <v>6</v>
      </c>
      <c r="M551" s="32" t="s">
        <v>132</v>
      </c>
      <c r="N551" s="32"/>
      <c r="O551" s="31">
        <v>45</v>
      </c>
      <c r="P551" s="157" t="s">
        <v>901</v>
      </c>
      <c r="Q551" s="149"/>
      <c r="R551" s="149"/>
      <c r="S551" s="149"/>
      <c r="T551" s="150"/>
      <c r="U551" s="33" t="s">
        <v>6</v>
      </c>
      <c r="V551" s="33" t="s">
        <v>6</v>
      </c>
      <c r="W551" s="34" t="s">
        <v>70</v>
      </c>
      <c r="X551" s="35">
        <v>0</v>
      </c>
      <c r="Y551" s="36">
        <f t="shared" si="20"/>
        <v>0</v>
      </c>
      <c r="Z551" s="37" t="str">
        <f>IFERROR(IF(Y551=0,"",ROUNDUP(Y551/H551,0)*0.00651),"")</f>
        <v/>
      </c>
      <c r="AA551" s="151" t="s">
        <v>6</v>
      </c>
      <c r="AB551" s="152" t="s">
        <v>6</v>
      </c>
      <c r="AC551" s="153" t="s">
        <v>891</v>
      </c>
      <c r="AG551" s="154"/>
      <c r="AJ551" s="155" t="s">
        <v>6</v>
      </c>
      <c r="AK551" s="155">
        <v>0</v>
      </c>
      <c r="BB551" s="156" t="s">
        <v>1</v>
      </c>
      <c r="BM551" s="154">
        <v>0</v>
      </c>
      <c r="BN551" s="154">
        <v>0</v>
      </c>
      <c r="BO551" s="154">
        <v>0</v>
      </c>
      <c r="BP551" s="154">
        <v>0</v>
      </c>
    </row>
    <row r="552" spans="1:68" ht="27" customHeight="1" x14ac:dyDescent="0.25">
      <c r="A552" s="28" t="s">
        <v>902</v>
      </c>
      <c r="B552" s="28" t="s">
        <v>903</v>
      </c>
      <c r="C552" s="29">
        <v>4301051921</v>
      </c>
      <c r="D552" s="61">
        <v>4640242181226</v>
      </c>
      <c r="E552" s="61"/>
      <c r="F552" s="30">
        <v>0.3</v>
      </c>
      <c r="G552" s="31">
        <v>6</v>
      </c>
      <c r="H552" s="30">
        <v>1.8</v>
      </c>
      <c r="I552" s="30">
        <v>2.052</v>
      </c>
      <c r="J552" s="31">
        <v>182</v>
      </c>
      <c r="K552" s="31" t="s">
        <v>68</v>
      </c>
      <c r="L552" s="31" t="s">
        <v>6</v>
      </c>
      <c r="M552" s="32" t="s">
        <v>132</v>
      </c>
      <c r="N552" s="32"/>
      <c r="O552" s="31">
        <v>45</v>
      </c>
      <c r="P552" s="157" t="s">
        <v>904</v>
      </c>
      <c r="Q552" s="149"/>
      <c r="R552" s="149"/>
      <c r="S552" s="149"/>
      <c r="T552" s="150"/>
      <c r="U552" s="33" t="s">
        <v>6</v>
      </c>
      <c r="V552" s="33" t="s">
        <v>6</v>
      </c>
      <c r="W552" s="34" t="s">
        <v>70</v>
      </c>
      <c r="X552" s="35">
        <v>0</v>
      </c>
      <c r="Y552" s="36">
        <f t="shared" si="20"/>
        <v>0</v>
      </c>
      <c r="Z552" s="37" t="str">
        <f>IFERROR(IF(Y552=0,"",ROUNDUP(Y552/H552,0)*0.00651),"")</f>
        <v/>
      </c>
      <c r="AA552" s="151" t="s">
        <v>6</v>
      </c>
      <c r="AB552" s="152" t="s">
        <v>6</v>
      </c>
      <c r="AC552" s="153" t="s">
        <v>898</v>
      </c>
      <c r="AG552" s="154"/>
      <c r="AJ552" s="155" t="s">
        <v>6</v>
      </c>
      <c r="AK552" s="155">
        <v>0</v>
      </c>
      <c r="BB552" s="156" t="s">
        <v>1</v>
      </c>
      <c r="BM552" s="154">
        <v>0</v>
      </c>
      <c r="BN552" s="154">
        <v>0</v>
      </c>
      <c r="BO552" s="154">
        <v>0</v>
      </c>
      <c r="BP552" s="154">
        <v>0</v>
      </c>
    </row>
    <row r="553" spans="1:68" x14ac:dyDescent="0.25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3"/>
      <c r="P553" s="64" t="s">
        <v>81</v>
      </c>
      <c r="Q553" s="65"/>
      <c r="R553" s="65"/>
      <c r="S553" s="65"/>
      <c r="T553" s="65"/>
      <c r="U553" s="65"/>
      <c r="V553" s="66"/>
      <c r="W553" s="38" t="s">
        <v>82</v>
      </c>
      <c r="X553" s="39">
        <f>IFERROR(X547/H547,"0")+IFERROR(X548/H548,"0")+IFERROR(X549/H549,"0")+IFERROR(X550/H550,"0")+IFERROR(X551/H551,"0")+IFERROR(X552/H552,"0")</f>
        <v>0</v>
      </c>
      <c r="Y553" s="39">
        <f>IFERROR(Y547/H547,"0")+IFERROR(Y548/H548,"0")+IFERROR(Y549/H549,"0")+IFERROR(Y550/H550,"0")+IFERROR(Y551/H551,"0")+IFERROR(Y552/H552,"0")</f>
        <v>0</v>
      </c>
      <c r="Z553" s="39">
        <f>IFERROR(IF(Z547="",0,Z547),"0")+IFERROR(IF(Z548="",0,Z548),"0")+IFERROR(IF(Z549="",0,Z549),"0")+IFERROR(IF(Z550="",0,Z550),"0")+IFERROR(IF(Z551="",0,Z551),"0")+IFERROR(IF(Z552="",0,Z552),"0")</f>
        <v>0</v>
      </c>
      <c r="AA553" s="40"/>
      <c r="AB553" s="40"/>
      <c r="AC553" s="40"/>
    </row>
    <row r="554" spans="1:68" x14ac:dyDescent="0.25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3"/>
      <c r="P554" s="64" t="s">
        <v>81</v>
      </c>
      <c r="Q554" s="65"/>
      <c r="R554" s="65"/>
      <c r="S554" s="65"/>
      <c r="T554" s="65"/>
      <c r="U554" s="65"/>
      <c r="V554" s="66"/>
      <c r="W554" s="38" t="s">
        <v>70</v>
      </c>
      <c r="X554" s="39">
        <f>IFERROR(SUM(X547:X552),"0")</f>
        <v>0</v>
      </c>
      <c r="Y554" s="39">
        <f>IFERROR(SUM(Y547:Y552),"0")</f>
        <v>0</v>
      </c>
      <c r="Z554" s="38"/>
      <c r="AA554" s="40"/>
      <c r="AB554" s="40"/>
      <c r="AC554" s="40"/>
    </row>
    <row r="555" spans="1:68" ht="14.25" customHeight="1" x14ac:dyDescent="0.25">
      <c r="A555" s="27" t="s">
        <v>173</v>
      </c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  <c r="AC555" s="27"/>
    </row>
    <row r="556" spans="1:68" ht="27" customHeight="1" x14ac:dyDescent="0.25">
      <c r="A556" s="28" t="s">
        <v>905</v>
      </c>
      <c r="B556" s="28" t="s">
        <v>906</v>
      </c>
      <c r="C556" s="29">
        <v>4301060354</v>
      </c>
      <c r="D556" s="61">
        <v>4640242180120</v>
      </c>
      <c r="E556" s="61"/>
      <c r="F556" s="30">
        <v>1.3</v>
      </c>
      <c r="G556" s="31">
        <v>6</v>
      </c>
      <c r="H556" s="30">
        <v>7.8</v>
      </c>
      <c r="I556" s="30">
        <v>8.2349999999999994</v>
      </c>
      <c r="J556" s="31">
        <v>64</v>
      </c>
      <c r="K556" s="31" t="s">
        <v>94</v>
      </c>
      <c r="L556" s="31" t="s">
        <v>6</v>
      </c>
      <c r="M556" s="32" t="s">
        <v>69</v>
      </c>
      <c r="N556" s="32"/>
      <c r="O556" s="31">
        <v>40</v>
      </c>
      <c r="P556" s="157" t="s">
        <v>907</v>
      </c>
      <c r="Q556" s="149"/>
      <c r="R556" s="149"/>
      <c r="S556" s="149"/>
      <c r="T556" s="150"/>
      <c r="U556" s="33" t="s">
        <v>6</v>
      </c>
      <c r="V556" s="33" t="s">
        <v>6</v>
      </c>
      <c r="W556" s="34" t="s">
        <v>70</v>
      </c>
      <c r="X556" s="35">
        <v>0</v>
      </c>
      <c r="Y556" s="36">
        <f t="shared" ref="Y556:Y561" si="21">IFERROR(IF(X556="",0,CEILING((X556/$H556),1)*$H556),"")</f>
        <v>0</v>
      </c>
      <c r="Z556" s="37" t="str">
        <f t="shared" ref="Z556:Z561" si="22">IFERROR(IF(Y556=0,"",ROUNDUP(Y556/H556,0)*0.01898),"")</f>
        <v/>
      </c>
      <c r="AA556" s="151" t="s">
        <v>6</v>
      </c>
      <c r="AB556" s="152" t="s">
        <v>6</v>
      </c>
      <c r="AC556" s="153" t="s">
        <v>908</v>
      </c>
      <c r="AG556" s="154"/>
      <c r="AJ556" s="155" t="s">
        <v>6</v>
      </c>
      <c r="AK556" s="155">
        <v>0</v>
      </c>
      <c r="BB556" s="156" t="s">
        <v>1</v>
      </c>
      <c r="BM556" s="154">
        <v>0</v>
      </c>
      <c r="BN556" s="154">
        <v>0</v>
      </c>
      <c r="BO556" s="154">
        <v>0</v>
      </c>
      <c r="BP556" s="154">
        <v>0</v>
      </c>
    </row>
    <row r="557" spans="1:68" ht="27" customHeight="1" x14ac:dyDescent="0.25">
      <c r="A557" s="28" t="s">
        <v>905</v>
      </c>
      <c r="B557" s="28" t="s">
        <v>909</v>
      </c>
      <c r="C557" s="29">
        <v>4301060485</v>
      </c>
      <c r="D557" s="61">
        <v>4640242180120</v>
      </c>
      <c r="E557" s="61"/>
      <c r="F557" s="30">
        <v>1.3</v>
      </c>
      <c r="G557" s="31">
        <v>6</v>
      </c>
      <c r="H557" s="30">
        <v>7.8</v>
      </c>
      <c r="I557" s="30">
        <v>8.2349999999999994</v>
      </c>
      <c r="J557" s="31">
        <v>64</v>
      </c>
      <c r="K557" s="31" t="s">
        <v>94</v>
      </c>
      <c r="L557" s="31" t="s">
        <v>6</v>
      </c>
      <c r="M557" s="32" t="s">
        <v>104</v>
      </c>
      <c r="N557" s="32"/>
      <c r="O557" s="31">
        <v>40</v>
      </c>
      <c r="P557" s="157" t="s">
        <v>910</v>
      </c>
      <c r="Q557" s="149"/>
      <c r="R557" s="149"/>
      <c r="S557" s="149"/>
      <c r="T557" s="150"/>
      <c r="U557" s="33" t="s">
        <v>6</v>
      </c>
      <c r="V557" s="33" t="s">
        <v>6</v>
      </c>
      <c r="W557" s="34" t="s">
        <v>70</v>
      </c>
      <c r="X557" s="35">
        <v>0</v>
      </c>
      <c r="Y557" s="36">
        <f t="shared" si="21"/>
        <v>0</v>
      </c>
      <c r="Z557" s="37" t="str">
        <f t="shared" si="22"/>
        <v/>
      </c>
      <c r="AA557" s="151" t="s">
        <v>6</v>
      </c>
      <c r="AB557" s="152" t="s">
        <v>6</v>
      </c>
      <c r="AC557" s="153" t="s">
        <v>908</v>
      </c>
      <c r="AG557" s="154"/>
      <c r="AJ557" s="155" t="s">
        <v>6</v>
      </c>
      <c r="AK557" s="155">
        <v>0</v>
      </c>
      <c r="BB557" s="156" t="s">
        <v>1</v>
      </c>
      <c r="BM557" s="154">
        <v>0</v>
      </c>
      <c r="BN557" s="154">
        <v>0</v>
      </c>
      <c r="BO557" s="154">
        <v>0</v>
      </c>
      <c r="BP557" s="154">
        <v>0</v>
      </c>
    </row>
    <row r="558" spans="1:68" ht="27" customHeight="1" x14ac:dyDescent="0.25">
      <c r="A558" s="28" t="s">
        <v>905</v>
      </c>
      <c r="B558" s="28" t="s">
        <v>911</v>
      </c>
      <c r="C558" s="29">
        <v>4301060496</v>
      </c>
      <c r="D558" s="61">
        <v>4640242180120</v>
      </c>
      <c r="E558" s="61"/>
      <c r="F558" s="30">
        <v>1.5</v>
      </c>
      <c r="G558" s="31">
        <v>6</v>
      </c>
      <c r="H558" s="30">
        <v>9</v>
      </c>
      <c r="I558" s="30">
        <v>9.4350000000000005</v>
      </c>
      <c r="J558" s="31">
        <v>64</v>
      </c>
      <c r="K558" s="31" t="s">
        <v>94</v>
      </c>
      <c r="L558" s="31" t="s">
        <v>6</v>
      </c>
      <c r="M558" s="32" t="s">
        <v>132</v>
      </c>
      <c r="N558" s="32"/>
      <c r="O558" s="31">
        <v>40</v>
      </c>
      <c r="P558" s="157" t="s">
        <v>912</v>
      </c>
      <c r="Q558" s="149"/>
      <c r="R558" s="149"/>
      <c r="S558" s="149"/>
      <c r="T558" s="150"/>
      <c r="U558" s="33" t="s">
        <v>6</v>
      </c>
      <c r="V558" s="33" t="s">
        <v>6</v>
      </c>
      <c r="W558" s="34" t="s">
        <v>70</v>
      </c>
      <c r="X558" s="35">
        <v>0</v>
      </c>
      <c r="Y558" s="36">
        <f t="shared" si="21"/>
        <v>0</v>
      </c>
      <c r="Z558" s="37" t="str">
        <f t="shared" si="22"/>
        <v/>
      </c>
      <c r="AA558" s="151" t="s">
        <v>6</v>
      </c>
      <c r="AB558" s="152" t="s">
        <v>6</v>
      </c>
      <c r="AC558" s="153" t="s">
        <v>908</v>
      </c>
      <c r="AG558" s="154"/>
      <c r="AJ558" s="155" t="s">
        <v>6</v>
      </c>
      <c r="AK558" s="155">
        <v>0</v>
      </c>
      <c r="BB558" s="156" t="s">
        <v>1</v>
      </c>
      <c r="BM558" s="154">
        <v>0</v>
      </c>
      <c r="BN558" s="154">
        <v>0</v>
      </c>
      <c r="BO558" s="154">
        <v>0</v>
      </c>
      <c r="BP558" s="154">
        <v>0</v>
      </c>
    </row>
    <row r="559" spans="1:68" ht="27" customHeight="1" x14ac:dyDescent="0.25">
      <c r="A559" s="28" t="s">
        <v>913</v>
      </c>
      <c r="B559" s="28" t="s">
        <v>914</v>
      </c>
      <c r="C559" s="29">
        <v>4301060355</v>
      </c>
      <c r="D559" s="61">
        <v>4640242180137</v>
      </c>
      <c r="E559" s="61"/>
      <c r="F559" s="30">
        <v>1.3</v>
      </c>
      <c r="G559" s="31">
        <v>6</v>
      </c>
      <c r="H559" s="30">
        <v>7.8</v>
      </c>
      <c r="I559" s="30">
        <v>8.2349999999999994</v>
      </c>
      <c r="J559" s="31">
        <v>64</v>
      </c>
      <c r="K559" s="31" t="s">
        <v>94</v>
      </c>
      <c r="L559" s="31" t="s">
        <v>6</v>
      </c>
      <c r="M559" s="32" t="s">
        <v>69</v>
      </c>
      <c r="N559" s="32"/>
      <c r="O559" s="31">
        <v>40</v>
      </c>
      <c r="P559" s="157" t="s">
        <v>915</v>
      </c>
      <c r="Q559" s="149"/>
      <c r="R559" s="149"/>
      <c r="S559" s="149"/>
      <c r="T559" s="150"/>
      <c r="U559" s="33" t="s">
        <v>6</v>
      </c>
      <c r="V559" s="33" t="s">
        <v>6</v>
      </c>
      <c r="W559" s="34" t="s">
        <v>70</v>
      </c>
      <c r="X559" s="35">
        <v>0</v>
      </c>
      <c r="Y559" s="36">
        <f t="shared" si="21"/>
        <v>0</v>
      </c>
      <c r="Z559" s="37" t="str">
        <f t="shared" si="22"/>
        <v/>
      </c>
      <c r="AA559" s="151" t="s">
        <v>6</v>
      </c>
      <c r="AB559" s="152" t="s">
        <v>6</v>
      </c>
      <c r="AC559" s="153" t="s">
        <v>916</v>
      </c>
      <c r="AG559" s="154"/>
      <c r="AJ559" s="155" t="s">
        <v>6</v>
      </c>
      <c r="AK559" s="155">
        <v>0</v>
      </c>
      <c r="BB559" s="156" t="s">
        <v>1</v>
      </c>
      <c r="BM559" s="154">
        <v>0</v>
      </c>
      <c r="BN559" s="154">
        <v>0</v>
      </c>
      <c r="BO559" s="154">
        <v>0</v>
      </c>
      <c r="BP559" s="154">
        <v>0</v>
      </c>
    </row>
    <row r="560" spans="1:68" ht="27" customHeight="1" x14ac:dyDescent="0.25">
      <c r="A560" s="28" t="s">
        <v>913</v>
      </c>
      <c r="B560" s="28" t="s">
        <v>917</v>
      </c>
      <c r="C560" s="29">
        <v>4301060486</v>
      </c>
      <c r="D560" s="61">
        <v>4640242180137</v>
      </c>
      <c r="E560" s="61"/>
      <c r="F560" s="30">
        <v>1.3</v>
      </c>
      <c r="G560" s="31">
        <v>6</v>
      </c>
      <c r="H560" s="30">
        <v>7.8</v>
      </c>
      <c r="I560" s="30">
        <v>8.2349999999999994</v>
      </c>
      <c r="J560" s="31">
        <v>64</v>
      </c>
      <c r="K560" s="31" t="s">
        <v>94</v>
      </c>
      <c r="L560" s="31" t="s">
        <v>6</v>
      </c>
      <c r="M560" s="32" t="s">
        <v>104</v>
      </c>
      <c r="N560" s="32"/>
      <c r="O560" s="31">
        <v>40</v>
      </c>
      <c r="P560" s="157" t="s">
        <v>918</v>
      </c>
      <c r="Q560" s="149"/>
      <c r="R560" s="149"/>
      <c r="S560" s="149"/>
      <c r="T560" s="150"/>
      <c r="U560" s="33" t="s">
        <v>6</v>
      </c>
      <c r="V560" s="33" t="s">
        <v>6</v>
      </c>
      <c r="W560" s="34" t="s">
        <v>70</v>
      </c>
      <c r="X560" s="35">
        <v>0</v>
      </c>
      <c r="Y560" s="36">
        <f t="shared" si="21"/>
        <v>0</v>
      </c>
      <c r="Z560" s="37" t="str">
        <f t="shared" si="22"/>
        <v/>
      </c>
      <c r="AA560" s="151" t="s">
        <v>6</v>
      </c>
      <c r="AB560" s="152" t="s">
        <v>6</v>
      </c>
      <c r="AC560" s="153" t="s">
        <v>916</v>
      </c>
      <c r="AG560" s="154"/>
      <c r="AJ560" s="155" t="s">
        <v>6</v>
      </c>
      <c r="AK560" s="155">
        <v>0</v>
      </c>
      <c r="BB560" s="156" t="s">
        <v>1</v>
      </c>
      <c r="BM560" s="154">
        <v>0</v>
      </c>
      <c r="BN560" s="154">
        <v>0</v>
      </c>
      <c r="BO560" s="154">
        <v>0</v>
      </c>
      <c r="BP560" s="154">
        <v>0</v>
      </c>
    </row>
    <row r="561" spans="1:68" ht="27" customHeight="1" x14ac:dyDescent="0.25">
      <c r="A561" s="28" t="s">
        <v>913</v>
      </c>
      <c r="B561" s="28" t="s">
        <v>919</v>
      </c>
      <c r="C561" s="29">
        <v>4301060498</v>
      </c>
      <c r="D561" s="61">
        <v>4640242180137</v>
      </c>
      <c r="E561" s="61"/>
      <c r="F561" s="30">
        <v>1.5</v>
      </c>
      <c r="G561" s="31">
        <v>6</v>
      </c>
      <c r="H561" s="30">
        <v>9</v>
      </c>
      <c r="I561" s="30">
        <v>9.4350000000000005</v>
      </c>
      <c r="J561" s="31">
        <v>64</v>
      </c>
      <c r="K561" s="31" t="s">
        <v>94</v>
      </c>
      <c r="L561" s="31" t="s">
        <v>6</v>
      </c>
      <c r="M561" s="32" t="s">
        <v>132</v>
      </c>
      <c r="N561" s="32"/>
      <c r="O561" s="31">
        <v>40</v>
      </c>
      <c r="P561" s="157" t="s">
        <v>920</v>
      </c>
      <c r="Q561" s="149"/>
      <c r="R561" s="149"/>
      <c r="S561" s="149"/>
      <c r="T561" s="150"/>
      <c r="U561" s="33" t="s">
        <v>6</v>
      </c>
      <c r="V561" s="33" t="s">
        <v>6</v>
      </c>
      <c r="W561" s="34" t="s">
        <v>70</v>
      </c>
      <c r="X561" s="35">
        <v>0</v>
      </c>
      <c r="Y561" s="36">
        <f t="shared" si="21"/>
        <v>0</v>
      </c>
      <c r="Z561" s="37" t="str">
        <f t="shared" si="22"/>
        <v/>
      </c>
      <c r="AA561" s="151" t="s">
        <v>6</v>
      </c>
      <c r="AB561" s="152" t="s">
        <v>6</v>
      </c>
      <c r="AC561" s="153" t="s">
        <v>916</v>
      </c>
      <c r="AG561" s="154"/>
      <c r="AJ561" s="155" t="s">
        <v>6</v>
      </c>
      <c r="AK561" s="155">
        <v>0</v>
      </c>
      <c r="BB561" s="156" t="s">
        <v>1</v>
      </c>
      <c r="BM561" s="154">
        <v>0</v>
      </c>
      <c r="BN561" s="154">
        <v>0</v>
      </c>
      <c r="BO561" s="154">
        <v>0</v>
      </c>
      <c r="BP561" s="154">
        <v>0</v>
      </c>
    </row>
    <row r="562" spans="1:68" x14ac:dyDescent="0.25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3"/>
      <c r="P562" s="64" t="s">
        <v>81</v>
      </c>
      <c r="Q562" s="65"/>
      <c r="R562" s="65"/>
      <c r="S562" s="65"/>
      <c r="T562" s="65"/>
      <c r="U562" s="65"/>
      <c r="V562" s="66"/>
      <c r="W562" s="38" t="s">
        <v>82</v>
      </c>
      <c r="X562" s="39">
        <f>IFERROR(X556/H556,"0")+IFERROR(X557/H557,"0")+IFERROR(X558/H558,"0")+IFERROR(X559/H559,"0")+IFERROR(X560/H560,"0")+IFERROR(X561/H561,"0")</f>
        <v>0</v>
      </c>
      <c r="Y562" s="39">
        <f>IFERROR(Y556/H556,"0")+IFERROR(Y557/H557,"0")+IFERROR(Y558/H558,"0")+IFERROR(Y559/H559,"0")+IFERROR(Y560/H560,"0")+IFERROR(Y561/H561,"0")</f>
        <v>0</v>
      </c>
      <c r="Z562" s="39">
        <f>IFERROR(IF(Z556="",0,Z556),"0")+IFERROR(IF(Z557="",0,Z557),"0")+IFERROR(IF(Z558="",0,Z558),"0")+IFERROR(IF(Z559="",0,Z559),"0")+IFERROR(IF(Z560="",0,Z560),"0")+IFERROR(IF(Z561="",0,Z561),"0")</f>
        <v>0</v>
      </c>
      <c r="AA562" s="40"/>
      <c r="AB562" s="40"/>
      <c r="AC562" s="40"/>
    </row>
    <row r="563" spans="1:68" x14ac:dyDescent="0.25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3"/>
      <c r="P563" s="64" t="s">
        <v>81</v>
      </c>
      <c r="Q563" s="65"/>
      <c r="R563" s="65"/>
      <c r="S563" s="65"/>
      <c r="T563" s="65"/>
      <c r="U563" s="65"/>
      <c r="V563" s="66"/>
      <c r="W563" s="38" t="s">
        <v>70</v>
      </c>
      <c r="X563" s="39">
        <f>IFERROR(SUM(X556:X561),"0")</f>
        <v>0</v>
      </c>
      <c r="Y563" s="39">
        <f>IFERROR(SUM(Y556:Y561),"0")</f>
        <v>0</v>
      </c>
      <c r="Z563" s="38"/>
      <c r="AA563" s="40"/>
      <c r="AB563" s="40"/>
      <c r="AC563" s="40"/>
    </row>
    <row r="564" spans="1:68" ht="16.5" customHeight="1" x14ac:dyDescent="0.25">
      <c r="A564" s="26" t="s">
        <v>921</v>
      </c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</row>
    <row r="565" spans="1:68" ht="14.25" customHeight="1" x14ac:dyDescent="0.25">
      <c r="A565" s="27" t="s">
        <v>91</v>
      </c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</row>
    <row r="566" spans="1:68" ht="27" customHeight="1" x14ac:dyDescent="0.25">
      <c r="A566" s="28" t="s">
        <v>922</v>
      </c>
      <c r="B566" s="28" t="s">
        <v>923</v>
      </c>
      <c r="C566" s="29">
        <v>4301011951</v>
      </c>
      <c r="D566" s="61">
        <v>4640242180045</v>
      </c>
      <c r="E566" s="61"/>
      <c r="F566" s="30">
        <v>1.5</v>
      </c>
      <c r="G566" s="31">
        <v>8</v>
      </c>
      <c r="H566" s="30">
        <v>12</v>
      </c>
      <c r="I566" s="30">
        <v>12.435</v>
      </c>
      <c r="J566" s="31">
        <v>64</v>
      </c>
      <c r="K566" s="31" t="s">
        <v>94</v>
      </c>
      <c r="L566" s="31" t="s">
        <v>6</v>
      </c>
      <c r="M566" s="32" t="s">
        <v>95</v>
      </c>
      <c r="N566" s="32"/>
      <c r="O566" s="31">
        <v>55</v>
      </c>
      <c r="P566" s="157" t="s">
        <v>924</v>
      </c>
      <c r="Q566" s="149"/>
      <c r="R566" s="149"/>
      <c r="S566" s="149"/>
      <c r="T566" s="150"/>
      <c r="U566" s="33" t="s">
        <v>6</v>
      </c>
      <c r="V566" s="33" t="s">
        <v>6</v>
      </c>
      <c r="W566" s="34" t="s">
        <v>70</v>
      </c>
      <c r="X566" s="35">
        <v>0</v>
      </c>
      <c r="Y566" s="36">
        <f>IFERROR(IF(X566="",0,CEILING((X566/$H566),1)*$H566),"")</f>
        <v>0</v>
      </c>
      <c r="Z566" s="37" t="str">
        <f>IFERROR(IF(Y566=0,"",ROUNDUP(Y566/H566,0)*0.01898),"")</f>
        <v/>
      </c>
      <c r="AA566" s="151" t="s">
        <v>6</v>
      </c>
      <c r="AB566" s="152" t="s">
        <v>6</v>
      </c>
      <c r="AC566" s="153" t="s">
        <v>925</v>
      </c>
      <c r="AG566" s="154"/>
      <c r="AJ566" s="155" t="s">
        <v>6</v>
      </c>
      <c r="AK566" s="155">
        <v>0</v>
      </c>
      <c r="BB566" s="156" t="s">
        <v>1</v>
      </c>
      <c r="BM566" s="154">
        <v>0</v>
      </c>
      <c r="BN566" s="154">
        <v>0</v>
      </c>
      <c r="BO566" s="154">
        <v>0</v>
      </c>
      <c r="BP566" s="154">
        <v>0</v>
      </c>
    </row>
    <row r="567" spans="1:68" ht="27" customHeight="1" x14ac:dyDescent="0.25">
      <c r="A567" s="28" t="s">
        <v>926</v>
      </c>
      <c r="B567" s="28" t="s">
        <v>927</v>
      </c>
      <c r="C567" s="29">
        <v>4301011950</v>
      </c>
      <c r="D567" s="61">
        <v>4640242180601</v>
      </c>
      <c r="E567" s="61"/>
      <c r="F567" s="30">
        <v>1.5</v>
      </c>
      <c r="G567" s="31">
        <v>8</v>
      </c>
      <c r="H567" s="30">
        <v>12</v>
      </c>
      <c r="I567" s="30">
        <v>12.435</v>
      </c>
      <c r="J567" s="31">
        <v>64</v>
      </c>
      <c r="K567" s="31" t="s">
        <v>94</v>
      </c>
      <c r="L567" s="31" t="s">
        <v>6</v>
      </c>
      <c r="M567" s="32" t="s">
        <v>95</v>
      </c>
      <c r="N567" s="32"/>
      <c r="O567" s="31">
        <v>55</v>
      </c>
      <c r="P567" s="157" t="s">
        <v>928</v>
      </c>
      <c r="Q567" s="149"/>
      <c r="R567" s="149"/>
      <c r="S567" s="149"/>
      <c r="T567" s="150"/>
      <c r="U567" s="33" t="s">
        <v>6</v>
      </c>
      <c r="V567" s="33" t="s">
        <v>6</v>
      </c>
      <c r="W567" s="34" t="s">
        <v>70</v>
      </c>
      <c r="X567" s="35">
        <v>0</v>
      </c>
      <c r="Y567" s="36">
        <f>IFERROR(IF(X567="",0,CEILING((X567/$H567),1)*$H567),"")</f>
        <v>0</v>
      </c>
      <c r="Z567" s="37" t="str">
        <f>IFERROR(IF(Y567=0,"",ROUNDUP(Y567/H567,0)*0.01898),"")</f>
        <v/>
      </c>
      <c r="AA567" s="151" t="s">
        <v>6</v>
      </c>
      <c r="AB567" s="152" t="s">
        <v>6</v>
      </c>
      <c r="AC567" s="153" t="s">
        <v>929</v>
      </c>
      <c r="AG567" s="154"/>
      <c r="AJ567" s="155" t="s">
        <v>6</v>
      </c>
      <c r="AK567" s="155">
        <v>0</v>
      </c>
      <c r="BB567" s="156" t="s">
        <v>1</v>
      </c>
      <c r="BM567" s="154">
        <v>0</v>
      </c>
      <c r="BN567" s="154">
        <v>0</v>
      </c>
      <c r="BO567" s="154">
        <v>0</v>
      </c>
      <c r="BP567" s="154">
        <v>0</v>
      </c>
    </row>
    <row r="568" spans="1:68" x14ac:dyDescent="0.25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3"/>
      <c r="P568" s="64" t="s">
        <v>81</v>
      </c>
      <c r="Q568" s="65"/>
      <c r="R568" s="65"/>
      <c r="S568" s="65"/>
      <c r="T568" s="65"/>
      <c r="U568" s="65"/>
      <c r="V568" s="66"/>
      <c r="W568" s="38" t="s">
        <v>82</v>
      </c>
      <c r="X568" s="39">
        <f>IFERROR(X566/H566,"0")+IFERROR(X567/H567,"0")</f>
        <v>0</v>
      </c>
      <c r="Y568" s="39">
        <f>IFERROR(Y566/H566,"0")+IFERROR(Y567/H567,"0")</f>
        <v>0</v>
      </c>
      <c r="Z568" s="39">
        <f>IFERROR(IF(Z566="",0,Z566),"0")+IFERROR(IF(Z567="",0,Z567),"0")</f>
        <v>0</v>
      </c>
      <c r="AA568" s="40"/>
      <c r="AB568" s="40"/>
      <c r="AC568" s="40"/>
    </row>
    <row r="569" spans="1:68" x14ac:dyDescent="0.25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3"/>
      <c r="P569" s="64" t="s">
        <v>81</v>
      </c>
      <c r="Q569" s="65"/>
      <c r="R569" s="65"/>
      <c r="S569" s="65"/>
      <c r="T569" s="65"/>
      <c r="U569" s="65"/>
      <c r="V569" s="66"/>
      <c r="W569" s="38" t="s">
        <v>70</v>
      </c>
      <c r="X569" s="39">
        <f>IFERROR(SUM(X566:X567),"0")</f>
        <v>0</v>
      </c>
      <c r="Y569" s="39">
        <f>IFERROR(SUM(Y566:Y567),"0")</f>
        <v>0</v>
      </c>
      <c r="Z569" s="38"/>
      <c r="AA569" s="40"/>
      <c r="AB569" s="40"/>
      <c r="AC569" s="40"/>
    </row>
    <row r="570" spans="1:68" ht="14.25" customHeight="1" x14ac:dyDescent="0.25">
      <c r="A570" s="27" t="s">
        <v>136</v>
      </c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</row>
    <row r="571" spans="1:68" ht="27" customHeight="1" x14ac:dyDescent="0.25">
      <c r="A571" s="28" t="s">
        <v>930</v>
      </c>
      <c r="B571" s="28" t="s">
        <v>931</v>
      </c>
      <c r="C571" s="29">
        <v>4301020314</v>
      </c>
      <c r="D571" s="61">
        <v>4640242180090</v>
      </c>
      <c r="E571" s="61"/>
      <c r="F571" s="30">
        <v>1.5</v>
      </c>
      <c r="G571" s="31">
        <v>8</v>
      </c>
      <c r="H571" s="30">
        <v>12</v>
      </c>
      <c r="I571" s="30">
        <v>12.435</v>
      </c>
      <c r="J571" s="31">
        <v>64</v>
      </c>
      <c r="K571" s="31" t="s">
        <v>94</v>
      </c>
      <c r="L571" s="31" t="s">
        <v>6</v>
      </c>
      <c r="M571" s="32" t="s">
        <v>95</v>
      </c>
      <c r="N571" s="32"/>
      <c r="O571" s="31">
        <v>50</v>
      </c>
      <c r="P571" s="157" t="s">
        <v>932</v>
      </c>
      <c r="Q571" s="149"/>
      <c r="R571" s="149"/>
      <c r="S571" s="149"/>
      <c r="T571" s="150"/>
      <c r="U571" s="33" t="s">
        <v>6</v>
      </c>
      <c r="V571" s="33" t="s">
        <v>6</v>
      </c>
      <c r="W571" s="34" t="s">
        <v>70</v>
      </c>
      <c r="X571" s="35">
        <v>0</v>
      </c>
      <c r="Y571" s="36">
        <f>IFERROR(IF(X571="",0,CEILING((X571/$H571),1)*$H571),"")</f>
        <v>0</v>
      </c>
      <c r="Z571" s="37" t="str">
        <f>IFERROR(IF(Y571=0,"",ROUNDUP(Y571/H571,0)*0.01898),"")</f>
        <v/>
      </c>
      <c r="AA571" s="151" t="s">
        <v>6</v>
      </c>
      <c r="AB571" s="152" t="s">
        <v>6</v>
      </c>
      <c r="AC571" s="153" t="s">
        <v>933</v>
      </c>
      <c r="AG571" s="154"/>
      <c r="AJ571" s="155" t="s">
        <v>6</v>
      </c>
      <c r="AK571" s="155">
        <v>0</v>
      </c>
      <c r="BB571" s="156" t="s">
        <v>1</v>
      </c>
      <c r="BM571" s="154">
        <v>0</v>
      </c>
      <c r="BN571" s="154">
        <v>0</v>
      </c>
      <c r="BO571" s="154">
        <v>0</v>
      </c>
      <c r="BP571" s="154">
        <v>0</v>
      </c>
    </row>
    <row r="572" spans="1:68" x14ac:dyDescent="0.25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3"/>
      <c r="P572" s="64" t="s">
        <v>81</v>
      </c>
      <c r="Q572" s="65"/>
      <c r="R572" s="65"/>
      <c r="S572" s="65"/>
      <c r="T572" s="65"/>
      <c r="U572" s="65"/>
      <c r="V572" s="66"/>
      <c r="W572" s="38" t="s">
        <v>82</v>
      </c>
      <c r="X572" s="39">
        <f>IFERROR(X571/H571,"0")</f>
        <v>0</v>
      </c>
      <c r="Y572" s="39">
        <f>IFERROR(Y571/H571,"0")</f>
        <v>0</v>
      </c>
      <c r="Z572" s="39">
        <f>IFERROR(IF(Z571="",0,Z571),"0")</f>
        <v>0</v>
      </c>
      <c r="AA572" s="40"/>
      <c r="AB572" s="40"/>
      <c r="AC572" s="40"/>
    </row>
    <row r="573" spans="1:68" x14ac:dyDescent="0.25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3"/>
      <c r="P573" s="64" t="s">
        <v>81</v>
      </c>
      <c r="Q573" s="65"/>
      <c r="R573" s="65"/>
      <c r="S573" s="65"/>
      <c r="T573" s="65"/>
      <c r="U573" s="65"/>
      <c r="V573" s="66"/>
      <c r="W573" s="38" t="s">
        <v>70</v>
      </c>
      <c r="X573" s="39">
        <f>IFERROR(SUM(X571:X571),"0")</f>
        <v>0</v>
      </c>
      <c r="Y573" s="39">
        <f>IFERROR(SUM(Y571:Y571),"0")</f>
        <v>0</v>
      </c>
      <c r="Z573" s="38"/>
      <c r="AA573" s="40"/>
      <c r="AB573" s="40"/>
      <c r="AC573" s="40"/>
    </row>
    <row r="574" spans="1:68" ht="14.25" customHeight="1" x14ac:dyDescent="0.25">
      <c r="A574" s="27" t="s">
        <v>147</v>
      </c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</row>
    <row r="575" spans="1:68" ht="27" customHeight="1" x14ac:dyDescent="0.25">
      <c r="A575" s="28" t="s">
        <v>934</v>
      </c>
      <c r="B575" s="28" t="s">
        <v>935</v>
      </c>
      <c r="C575" s="29">
        <v>4301031321</v>
      </c>
      <c r="D575" s="61">
        <v>4640242180076</v>
      </c>
      <c r="E575" s="61"/>
      <c r="F575" s="30">
        <v>0.7</v>
      </c>
      <c r="G575" s="31">
        <v>6</v>
      </c>
      <c r="H575" s="30">
        <v>4.2</v>
      </c>
      <c r="I575" s="30">
        <v>4.41</v>
      </c>
      <c r="J575" s="31">
        <v>132</v>
      </c>
      <c r="K575" s="31" t="s">
        <v>102</v>
      </c>
      <c r="L575" s="31" t="s">
        <v>6</v>
      </c>
      <c r="M575" s="32" t="s">
        <v>69</v>
      </c>
      <c r="N575" s="32"/>
      <c r="O575" s="31">
        <v>40</v>
      </c>
      <c r="P575" s="157" t="s">
        <v>936</v>
      </c>
      <c r="Q575" s="149"/>
      <c r="R575" s="149"/>
      <c r="S575" s="149"/>
      <c r="T575" s="150"/>
      <c r="U575" s="33" t="s">
        <v>6</v>
      </c>
      <c r="V575" s="33" t="s">
        <v>6</v>
      </c>
      <c r="W575" s="34" t="s">
        <v>70</v>
      </c>
      <c r="X575" s="35">
        <v>0</v>
      </c>
      <c r="Y575" s="36">
        <f>IFERROR(IF(X575="",0,CEILING((X575/$H575),1)*$H575),"")</f>
        <v>0</v>
      </c>
      <c r="Z575" s="37" t="str">
        <f>IFERROR(IF(Y575=0,"",ROUNDUP(Y575/H575,0)*0.00902),"")</f>
        <v/>
      </c>
      <c r="AA575" s="151" t="s">
        <v>6</v>
      </c>
      <c r="AB575" s="152" t="s">
        <v>6</v>
      </c>
      <c r="AC575" s="153" t="s">
        <v>937</v>
      </c>
      <c r="AG575" s="154"/>
      <c r="AJ575" s="155" t="s">
        <v>6</v>
      </c>
      <c r="AK575" s="155">
        <v>0</v>
      </c>
      <c r="BB575" s="156" t="s">
        <v>1</v>
      </c>
      <c r="BM575" s="154">
        <v>0</v>
      </c>
      <c r="BN575" s="154">
        <v>0</v>
      </c>
      <c r="BO575" s="154">
        <v>0</v>
      </c>
      <c r="BP575" s="154">
        <v>0</v>
      </c>
    </row>
    <row r="576" spans="1:68" x14ac:dyDescent="0.25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3"/>
      <c r="P576" s="64" t="s">
        <v>81</v>
      </c>
      <c r="Q576" s="65"/>
      <c r="R576" s="65"/>
      <c r="S576" s="65"/>
      <c r="T576" s="65"/>
      <c r="U576" s="65"/>
      <c r="V576" s="66"/>
      <c r="W576" s="38" t="s">
        <v>82</v>
      </c>
      <c r="X576" s="39">
        <f>IFERROR(X575/H575,"0")</f>
        <v>0</v>
      </c>
      <c r="Y576" s="39">
        <f>IFERROR(Y575/H575,"0")</f>
        <v>0</v>
      </c>
      <c r="Z576" s="39">
        <f>IFERROR(IF(Z575="",0,Z575),"0")</f>
        <v>0</v>
      </c>
      <c r="AA576" s="40"/>
      <c r="AB576" s="40"/>
      <c r="AC576" s="40"/>
    </row>
    <row r="577" spans="1:32" x14ac:dyDescent="0.25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3"/>
      <c r="P577" s="64" t="s">
        <v>81</v>
      </c>
      <c r="Q577" s="65"/>
      <c r="R577" s="65"/>
      <c r="S577" s="65"/>
      <c r="T577" s="65"/>
      <c r="U577" s="65"/>
      <c r="V577" s="66"/>
      <c r="W577" s="38" t="s">
        <v>70</v>
      </c>
      <c r="X577" s="39">
        <f>IFERROR(SUM(X575:X575),"0")</f>
        <v>0</v>
      </c>
      <c r="Y577" s="39">
        <f>IFERROR(SUM(Y575:Y575),"0")</f>
        <v>0</v>
      </c>
      <c r="Z577" s="38"/>
      <c r="AA577" s="40"/>
      <c r="AB577" s="40"/>
      <c r="AC577" s="40"/>
    </row>
    <row r="578" spans="1:32" ht="15" customHeight="1" x14ac:dyDescent="0.25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7"/>
      <c r="P578" s="68" t="s">
        <v>938</v>
      </c>
      <c r="Q578" s="69"/>
      <c r="R578" s="69"/>
      <c r="S578" s="69"/>
      <c r="T578" s="69"/>
      <c r="U578" s="69"/>
      <c r="V578" s="70"/>
      <c r="W578" s="38" t="s">
        <v>70</v>
      </c>
      <c r="X578" s="39">
        <f>IFERROR(X27+X31+X41+X45+X56+X63+X69+X78+X84+X91+X103+X111+X117+X129+X134+X140+X145+X150+X155+X162+X167+X173+X185+X191+X196+X207+X219+X224+X236+X241+X251+X256+X263+X272+X277+X281+X285+X291+X296+X301+X312+X319+X327+X333+X340+X346+X351+X357+X372+X377+X382+X386+X396+X401+X409+X413+X430+X435+X441+X448+X454+X459+X463+X483+X490+X505+X511+X516+X527+X535+X545+X554+X563+X569+X573+X577,"0")</f>
        <v>0</v>
      </c>
      <c r="Y578" s="39">
        <f>IFERROR(Y27+Y31+Y41+Y45+Y56+Y63+Y69+Y78+Y84+Y91+Y103+Y111+Y117+Y129+Y134+Y140+Y145+Y150+Y155+Y162+Y167+Y173+Y185+Y191+Y196+Y207+Y219+Y224+Y236+Y241+Y251+Y256+Y263+Y272+Y277+Y281+Y285+Y291+Y296+Y301+Y312+Y319+Y327+Y333+Y340+Y346+Y351+Y357+Y372+Y377+Y382+Y386+Y396+Y401+Y409+Y413+Y430+Y435+Y441+Y448+Y454+Y459+Y463+Y483+Y490+Y505+Y511+Y516+Y527+Y535+Y545+Y554+Y563+Y569+Y573+Y577,"0")</f>
        <v>0</v>
      </c>
      <c r="Z578" s="38"/>
      <c r="AA578" s="40"/>
      <c r="AB578" s="40"/>
      <c r="AC578" s="40"/>
    </row>
    <row r="579" spans="1:32" x14ac:dyDescent="0.25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7"/>
      <c r="P579" s="68" t="s">
        <v>939</v>
      </c>
      <c r="Q579" s="69"/>
      <c r="R579" s="69"/>
      <c r="S579" s="69"/>
      <c r="T579" s="69"/>
      <c r="U579" s="69"/>
      <c r="V579" s="70"/>
      <c r="W579" s="38" t="s">
        <v>70</v>
      </c>
      <c r="X579" s="39">
        <f>IFERROR(SUM(BM22:BM575),"0")</f>
        <v>0</v>
      </c>
      <c r="Y579" s="39">
        <f>IFERROR(SUM(BN22:BN575),"0")</f>
        <v>0</v>
      </c>
      <c r="Z579" s="38"/>
      <c r="AA579" s="40"/>
      <c r="AB579" s="40"/>
      <c r="AC579" s="40"/>
    </row>
    <row r="580" spans="1:32" x14ac:dyDescent="0.25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7"/>
      <c r="P580" s="68" t="s">
        <v>940</v>
      </c>
      <c r="Q580" s="69"/>
      <c r="R580" s="69"/>
      <c r="S580" s="69"/>
      <c r="T580" s="69"/>
      <c r="U580" s="69"/>
      <c r="V580" s="70"/>
      <c r="W580" s="38" t="s">
        <v>941</v>
      </c>
      <c r="X580" s="41">
        <f>ROUNDUP(SUM(BO22:BO575),0)</f>
        <v>0</v>
      </c>
      <c r="Y580" s="41">
        <f>ROUNDUP(SUM(BP22:BP575),0)</f>
        <v>0</v>
      </c>
      <c r="Z580" s="38"/>
      <c r="AA580" s="40"/>
      <c r="AB580" s="40"/>
      <c r="AC580" s="40"/>
    </row>
    <row r="581" spans="1:32" x14ac:dyDescent="0.25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7"/>
      <c r="P581" s="68" t="s">
        <v>942</v>
      </c>
      <c r="Q581" s="69"/>
      <c r="R581" s="69"/>
      <c r="S581" s="69"/>
      <c r="T581" s="69"/>
      <c r="U581" s="69"/>
      <c r="V581" s="70"/>
      <c r="W581" s="38" t="s">
        <v>70</v>
      </c>
      <c r="X581" s="39">
        <f>GrossWeightTotal+PalletQtyTotal*25</f>
        <v>0</v>
      </c>
      <c r="Y581" s="39">
        <f>GrossWeightTotalR+PalletQtyTotalR*25</f>
        <v>0</v>
      </c>
      <c r="Z581" s="38"/>
      <c r="AA581" s="40"/>
      <c r="AB581" s="40"/>
      <c r="AC581" s="40"/>
    </row>
    <row r="582" spans="1:32" x14ac:dyDescent="0.25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7"/>
      <c r="P582" s="68" t="s">
        <v>943</v>
      </c>
      <c r="Q582" s="69"/>
      <c r="R582" s="69"/>
      <c r="S582" s="69"/>
      <c r="T582" s="69"/>
      <c r="U582" s="69"/>
      <c r="V582" s="70"/>
      <c r="W582" s="38" t="s">
        <v>941</v>
      </c>
      <c r="X582" s="39">
        <f>IFERROR(X26+X30+X40+X44+X55+X62+X68+X77+X83+X90+X102+X110+X116+X128+X133+X139+X144+X149+X154+X161+X166+X172+X184+X190+X195+X206+X218+X223+X235+X240+X250+X255+X262+X271+X276+X280+X284+X290+X295+X300+X311+X318+X326+X332+X339+X345+X350+X356+X371+X376+X381+X385+X395+X400+X408+X412+X429+X434+X440+X447+X453+X458+X462+X482+X489+X504+X510+X515+X526+X534+X544+X553+X562+X568+X572+X576,"0")</f>
        <v>0</v>
      </c>
      <c r="Y582" s="39">
        <f>IFERROR(Y26+Y30+Y40+Y44+Y55+Y62+Y68+Y77+Y83+Y90+Y102+Y110+Y116+Y128+Y133+Y139+Y144+Y149+Y154+Y161+Y166+Y172+Y184+Y190+Y195+Y206+Y218+Y223+Y235+Y240+Y250+Y255+Y262+Y271+Y276+Y280+Y284+Y290+Y295+Y300+Y311+Y318+Y326+Y332+Y339+Y345+Y350+Y356+Y371+Y376+Y381+Y385+Y395+Y400+Y408+Y412+Y429+Y434+Y440+Y447+Y453+Y458+Y462+Y482+Y489+Y504+Y510+Y515+Y526+Y534+Y544+Y553+Y562+Y568+Y572+Y576,"0")</f>
        <v>0</v>
      </c>
      <c r="Z582" s="38"/>
      <c r="AA582" s="40"/>
      <c r="AB582" s="40"/>
      <c r="AC582" s="40"/>
    </row>
    <row r="583" spans="1:32" x14ac:dyDescent="0.25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7"/>
      <c r="P583" s="68" t="s">
        <v>944</v>
      </c>
      <c r="Q583" s="69"/>
      <c r="R583" s="69"/>
      <c r="S583" s="69"/>
      <c r="T583" s="69"/>
      <c r="U583" s="69"/>
      <c r="V583" s="70"/>
      <c r="W583" s="42" t="s">
        <v>945</v>
      </c>
      <c r="X583" s="38"/>
      <c r="Y583" s="38"/>
      <c r="Z583" s="38">
        <v>0</v>
      </c>
      <c r="AA583" s="40"/>
      <c r="AB583" s="40"/>
      <c r="AC583" s="40"/>
    </row>
    <row r="584" spans="1:32" ht="15.75" thickBot="1" x14ac:dyDescent="0.3"/>
    <row r="585" spans="1:32" ht="16.5" thickTop="1" thickBot="1" x14ac:dyDescent="0.3">
      <c r="A585" s="159" t="s">
        <v>946</v>
      </c>
      <c r="B585" s="160" t="s">
        <v>64</v>
      </c>
      <c r="C585" s="160" t="s">
        <v>89</v>
      </c>
      <c r="D585" s="160" t="s">
        <v>89</v>
      </c>
      <c r="E585" s="160" t="s">
        <v>89</v>
      </c>
      <c r="F585" s="160" t="s">
        <v>89</v>
      </c>
      <c r="G585" s="160" t="s">
        <v>89</v>
      </c>
      <c r="H585" s="160" t="s">
        <v>89</v>
      </c>
      <c r="I585" s="160" t="s">
        <v>289</v>
      </c>
      <c r="J585" s="160" t="s">
        <v>289</v>
      </c>
      <c r="K585" s="160" t="s">
        <v>289</v>
      </c>
      <c r="L585" s="160" t="s">
        <v>289</v>
      </c>
      <c r="M585" s="160" t="s">
        <v>289</v>
      </c>
      <c r="N585" s="120"/>
      <c r="O585" s="160" t="s">
        <v>289</v>
      </c>
      <c r="P585" s="160" t="s">
        <v>289</v>
      </c>
      <c r="Q585" s="160" t="s">
        <v>289</v>
      </c>
      <c r="R585" s="160" t="s">
        <v>289</v>
      </c>
      <c r="S585" s="160" t="s">
        <v>289</v>
      </c>
      <c r="T585" s="160" t="s">
        <v>289</v>
      </c>
      <c r="U585" s="160" t="s">
        <v>289</v>
      </c>
      <c r="V585" s="160" t="s">
        <v>566</v>
      </c>
      <c r="W585" s="160" t="s">
        <v>566</v>
      </c>
      <c r="X585" s="160" t="s">
        <v>647</v>
      </c>
      <c r="Y585" s="160" t="s">
        <v>647</v>
      </c>
      <c r="Z585" s="160" t="s">
        <v>647</v>
      </c>
      <c r="AA585" s="160" t="s">
        <v>647</v>
      </c>
      <c r="AB585" s="160" t="s">
        <v>722</v>
      </c>
      <c r="AC585" s="160" t="s">
        <v>822</v>
      </c>
      <c r="AD585" s="160" t="s">
        <v>822</v>
      </c>
      <c r="AF585" s="120"/>
    </row>
    <row r="586" spans="1:32" ht="14.25" customHeight="1" thickTop="1" thickBot="1" x14ac:dyDescent="0.3">
      <c r="A586" s="161" t="s">
        <v>947</v>
      </c>
      <c r="B586" s="160" t="s">
        <v>64</v>
      </c>
      <c r="C586" s="160" t="s">
        <v>90</v>
      </c>
      <c r="D586" s="160" t="s">
        <v>113</v>
      </c>
      <c r="E586" s="160" t="s">
        <v>181</v>
      </c>
      <c r="F586" s="160" t="s">
        <v>212</v>
      </c>
      <c r="G586" s="160" t="s">
        <v>257</v>
      </c>
      <c r="H586" s="160" t="s">
        <v>89</v>
      </c>
      <c r="I586" s="160" t="s">
        <v>290</v>
      </c>
      <c r="J586" s="160" t="s">
        <v>318</v>
      </c>
      <c r="K586" s="160" t="s">
        <v>379</v>
      </c>
      <c r="L586" s="160" t="s">
        <v>404</v>
      </c>
      <c r="M586" s="160" t="s">
        <v>422</v>
      </c>
      <c r="N586" s="120"/>
      <c r="O586" s="160" t="s">
        <v>426</v>
      </c>
      <c r="P586" s="160" t="s">
        <v>435</v>
      </c>
      <c r="Q586" s="160" t="s">
        <v>451</v>
      </c>
      <c r="R586" s="160" t="s">
        <v>461</v>
      </c>
      <c r="S586" s="160" t="s">
        <v>468</v>
      </c>
      <c r="T586" s="160" t="s">
        <v>476</v>
      </c>
      <c r="U586" s="160" t="s">
        <v>553</v>
      </c>
      <c r="V586" s="160" t="s">
        <v>567</v>
      </c>
      <c r="W586" s="160" t="s">
        <v>608</v>
      </c>
      <c r="X586" s="160" t="s">
        <v>648</v>
      </c>
      <c r="Y586" s="160" t="s">
        <v>687</v>
      </c>
      <c r="Z586" s="160" t="s">
        <v>707</v>
      </c>
      <c r="AA586" s="160" t="s">
        <v>715</v>
      </c>
      <c r="AB586" s="160" t="s">
        <v>722</v>
      </c>
      <c r="AC586" s="160" t="s">
        <v>822</v>
      </c>
      <c r="AD586" s="160" t="s">
        <v>921</v>
      </c>
      <c r="AF586" s="120"/>
    </row>
    <row r="587" spans="1:32" ht="16.5" thickTop="1" thickBot="1" x14ac:dyDescent="0.3">
      <c r="A587" s="162"/>
      <c r="B587" s="160"/>
      <c r="C587" s="160"/>
      <c r="D587" s="160"/>
      <c r="E587" s="160"/>
      <c r="F587" s="160"/>
      <c r="G587" s="160"/>
      <c r="H587" s="160"/>
      <c r="I587" s="160"/>
      <c r="J587" s="160"/>
      <c r="K587" s="160"/>
      <c r="L587" s="160"/>
      <c r="M587" s="160"/>
      <c r="N587" s="120"/>
      <c r="O587" s="160"/>
      <c r="P587" s="160"/>
      <c r="Q587" s="160"/>
      <c r="R587" s="160"/>
      <c r="S587" s="160"/>
      <c r="T587" s="160"/>
      <c r="U587" s="160"/>
      <c r="V587" s="160"/>
      <c r="W587" s="160"/>
      <c r="X587" s="160"/>
      <c r="Y587" s="160"/>
      <c r="Z587" s="160"/>
      <c r="AA587" s="160"/>
      <c r="AB587" s="160"/>
      <c r="AC587" s="160"/>
      <c r="AD587" s="160"/>
      <c r="AF587" s="120"/>
    </row>
    <row r="588" spans="1:32" ht="18" thickTop="1" thickBot="1" x14ac:dyDescent="0.3">
      <c r="A588" s="159" t="s">
        <v>948</v>
      </c>
      <c r="B588" s="46">
        <v>0</v>
      </c>
      <c r="C588" s="46">
        <v>0</v>
      </c>
      <c r="D588" s="46">
        <v>0</v>
      </c>
      <c r="E588" s="46">
        <v>0</v>
      </c>
      <c r="F588" s="46">
        <v>0</v>
      </c>
      <c r="G588" s="46">
        <v>0</v>
      </c>
      <c r="H588" s="46">
        <v>0</v>
      </c>
      <c r="I588" s="46">
        <v>0</v>
      </c>
      <c r="J588" s="46">
        <v>0</v>
      </c>
      <c r="K588" s="46">
        <v>0</v>
      </c>
      <c r="L588" s="46">
        <v>0</v>
      </c>
      <c r="M588" s="46">
        <v>0</v>
      </c>
      <c r="N588" s="120"/>
      <c r="O588" s="46">
        <v>0</v>
      </c>
      <c r="P588" s="46">
        <v>0</v>
      </c>
      <c r="Q588" s="46">
        <v>0</v>
      </c>
      <c r="R588" s="46">
        <v>0</v>
      </c>
      <c r="S588" s="46">
        <v>0</v>
      </c>
      <c r="T588" s="46">
        <v>0</v>
      </c>
      <c r="U588" s="46">
        <v>0</v>
      </c>
      <c r="V588" s="46">
        <v>0</v>
      </c>
      <c r="W588" s="46">
        <v>0</v>
      </c>
      <c r="X588" s="46">
        <v>0</v>
      </c>
      <c r="Y588" s="46">
        <v>0</v>
      </c>
      <c r="Z588" s="46">
        <v>0</v>
      </c>
      <c r="AA588" s="46">
        <v>0</v>
      </c>
      <c r="AB588" s="46">
        <v>0</v>
      </c>
      <c r="AC588" s="46">
        <v>0</v>
      </c>
      <c r="AD588" s="46">
        <v>0</v>
      </c>
      <c r="AF588" s="120"/>
    </row>
  </sheetData>
  <conditionalFormatting sqref="P9:R13 A8:N8 A9:C10 H10:N10 J9:N9">
    <cfRule type="expression" dxfId="7" priority="8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count="19"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9 X374 X367 X364 X362 X306 X124 X61 X54" xr:uid="{641C8177-E128-49A3-A39B-2F3794E37EE8}">
      <formula1>IF(AK49&gt;0,OR(X49=0,AND(IF(X49-AK49&gt;=0,TRUE,FALSE),X49&gt;0,IF(X49/(H49*J49)=ROUND(X49/(H49*J49),0),TRUE,FALSE))),FALSE)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269 X107 X89" xr:uid="{17AF7CF6-0A6A-483D-B84C-1A46C7A98B05}">
      <formula1>IF(AK37&gt;0,OR(X37=0,AND(IF(X37-AK37&gt;=0,TRUE,FALSE),X37&gt;0,IF(X37/(H37*K37)=ROUND(X37/(H37*K37),0),TRUE,FALSE))),FALSE)</formula1>
    </dataValidation>
    <dataValidation type="list" allowBlank="1" showInputMessage="1" showErrorMessage="1" sqref="D8:L8" xr:uid="{B972BAEB-2789-4370-99F7-931D6A87A147}">
      <formula1>CHOOSE($D$7,UnloadAdressList0001)</formula1>
    </dataValidation>
    <dataValidation type="list" allowBlank="1" showInputMessage="1" showErrorMessage="1" sqref="M8:N8" xr:uid="{7DAA7340-41BD-4A5B-99A0-A9952526587C}">
      <formula1>CHOOSE($D$7,UnloadAdressList)</formula1>
    </dataValidation>
    <dataValidation type="list" allowBlank="1" showInputMessage="1" showErrorMessage="1" sqref="D6:N6" xr:uid="{46047F13-86EF-4E4C-9549-B40CBBEE770E}">
      <formula1>DeliveryAdressList</formula1>
    </dataValidation>
    <dataValidation type="list" allowBlank="1" showInputMessage="1" showErrorMessage="1" sqref="V12" xr:uid="{3D9EE7DE-81F7-4D6E-B15E-1C89B7D67B7F}">
      <formula1>DeliveryConditionsList</formula1>
    </dataValidation>
    <dataValidation operator="equal" allowBlank="1" showInputMessage="1" showErrorMessage="1" error="укажите вес, кратный весу коробки" sqref="Z22:AC22" xr:uid="{49001516-B4BF-4297-8A35-DEC0C865C861}"/>
    <dataValidation type="list" allowBlank="1" showInputMessage="1" showErrorMessage="1" sqref="D10:E10" xr:uid="{77CA8D40-B178-4D55-9CC2-87FCBCDF5573}">
      <formula1>IF(TypeProxy="Уполномоченное лицо",NumProxySet,null)</formula1>
    </dataValidation>
    <dataValidation type="list" allowBlank="1" showInputMessage="1" showErrorMessage="1" sqref="D9:E9" xr:uid="{DDE845B5-8FDB-43B7-A694-C45AD987C88B}">
      <formula1>"','Представитель клиента,'Уполномоченное лицо,'Разовая доверенность,'Будет определено на месте"</formula1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DB615E34-ED2B-414C-B8A8-5DCD23918DC7}">
      <formula1>43831</formula1>
      <formula2>47484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3BCC5F1C-960E-462D-BFCE-A43BACDEB3F6}">
      <formula1>0.000694444444444444</formula1>
      <formula2>0.999305555555556</formula2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AE66BA1A-5269-4D4F-BAC9-CC704696A863}">
      <formula1>0.000694444444444444</formula1>
      <formula2>0.999305555555556</formula2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D9291D05-6095-40FF-9838-EBCAD2BF6530}">
      <formula1>DeliveryMethodList</formula1>
    </dataValidation>
    <dataValidation type="list" allowBlank="1" showInputMessage="1" showErrorMessage="1" prompt="Определите тип Вашего заказа" sqref="V11:W11" xr:uid="{C9BCF73F-5DE5-4917-A46C-4BD7FAB1C4F9}">
      <formula1>"Основной заказ, Дозаказ, Замена"</formula1>
    </dataValidation>
    <dataValidation allowBlank="1" showInputMessage="1" showErrorMessage="1" prompt="Введите код клиента в системе Axapta" sqref="V10" xr:uid="{A9CE4D5A-51C4-4297-840C-2734B8C6989B}"/>
    <dataValidation allowBlank="1" showInputMessage="1" showErrorMessage="1" prompt="Введите название вашей фирмы." sqref="V6:V7" xr:uid="{A34F635B-3A25-4918-80C0-DB3EF44F57FB}"/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940189F4-DA2F-4FEC-B484-55A5D7818335}">
      <formula1>43831</formula1>
      <formula2>47484</formula2>
    </dataValidation>
    <dataValidation type="list" allowBlank="1" showInputMessage="1" showErrorMessage="1" sqref="X16:AC16" xr:uid="{EBBE49E7-C67A-427B-9325-12E39EC05367}">
      <formula1>"80-60,60-40,40-10,70-10"</formula1>
    </dataValidation>
    <dataValidation allowBlank="1" showInputMessage="1" showErrorMessage="1" prompt="День недели загрузки. Считается сам." sqref="Q6:Q7" xr:uid="{4331D907-B2B6-42B7-9038-3BC7A4CC6FFA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5</vt:i4>
      </vt:variant>
    </vt:vector>
  </HeadingPairs>
  <TitlesOfParts>
    <vt:vector size="6" baseType="lpstr">
      <vt:lpstr>Лист1</vt:lpstr>
      <vt:lpstr>DeliveryAddress</vt:lpstr>
      <vt:lpstr>GrossWeightTotal</vt:lpstr>
      <vt:lpstr>GrossWeightTotalR</vt:lpstr>
      <vt:lpstr>PalletQtyTotal</vt:lpstr>
      <vt:lpstr>PalletQtyTotalR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2025-03-31T09:12:07Z</dcterms:modified>
</cp:coreProperties>
</file>