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4,25 Пушкарный\"/>
    </mc:Choice>
  </mc:AlternateContent>
  <xr:revisionPtr revIDLastSave="0" documentId="13_ncr:1_{40E649CA-B575-40C0-8417-53B549613E79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X569" i="2"/>
  <c r="X568" i="2"/>
  <c r="BO567" i="2"/>
  <c r="BM567" i="2"/>
  <c r="Y567" i="2"/>
  <c r="BO566" i="2"/>
  <c r="BM566" i="2"/>
  <c r="Y566" i="2"/>
  <c r="X563" i="2"/>
  <c r="X562" i="2"/>
  <c r="BO561" i="2"/>
  <c r="BM561" i="2"/>
  <c r="Y561" i="2"/>
  <c r="BP560" i="2"/>
  <c r="BO560" i="2"/>
  <c r="BM560" i="2"/>
  <c r="Y560" i="2"/>
  <c r="BN560" i="2" s="1"/>
  <c r="BO559" i="2"/>
  <c r="BM559" i="2"/>
  <c r="Y559" i="2"/>
  <c r="BP559" i="2" s="1"/>
  <c r="BO558" i="2"/>
  <c r="BM558" i="2"/>
  <c r="Y558" i="2"/>
  <c r="BO557" i="2"/>
  <c r="BM557" i="2"/>
  <c r="Y557" i="2"/>
  <c r="BO556" i="2"/>
  <c r="BM556" i="2"/>
  <c r="Y556" i="2"/>
  <c r="X554" i="2"/>
  <c r="X553" i="2"/>
  <c r="BO552" i="2"/>
  <c r="BM552" i="2"/>
  <c r="Y552" i="2"/>
  <c r="Z552" i="2" s="1"/>
  <c r="BO551" i="2"/>
  <c r="BM551" i="2"/>
  <c r="Y551" i="2"/>
  <c r="BP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Y540" i="2"/>
  <c r="BP540" i="2" s="1"/>
  <c r="BO539" i="2"/>
  <c r="BM539" i="2"/>
  <c r="Y539" i="2"/>
  <c r="BO538" i="2"/>
  <c r="BM538" i="2"/>
  <c r="Y538" i="2"/>
  <c r="Z538" i="2" s="1"/>
  <c r="BO537" i="2"/>
  <c r="BM537" i="2"/>
  <c r="Y537" i="2"/>
  <c r="Z537" i="2" s="1"/>
  <c r="X535" i="2"/>
  <c r="X534" i="2"/>
  <c r="BO533" i="2"/>
  <c r="BM533" i="2"/>
  <c r="Y533" i="2"/>
  <c r="BP533" i="2" s="1"/>
  <c r="BO532" i="2"/>
  <c r="BM532" i="2"/>
  <c r="Y532" i="2"/>
  <c r="BP532" i="2" s="1"/>
  <c r="BO531" i="2"/>
  <c r="BM531" i="2"/>
  <c r="Y531" i="2"/>
  <c r="BP531" i="2" s="1"/>
  <c r="BO530" i="2"/>
  <c r="BM530" i="2"/>
  <c r="Y530" i="2"/>
  <c r="BP530" i="2" s="1"/>
  <c r="BO529" i="2"/>
  <c r="BM529" i="2"/>
  <c r="Y529" i="2"/>
  <c r="BP529" i="2" s="1"/>
  <c r="X527" i="2"/>
  <c r="X526" i="2"/>
  <c r="BO525" i="2"/>
  <c r="BM525" i="2"/>
  <c r="Y525" i="2"/>
  <c r="Z525" i="2" s="1"/>
  <c r="BO524" i="2"/>
  <c r="BM524" i="2"/>
  <c r="Y524" i="2"/>
  <c r="BP524" i="2" s="1"/>
  <c r="BO523" i="2"/>
  <c r="BM523" i="2"/>
  <c r="Y523" i="2"/>
  <c r="BP523" i="2" s="1"/>
  <c r="BO522" i="2"/>
  <c r="BM522" i="2"/>
  <c r="Y522" i="2"/>
  <c r="Z522" i="2" s="1"/>
  <c r="BO521" i="2"/>
  <c r="BM521" i="2"/>
  <c r="Y521" i="2"/>
  <c r="BP521" i="2" s="1"/>
  <c r="BO520" i="2"/>
  <c r="BM520" i="2"/>
  <c r="Y520" i="2"/>
  <c r="BP520" i="2" s="1"/>
  <c r="X516" i="2"/>
  <c r="X515" i="2"/>
  <c r="BP514" i="2"/>
  <c r="BO514" i="2"/>
  <c r="BM514" i="2"/>
  <c r="Y514" i="2"/>
  <c r="BN514" i="2" s="1"/>
  <c r="BO513" i="2"/>
  <c r="BM513" i="2"/>
  <c r="Y513" i="2"/>
  <c r="BP513" i="2" s="1"/>
  <c r="P513" i="2"/>
  <c r="X511" i="2"/>
  <c r="X510" i="2"/>
  <c r="BP509" i="2"/>
  <c r="BO509" i="2"/>
  <c r="BM509" i="2"/>
  <c r="Y509" i="2"/>
  <c r="BN509" i="2" s="1"/>
  <c r="P509" i="2"/>
  <c r="BO508" i="2"/>
  <c r="BM508" i="2"/>
  <c r="Y508" i="2"/>
  <c r="P508" i="2"/>
  <c r="BO507" i="2"/>
  <c r="BM507" i="2"/>
  <c r="Y507" i="2"/>
  <c r="BN507" i="2" s="1"/>
  <c r="P507" i="2"/>
  <c r="X505" i="2"/>
  <c r="X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O500" i="2"/>
  <c r="BM500" i="2"/>
  <c r="Y500" i="2"/>
  <c r="BO499" i="2"/>
  <c r="BM499" i="2"/>
  <c r="Y499" i="2"/>
  <c r="P499" i="2"/>
  <c r="BO498" i="2"/>
  <c r="BM498" i="2"/>
  <c r="Y498" i="2"/>
  <c r="BP498" i="2" s="1"/>
  <c r="P498" i="2"/>
  <c r="BO497" i="2"/>
  <c r="BM497" i="2"/>
  <c r="Y497" i="2"/>
  <c r="BO496" i="2"/>
  <c r="BM496" i="2"/>
  <c r="Y496" i="2"/>
  <c r="BN496" i="2" s="1"/>
  <c r="BO495" i="2"/>
  <c r="BM495" i="2"/>
  <c r="Y495" i="2"/>
  <c r="BP495" i="2" s="1"/>
  <c r="BO494" i="2"/>
  <c r="BM494" i="2"/>
  <c r="Y494" i="2"/>
  <c r="BO493" i="2"/>
  <c r="BM493" i="2"/>
  <c r="Y493" i="2"/>
  <c r="BN493" i="2" s="1"/>
  <c r="BO492" i="2"/>
  <c r="BM492" i="2"/>
  <c r="Y492" i="2"/>
  <c r="X490" i="2"/>
  <c r="X489" i="2"/>
  <c r="BO488" i="2"/>
  <c r="BM488" i="2"/>
  <c r="Y488" i="2"/>
  <c r="BN488" i="2" s="1"/>
  <c r="BO487" i="2"/>
  <c r="BM487" i="2"/>
  <c r="Y487" i="2"/>
  <c r="BO486" i="2"/>
  <c r="BM486" i="2"/>
  <c r="Y486" i="2"/>
  <c r="BO485" i="2"/>
  <c r="BM485" i="2"/>
  <c r="Y485" i="2"/>
  <c r="BN485" i="2" s="1"/>
  <c r="P485" i="2"/>
  <c r="X483" i="2"/>
  <c r="X482" i="2"/>
  <c r="BO481" i="2"/>
  <c r="BM481" i="2"/>
  <c r="Y481" i="2"/>
  <c r="P481" i="2"/>
  <c r="BO480" i="2"/>
  <c r="BM480" i="2"/>
  <c r="Y480" i="2"/>
  <c r="P480" i="2"/>
  <c r="BP479" i="2"/>
  <c r="BO479" i="2"/>
  <c r="BN479" i="2"/>
  <c r="BM479" i="2"/>
  <c r="Z479" i="2"/>
  <c r="Y479" i="2"/>
  <c r="P479" i="2"/>
  <c r="BO478" i="2"/>
  <c r="BM478" i="2"/>
  <c r="Y478" i="2"/>
  <c r="BO477" i="2"/>
  <c r="BM477" i="2"/>
  <c r="Y477" i="2"/>
  <c r="BP477" i="2" s="1"/>
  <c r="BO476" i="2"/>
  <c r="BM476" i="2"/>
  <c r="Y476" i="2"/>
  <c r="BP476" i="2" s="1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N472" i="2" s="1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Z467" i="2" s="1"/>
  <c r="P467" i="2"/>
  <c r="X463" i="2"/>
  <c r="X462" i="2"/>
  <c r="BO461" i="2"/>
  <c r="BM461" i="2"/>
  <c r="Y461" i="2"/>
  <c r="P461" i="2"/>
  <c r="X459" i="2"/>
  <c r="X458" i="2"/>
  <c r="BO457" i="2"/>
  <c r="BM457" i="2"/>
  <c r="Y457" i="2"/>
  <c r="P457" i="2"/>
  <c r="X454" i="2"/>
  <c r="X453" i="2"/>
  <c r="BO452" i="2"/>
  <c r="BM452" i="2"/>
  <c r="Y452" i="2"/>
  <c r="Z452" i="2" s="1"/>
  <c r="BO451" i="2"/>
  <c r="BM451" i="2"/>
  <c r="Y451" i="2"/>
  <c r="BP451" i="2" s="1"/>
  <c r="P451" i="2"/>
  <c r="X448" i="2"/>
  <c r="X447" i="2"/>
  <c r="BO446" i="2"/>
  <c r="BM446" i="2"/>
  <c r="Y446" i="2"/>
  <c r="P446" i="2"/>
  <c r="BO445" i="2"/>
  <c r="BM445" i="2"/>
  <c r="Y445" i="2"/>
  <c r="BP445" i="2" s="1"/>
  <c r="BO444" i="2"/>
  <c r="BM444" i="2"/>
  <c r="Y444" i="2"/>
  <c r="P444" i="2"/>
  <c r="BO443" i="2"/>
  <c r="BM443" i="2"/>
  <c r="Y443" i="2"/>
  <c r="BN443" i="2" s="1"/>
  <c r="X441" i="2"/>
  <c r="X440" i="2"/>
  <c r="BO439" i="2"/>
  <c r="BM439" i="2"/>
  <c r="Y439" i="2"/>
  <c r="Z439" i="2" s="1"/>
  <c r="P439" i="2"/>
  <c r="BO438" i="2"/>
  <c r="BM438" i="2"/>
  <c r="Y438" i="2"/>
  <c r="BN438" i="2" s="1"/>
  <c r="P438" i="2"/>
  <c r="X435" i="2"/>
  <c r="X434" i="2"/>
  <c r="BO433" i="2"/>
  <c r="BM433" i="2"/>
  <c r="Y433" i="2"/>
  <c r="P433" i="2"/>
  <c r="BO432" i="2"/>
  <c r="BM432" i="2"/>
  <c r="Y432" i="2"/>
  <c r="BN432" i="2" s="1"/>
  <c r="P432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BP426" i="2" s="1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BN422" i="2" s="1"/>
  <c r="BO421" i="2"/>
  <c r="BM421" i="2"/>
  <c r="Y421" i="2"/>
  <c r="BP421" i="2" s="1"/>
  <c r="P421" i="2"/>
  <c r="BO420" i="2"/>
  <c r="BM420" i="2"/>
  <c r="Y420" i="2"/>
  <c r="BO419" i="2"/>
  <c r="BM419" i="2"/>
  <c r="Y419" i="2"/>
  <c r="BN419" i="2" s="1"/>
  <c r="BO418" i="2"/>
  <c r="BM418" i="2"/>
  <c r="Y418" i="2"/>
  <c r="BO417" i="2"/>
  <c r="BM417" i="2"/>
  <c r="Y417" i="2"/>
  <c r="X413" i="2"/>
  <c r="X412" i="2"/>
  <c r="BO411" i="2"/>
  <c r="BM411" i="2"/>
  <c r="Y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X386" i="2"/>
  <c r="X385" i="2"/>
  <c r="BO384" i="2"/>
  <c r="BM384" i="2"/>
  <c r="Y384" i="2"/>
  <c r="X382" i="2"/>
  <c r="X381" i="2"/>
  <c r="BO380" i="2"/>
  <c r="BM380" i="2"/>
  <c r="Y380" i="2"/>
  <c r="BO379" i="2"/>
  <c r="BM379" i="2"/>
  <c r="Y379" i="2"/>
  <c r="BN379" i="2" s="1"/>
  <c r="X377" i="2"/>
  <c r="X376" i="2"/>
  <c r="BO375" i="2"/>
  <c r="BM375" i="2"/>
  <c r="Y375" i="2"/>
  <c r="Z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7" i="2"/>
  <c r="X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Z353" i="2" s="1"/>
  <c r="P353" i="2"/>
  <c r="X351" i="2"/>
  <c r="X350" i="2"/>
  <c r="BO349" i="2"/>
  <c r="BM349" i="2"/>
  <c r="Y349" i="2"/>
  <c r="BN349" i="2" s="1"/>
  <c r="P349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O342" i="2"/>
  <c r="BM342" i="2"/>
  <c r="Y342" i="2"/>
  <c r="BP342" i="2" s="1"/>
  <c r="P342" i="2"/>
  <c r="X340" i="2"/>
  <c r="X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Z336" i="2" s="1"/>
  <c r="BO335" i="2"/>
  <c r="BM335" i="2"/>
  <c r="Y335" i="2"/>
  <c r="BP335" i="2" s="1"/>
  <c r="X333" i="2"/>
  <c r="X332" i="2"/>
  <c r="BO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Z329" i="2" s="1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Z299" i="2" s="1"/>
  <c r="P299" i="2"/>
  <c r="BO298" i="2"/>
  <c r="BM298" i="2"/>
  <c r="Y298" i="2"/>
  <c r="BP298" i="2" s="1"/>
  <c r="P298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R588" i="2" s="1"/>
  <c r="P288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N275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P266" i="2"/>
  <c r="X263" i="2"/>
  <c r="X262" i="2"/>
  <c r="BO261" i="2"/>
  <c r="BM261" i="2"/>
  <c r="Y261" i="2"/>
  <c r="P261" i="2"/>
  <c r="BO260" i="2"/>
  <c r="BM260" i="2"/>
  <c r="Y260" i="2"/>
  <c r="BN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X251" i="2"/>
  <c r="X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N239" i="2" s="1"/>
  <c r="BO238" i="2"/>
  <c r="BM238" i="2"/>
  <c r="Y238" i="2"/>
  <c r="P238" i="2"/>
  <c r="X236" i="2"/>
  <c r="X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Y235" i="2" s="1"/>
  <c r="P227" i="2"/>
  <c r="X224" i="2"/>
  <c r="X223" i="2"/>
  <c r="BO222" i="2"/>
  <c r="BM222" i="2"/>
  <c r="Y222" i="2"/>
  <c r="BP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X196" i="2"/>
  <c r="X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BP189" i="2" s="1"/>
  <c r="P189" i="2"/>
  <c r="BO188" i="2"/>
  <c r="BM188" i="2"/>
  <c r="Y188" i="2"/>
  <c r="Y191" i="2" s="1"/>
  <c r="P188" i="2"/>
  <c r="X185" i="2"/>
  <c r="X184" i="2"/>
  <c r="BO183" i="2"/>
  <c r="BM183" i="2"/>
  <c r="Y183" i="2"/>
  <c r="Z183" i="2" s="1"/>
  <c r="P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BO179" i="2"/>
  <c r="BM179" i="2"/>
  <c r="Y179" i="2"/>
  <c r="BN179" i="2" s="1"/>
  <c r="P179" i="2"/>
  <c r="BO178" i="2"/>
  <c r="BM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X173" i="2"/>
  <c r="X172" i="2"/>
  <c r="BO171" i="2"/>
  <c r="BM171" i="2"/>
  <c r="Y171" i="2"/>
  <c r="P171" i="2"/>
  <c r="X167" i="2"/>
  <c r="X166" i="2"/>
  <c r="BO165" i="2"/>
  <c r="BM165" i="2"/>
  <c r="Y165" i="2"/>
  <c r="BP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BO157" i="2"/>
  <c r="BM157" i="2"/>
  <c r="Y157" i="2"/>
  <c r="P157" i="2"/>
  <c r="X155" i="2"/>
  <c r="X154" i="2"/>
  <c r="BO153" i="2"/>
  <c r="BM153" i="2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4" i="2"/>
  <c r="X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O123" i="2"/>
  <c r="BM123" i="2"/>
  <c r="Y123" i="2"/>
  <c r="BP123" i="2" s="1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P108" i="2"/>
  <c r="BO107" i="2"/>
  <c r="BM107" i="2"/>
  <c r="Y107" i="2"/>
  <c r="Z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N97" i="2" s="1"/>
  <c r="BO96" i="2"/>
  <c r="BM96" i="2"/>
  <c r="Y96" i="2"/>
  <c r="BO95" i="2"/>
  <c r="BM95" i="2"/>
  <c r="Y95" i="2"/>
  <c r="BN95" i="2" s="1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P89" i="2"/>
  <c r="BO88" i="2"/>
  <c r="BM88" i="2"/>
  <c r="Y88" i="2"/>
  <c r="Z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X69" i="2"/>
  <c r="X68" i="2"/>
  <c r="BO67" i="2"/>
  <c r="BM67" i="2"/>
  <c r="Y67" i="2"/>
  <c r="Z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BN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N25" i="2" s="1"/>
  <c r="P25" i="2"/>
  <c r="BO24" i="2"/>
  <c r="BM24" i="2"/>
  <c r="Y24" i="2"/>
  <c r="BP24" i="2" s="1"/>
  <c r="P24" i="2"/>
  <c r="BO23" i="2"/>
  <c r="BM23" i="2"/>
  <c r="Y23" i="2"/>
  <c r="P23" i="2"/>
  <c r="BO22" i="2"/>
  <c r="BM22" i="2"/>
  <c r="Y22" i="2"/>
  <c r="Z22" i="2" s="1"/>
  <c r="P22" i="2"/>
  <c r="H10" i="2"/>
  <c r="A9" i="2"/>
  <c r="D7" i="2"/>
  <c r="Q6" i="2"/>
  <c r="P2" i="2"/>
  <c r="Z123" i="2" l="1"/>
  <c r="BN123" i="2"/>
  <c r="Z153" i="2"/>
  <c r="Z154" i="2" s="1"/>
  <c r="BN153" i="2"/>
  <c r="BP153" i="2"/>
  <c r="Y154" i="2"/>
  <c r="Z177" i="2"/>
  <c r="BN177" i="2"/>
  <c r="Z203" i="2"/>
  <c r="BN203" i="2"/>
  <c r="Z222" i="2"/>
  <c r="BN222" i="2"/>
  <c r="BP268" i="2"/>
  <c r="Z310" i="2"/>
  <c r="Z335" i="2"/>
  <c r="BP336" i="2"/>
  <c r="BN29" i="2"/>
  <c r="BN249" i="2"/>
  <c r="BN364" i="2"/>
  <c r="BN530" i="2"/>
  <c r="BN533" i="2"/>
  <c r="BN50" i="2"/>
  <c r="BN93" i="2"/>
  <c r="BN189" i="2"/>
  <c r="BN212" i="2"/>
  <c r="BN342" i="2"/>
  <c r="Y30" i="2"/>
  <c r="BN60" i="2"/>
  <c r="BP67" i="2"/>
  <c r="BN73" i="2"/>
  <c r="BN180" i="2"/>
  <c r="Y190" i="2"/>
  <c r="Z234" i="2"/>
  <c r="Y272" i="2"/>
  <c r="Y285" i="2"/>
  <c r="BP306" i="2"/>
  <c r="Z323" i="2"/>
  <c r="BN331" i="2"/>
  <c r="BN354" i="2"/>
  <c r="BN366" i="2"/>
  <c r="Z419" i="2"/>
  <c r="Z421" i="2"/>
  <c r="Z424" i="2"/>
  <c r="Z451" i="2"/>
  <c r="Z453" i="2" s="1"/>
  <c r="BP452" i="2"/>
  <c r="Y453" i="2"/>
  <c r="Y454" i="2"/>
  <c r="Z496" i="2"/>
  <c r="Z498" i="2"/>
  <c r="BN520" i="2"/>
  <c r="BN523" i="2"/>
  <c r="Z331" i="2"/>
  <c r="Z73" i="2"/>
  <c r="Z37" i="2"/>
  <c r="Y510" i="2"/>
  <c r="Z25" i="2"/>
  <c r="BP25" i="2"/>
  <c r="Z38" i="2"/>
  <c r="Z81" i="2"/>
  <c r="Y133" i="2"/>
  <c r="Z137" i="2"/>
  <c r="Z201" i="2"/>
  <c r="Z210" i="2"/>
  <c r="BP232" i="2"/>
  <c r="BP260" i="2"/>
  <c r="BP321" i="2"/>
  <c r="Z379" i="2"/>
  <c r="BP379" i="2"/>
  <c r="Y401" i="2"/>
  <c r="Z507" i="2"/>
  <c r="BP507" i="2"/>
  <c r="Z540" i="2"/>
  <c r="X580" i="2"/>
  <c r="Z29" i="2"/>
  <c r="Z30" i="2" s="1"/>
  <c r="Z50" i="2"/>
  <c r="Z126" i="2"/>
  <c r="Z180" i="2"/>
  <c r="BP212" i="2"/>
  <c r="Y241" i="2"/>
  <c r="Z366" i="2"/>
  <c r="Z520" i="2"/>
  <c r="Z523" i="2"/>
  <c r="Z100" i="2"/>
  <c r="Z175" i="2"/>
  <c r="BP175" i="2"/>
  <c r="BP201" i="2"/>
  <c r="Z232" i="2"/>
  <c r="Z247" i="2"/>
  <c r="Z260" i="2"/>
  <c r="Z275" i="2"/>
  <c r="Z276" i="2" s="1"/>
  <c r="BP275" i="2"/>
  <c r="Z321" i="2"/>
  <c r="BP29" i="2"/>
  <c r="Z93" i="2"/>
  <c r="Z239" i="2"/>
  <c r="Z249" i="2"/>
  <c r="Z354" i="2"/>
  <c r="Z391" i="2"/>
  <c r="Z432" i="2"/>
  <c r="Z471" i="2"/>
  <c r="Z474" i="2"/>
  <c r="Y505" i="2"/>
  <c r="Z493" i="2"/>
  <c r="Y511" i="2"/>
  <c r="Z559" i="2"/>
  <c r="Z60" i="2"/>
  <c r="Z115" i="2"/>
  <c r="BP132" i="2"/>
  <c r="Z189" i="2"/>
  <c r="BP216" i="2"/>
  <c r="Y263" i="2"/>
  <c r="Z289" i="2"/>
  <c r="Z342" i="2"/>
  <c r="Z364" i="2"/>
  <c r="Z406" i="2"/>
  <c r="BP467" i="2"/>
  <c r="Z530" i="2"/>
  <c r="Z533" i="2"/>
  <c r="Z543" i="2"/>
  <c r="Y26" i="2"/>
  <c r="Y68" i="2"/>
  <c r="BN122" i="2"/>
  <c r="BP122" i="2"/>
  <c r="BN183" i="2"/>
  <c r="BP183" i="2"/>
  <c r="Y184" i="2"/>
  <c r="BN227" i="2"/>
  <c r="BP227" i="2"/>
  <c r="Y256" i="2"/>
  <c r="M588" i="2"/>
  <c r="BN254" i="2"/>
  <c r="BP254" i="2"/>
  <c r="Y255" i="2"/>
  <c r="BN279" i="2"/>
  <c r="BP279" i="2"/>
  <c r="Y280" i="2"/>
  <c r="Y291" i="2"/>
  <c r="BN314" i="2"/>
  <c r="BP343" i="2"/>
  <c r="BN344" i="2"/>
  <c r="Y350" i="2"/>
  <c r="Y351" i="2"/>
  <c r="BN369" i="2"/>
  <c r="BP369" i="2"/>
  <c r="Y386" i="2"/>
  <c r="Y385" i="2"/>
  <c r="BP384" i="2"/>
  <c r="BN384" i="2"/>
  <c r="BP392" i="2"/>
  <c r="BN392" i="2"/>
  <c r="Z392" i="2"/>
  <c r="BP405" i="2"/>
  <c r="BN405" i="2"/>
  <c r="Z405" i="2"/>
  <c r="Y412" i="2"/>
  <c r="Z411" i="2"/>
  <c r="Z412" i="2" s="1"/>
  <c r="BP425" i="2"/>
  <c r="BN425" i="2"/>
  <c r="Z425" i="2"/>
  <c r="Y458" i="2"/>
  <c r="Y459" i="2"/>
  <c r="Z457" i="2"/>
  <c r="Z458" i="2" s="1"/>
  <c r="BP475" i="2"/>
  <c r="BN475" i="2"/>
  <c r="Z475" i="2"/>
  <c r="BN480" i="2"/>
  <c r="Z480" i="2"/>
  <c r="Y489" i="2"/>
  <c r="BP499" i="2"/>
  <c r="BN499" i="2"/>
  <c r="Z499" i="2"/>
  <c r="Z502" i="2"/>
  <c r="BP502" i="2"/>
  <c r="Y515" i="2"/>
  <c r="Y516" i="2"/>
  <c r="BN522" i="2"/>
  <c r="BP522" i="2"/>
  <c r="BN525" i="2"/>
  <c r="BP525" i="2"/>
  <c r="Y526" i="2"/>
  <c r="BN557" i="2"/>
  <c r="BP557" i="2"/>
  <c r="BP567" i="2"/>
  <c r="BN567" i="2"/>
  <c r="Z567" i="2"/>
  <c r="BP22" i="2"/>
  <c r="BP37" i="2"/>
  <c r="Z39" i="2"/>
  <c r="BN39" i="2"/>
  <c r="Y44" i="2"/>
  <c r="Y45" i="2"/>
  <c r="Z52" i="2"/>
  <c r="BN52" i="2"/>
  <c r="Z65" i="2"/>
  <c r="BN65" i="2"/>
  <c r="BP65" i="2"/>
  <c r="Y77" i="2"/>
  <c r="Z72" i="2"/>
  <c r="BN72" i="2"/>
  <c r="Z74" i="2"/>
  <c r="BN74" i="2"/>
  <c r="Z82" i="2"/>
  <c r="BN82" i="2"/>
  <c r="BN88" i="2"/>
  <c r="BP88" i="2"/>
  <c r="Z94" i="2"/>
  <c r="Y103" i="2"/>
  <c r="Z97" i="2"/>
  <c r="Z101" i="2"/>
  <c r="BN101" i="2"/>
  <c r="BN107" i="2"/>
  <c r="BP107" i="2"/>
  <c r="Y117" i="2"/>
  <c r="Z114" i="2"/>
  <c r="BN114" i="2"/>
  <c r="BP119" i="2"/>
  <c r="Z124" i="2"/>
  <c r="BN124" i="2"/>
  <c r="Z125" i="2"/>
  <c r="BN125" i="2"/>
  <c r="Z127" i="2"/>
  <c r="BN127" i="2"/>
  <c r="Y128" i="2"/>
  <c r="Y129" i="2"/>
  <c r="Z138" i="2"/>
  <c r="Z139" i="2" s="1"/>
  <c r="BN138" i="2"/>
  <c r="Y140" i="2"/>
  <c r="BN143" i="2"/>
  <c r="BP143" i="2"/>
  <c r="Y144" i="2"/>
  <c r="Z148" i="2"/>
  <c r="BN148" i="2"/>
  <c r="Y149" i="2"/>
  <c r="Y150" i="2"/>
  <c r="Z160" i="2"/>
  <c r="Z176" i="2"/>
  <c r="BN176" i="2"/>
  <c r="Z193" i="2"/>
  <c r="BN193" i="2"/>
  <c r="Z200" i="2"/>
  <c r="Z202" i="2"/>
  <c r="BN202" i="2"/>
  <c r="Z211" i="2"/>
  <c r="BN211" i="2"/>
  <c r="Z213" i="2"/>
  <c r="BN213" i="2"/>
  <c r="Z221" i="2"/>
  <c r="BN221" i="2"/>
  <c r="Y224" i="2"/>
  <c r="Z231" i="2"/>
  <c r="Z233" i="2"/>
  <c r="BN233" i="2"/>
  <c r="BP234" i="2"/>
  <c r="BP239" i="2"/>
  <c r="Z248" i="2"/>
  <c r="BN248" i="2"/>
  <c r="Z261" i="2"/>
  <c r="Y277" i="2"/>
  <c r="Q588" i="2"/>
  <c r="Z288" i="2"/>
  <c r="Z290" i="2" s="1"/>
  <c r="BN288" i="2"/>
  <c r="BP288" i="2"/>
  <c r="BP289" i="2"/>
  <c r="Y290" i="2"/>
  <c r="Z298" i="2"/>
  <c r="Z300" i="2" s="1"/>
  <c r="BN298" i="2"/>
  <c r="Y301" i="2"/>
  <c r="Z309" i="2"/>
  <c r="BN309" i="2"/>
  <c r="BP316" i="2"/>
  <c r="Z322" i="2"/>
  <c r="BN322" i="2"/>
  <c r="BP323" i="2"/>
  <c r="Z330" i="2"/>
  <c r="Z332" i="2" s="1"/>
  <c r="Y340" i="2"/>
  <c r="Z343" i="2"/>
  <c r="Z365" i="2"/>
  <c r="Z374" i="2"/>
  <c r="Z376" i="2" s="1"/>
  <c r="BN374" i="2"/>
  <c r="Y377" i="2"/>
  <c r="BP390" i="2"/>
  <c r="BN390" i="2"/>
  <c r="Z390" i="2"/>
  <c r="Y409" i="2"/>
  <c r="Y408" i="2"/>
  <c r="BP403" i="2"/>
  <c r="BN403" i="2"/>
  <c r="Z403" i="2"/>
  <c r="BP407" i="2"/>
  <c r="BN407" i="2"/>
  <c r="Z407" i="2"/>
  <c r="BP417" i="2"/>
  <c r="BN417" i="2"/>
  <c r="Z417" i="2"/>
  <c r="BP420" i="2"/>
  <c r="BN420" i="2"/>
  <c r="Z420" i="2"/>
  <c r="BP428" i="2"/>
  <c r="BN428" i="2"/>
  <c r="Z428" i="2"/>
  <c r="Z446" i="2"/>
  <c r="BP446" i="2"/>
  <c r="Y483" i="2"/>
  <c r="BP470" i="2"/>
  <c r="BN470" i="2"/>
  <c r="Z470" i="2"/>
  <c r="BP478" i="2"/>
  <c r="BN478" i="2"/>
  <c r="Z478" i="2"/>
  <c r="BP480" i="2"/>
  <c r="BP487" i="2"/>
  <c r="Z487" i="2"/>
  <c r="BP494" i="2"/>
  <c r="BN494" i="2"/>
  <c r="Z494" i="2"/>
  <c r="BP497" i="2"/>
  <c r="BN497" i="2"/>
  <c r="Z497" i="2"/>
  <c r="BP501" i="2"/>
  <c r="Z501" i="2"/>
  <c r="BP508" i="2"/>
  <c r="BN508" i="2"/>
  <c r="Z508" i="2"/>
  <c r="BP556" i="2"/>
  <c r="Z556" i="2"/>
  <c r="AD588" i="2"/>
  <c r="Y569" i="2"/>
  <c r="Y568" i="2"/>
  <c r="BP566" i="2"/>
  <c r="BP571" i="2"/>
  <c r="Y573" i="2"/>
  <c r="O588" i="2"/>
  <c r="BP419" i="2"/>
  <c r="BP432" i="2"/>
  <c r="BP493" i="2"/>
  <c r="BP496" i="2"/>
  <c r="BN538" i="2"/>
  <c r="BP538" i="2"/>
  <c r="BN541" i="2"/>
  <c r="BP541" i="2"/>
  <c r="BN549" i="2"/>
  <c r="BP549" i="2"/>
  <c r="BN552" i="2"/>
  <c r="BP552" i="2"/>
  <c r="I588" i="2"/>
  <c r="Y173" i="2"/>
  <c r="Y172" i="2"/>
  <c r="BP171" i="2"/>
  <c r="BN171" i="2"/>
  <c r="Z171" i="2"/>
  <c r="Z172" i="2" s="1"/>
  <c r="Y381" i="2"/>
  <c r="BP380" i="2"/>
  <c r="BN380" i="2"/>
  <c r="Z380" i="2"/>
  <c r="BP228" i="2"/>
  <c r="BN228" i="2"/>
  <c r="Z228" i="2"/>
  <c r="BP393" i="2"/>
  <c r="Z393" i="2"/>
  <c r="BP539" i="2"/>
  <c r="BN539" i="2"/>
  <c r="Z539" i="2"/>
  <c r="Y161" i="2"/>
  <c r="BP157" i="2"/>
  <c r="BN157" i="2"/>
  <c r="Z157" i="2"/>
  <c r="BP423" i="2"/>
  <c r="BN423" i="2"/>
  <c r="BN393" i="2"/>
  <c r="Z423" i="2"/>
  <c r="Z53" i="2"/>
  <c r="Y251" i="2"/>
  <c r="Y250" i="2"/>
  <c r="BP244" i="2"/>
  <c r="BN244" i="2"/>
  <c r="Z244" i="2"/>
  <c r="L588" i="2"/>
  <c r="Z324" i="2"/>
  <c r="Y371" i="2"/>
  <c r="V588" i="2"/>
  <c r="BP362" i="2"/>
  <c r="BN362" i="2"/>
  <c r="Z362" i="2"/>
  <c r="Y545" i="2"/>
  <c r="Y562" i="2"/>
  <c r="BP558" i="2"/>
  <c r="BN558" i="2"/>
  <c r="BP96" i="2"/>
  <c r="Y166" i="2"/>
  <c r="BP164" i="2"/>
  <c r="Y435" i="2"/>
  <c r="Y434" i="2"/>
  <c r="BN433" i="2"/>
  <c r="BP547" i="2"/>
  <c r="Y554" i="2"/>
  <c r="BN547" i="2"/>
  <c r="Z558" i="2"/>
  <c r="Z164" i="2"/>
  <c r="BN204" i="2"/>
  <c r="Y236" i="2"/>
  <c r="BN324" i="2"/>
  <c r="Z433" i="2"/>
  <c r="Z547" i="2"/>
  <c r="BN51" i="2"/>
  <c r="BP51" i="2"/>
  <c r="Z51" i="2"/>
  <c r="BP486" i="2"/>
  <c r="Y490" i="2"/>
  <c r="BN486" i="2"/>
  <c r="J9" i="2"/>
  <c r="F10" i="2"/>
  <c r="A10" i="2"/>
  <c r="H9" i="2"/>
  <c r="H588" i="2"/>
  <c r="BN164" i="2"/>
  <c r="BP238" i="2"/>
  <c r="BN238" i="2"/>
  <c r="Z238" i="2"/>
  <c r="Y326" i="2"/>
  <c r="BP337" i="2"/>
  <c r="BN337" i="2"/>
  <c r="Z337" i="2"/>
  <c r="Z486" i="2"/>
  <c r="BP500" i="2"/>
  <c r="BN500" i="2"/>
  <c r="Y41" i="2"/>
  <c r="BP35" i="2"/>
  <c r="C588" i="2"/>
  <c r="BN35" i="2"/>
  <c r="Y40" i="2"/>
  <c r="Z120" i="2"/>
  <c r="Y185" i="2"/>
  <c r="J588" i="2"/>
  <c r="BP217" i="2"/>
  <c r="BN217" i="2"/>
  <c r="Z217" i="2"/>
  <c r="BP230" i="2"/>
  <c r="BN230" i="2"/>
  <c r="BP269" i="2"/>
  <c r="BN269" i="2"/>
  <c r="Z269" i="2"/>
  <c r="BP433" i="2"/>
  <c r="Y448" i="2"/>
  <c r="BP444" i="2"/>
  <c r="BN444" i="2"/>
  <c r="Y447" i="2"/>
  <c r="BP473" i="2"/>
  <c r="BN473" i="2"/>
  <c r="Z500" i="2"/>
  <c r="Z181" i="2"/>
  <c r="Z75" i="2"/>
  <c r="BP159" i="2"/>
  <c r="BN159" i="2"/>
  <c r="Z178" i="2"/>
  <c r="Z230" i="2"/>
  <c r="Z355" i="2"/>
  <c r="Z444" i="2"/>
  <c r="Y463" i="2"/>
  <c r="BP461" i="2"/>
  <c r="Y462" i="2"/>
  <c r="Z461" i="2"/>
  <c r="Z462" i="2" s="1"/>
  <c r="Z473" i="2"/>
  <c r="AC588" i="2"/>
  <c r="Y544" i="2"/>
  <c r="BN53" i="2"/>
  <c r="Y84" i="2"/>
  <c r="BP80" i="2"/>
  <c r="Y83" i="2"/>
  <c r="BN80" i="2"/>
  <c r="BN61" i="2"/>
  <c r="Z61" i="2"/>
  <c r="BP61" i="2"/>
  <c r="BN120" i="2"/>
  <c r="BN181" i="2"/>
  <c r="P588" i="2"/>
  <c r="Y271" i="2"/>
  <c r="Y296" i="2"/>
  <c r="Y295" i="2"/>
  <c r="BP294" i="2"/>
  <c r="BN294" i="2"/>
  <c r="Z294" i="2"/>
  <c r="Z295" i="2" s="1"/>
  <c r="S588" i="2"/>
  <c r="BP307" i="2"/>
  <c r="BN307" i="2"/>
  <c r="Z307" i="2"/>
  <c r="BP370" i="2"/>
  <c r="BN370" i="2"/>
  <c r="Z370" i="2"/>
  <c r="Y396" i="2"/>
  <c r="Z96" i="2"/>
  <c r="F9" i="2"/>
  <c r="X579" i="2"/>
  <c r="X582" i="2"/>
  <c r="D588" i="2"/>
  <c r="BP48" i="2"/>
  <c r="Z48" i="2"/>
  <c r="Y55" i="2"/>
  <c r="Y27" i="2"/>
  <c r="BP23" i="2"/>
  <c r="B588" i="2"/>
  <c r="Z23" i="2"/>
  <c r="BN48" i="2"/>
  <c r="Y56" i="2"/>
  <c r="BN75" i="2"/>
  <c r="BN178" i="2"/>
  <c r="Z214" i="2"/>
  <c r="BP246" i="2"/>
  <c r="BN246" i="2"/>
  <c r="Z266" i="2"/>
  <c r="BN355" i="2"/>
  <c r="Y382" i="2"/>
  <c r="BN461" i="2"/>
  <c r="Y553" i="2"/>
  <c r="BP204" i="2"/>
  <c r="X578" i="2"/>
  <c r="BN23" i="2"/>
  <c r="Y63" i="2"/>
  <c r="Y62" i="2"/>
  <c r="BP58" i="2"/>
  <c r="Z58" i="2"/>
  <c r="Y195" i="2"/>
  <c r="Y196" i="2"/>
  <c r="K588" i="2"/>
  <c r="Y312" i="2"/>
  <c r="Y311" i="2"/>
  <c r="T588" i="2"/>
  <c r="BP317" i="2"/>
  <c r="BN317" i="2"/>
  <c r="Z317" i="2"/>
  <c r="BP542" i="2"/>
  <c r="BN542" i="2"/>
  <c r="Z542" i="2"/>
  <c r="BP199" i="2"/>
  <c r="BN199" i="2"/>
  <c r="BP99" i="2"/>
  <c r="BN99" i="2"/>
  <c r="BP178" i="2"/>
  <c r="Z194" i="2"/>
  <c r="BN214" i="2"/>
  <c r="BN266" i="2"/>
  <c r="Z304" i="2"/>
  <c r="Z367" i="2"/>
  <c r="Y162" i="2"/>
  <c r="Z35" i="2"/>
  <c r="BN58" i="2"/>
  <c r="Y319" i="2"/>
  <c r="Y318" i="2"/>
  <c r="Y345" i="2"/>
  <c r="Y346" i="2"/>
  <c r="Y357" i="2"/>
  <c r="X588" i="2"/>
  <c r="BP418" i="2"/>
  <c r="Y430" i="2"/>
  <c r="BN418" i="2"/>
  <c r="Y429" i="2"/>
  <c r="Z418" i="2"/>
  <c r="BP481" i="2"/>
  <c r="BN481" i="2"/>
  <c r="BN96" i="2"/>
  <c r="Z80" i="2"/>
  <c r="BP108" i="2"/>
  <c r="BN108" i="2"/>
  <c r="Z108" i="2"/>
  <c r="BP89" i="2"/>
  <c r="BN89" i="2"/>
  <c r="Z89" i="2"/>
  <c r="Y110" i="2"/>
  <c r="Y167" i="2"/>
  <c r="BN194" i="2"/>
  <c r="Y219" i="2"/>
  <c r="Y218" i="2"/>
  <c r="BP209" i="2"/>
  <c r="BN209" i="2"/>
  <c r="Z223" i="2"/>
  <c r="BP266" i="2"/>
  <c r="BN304" i="2"/>
  <c r="Z314" i="2"/>
  <c r="Y333" i="2"/>
  <c r="BP329" i="2"/>
  <c r="Y332" i="2"/>
  <c r="BN329" i="2"/>
  <c r="Z344" i="2"/>
  <c r="Z345" i="2" s="1"/>
  <c r="BN367" i="2"/>
  <c r="Z481" i="2"/>
  <c r="BP561" i="2"/>
  <c r="BN561" i="2"/>
  <c r="BN115" i="2"/>
  <c r="Y240" i="2"/>
  <c r="Y372" i="2"/>
  <c r="Y440" i="2"/>
  <c r="BP439" i="2"/>
  <c r="BN439" i="2"/>
  <c r="BP550" i="2"/>
  <c r="BN550" i="2"/>
  <c r="Z561" i="2"/>
  <c r="Y395" i="2"/>
  <c r="Y413" i="2"/>
  <c r="BN22" i="2"/>
  <c r="BP36" i="2"/>
  <c r="BN67" i="2"/>
  <c r="Y78" i="2"/>
  <c r="BP95" i="2"/>
  <c r="BP98" i="2"/>
  <c r="BP109" i="2"/>
  <c r="BN119" i="2"/>
  <c r="BN132" i="2"/>
  <c r="BP158" i="2"/>
  <c r="BP198" i="2"/>
  <c r="Y207" i="2"/>
  <c r="BN216" i="2"/>
  <c r="Z227" i="2"/>
  <c r="BP229" i="2"/>
  <c r="BP245" i="2"/>
  <c r="Z254" i="2"/>
  <c r="Z255" i="2" s="1"/>
  <c r="BN268" i="2"/>
  <c r="Z279" i="2"/>
  <c r="Z280" i="2" s="1"/>
  <c r="Y284" i="2"/>
  <c r="BN306" i="2"/>
  <c r="BN316" i="2"/>
  <c r="Y327" i="2"/>
  <c r="BN336" i="2"/>
  <c r="Y339" i="2"/>
  <c r="BP349" i="2"/>
  <c r="BN361" i="2"/>
  <c r="Z384" i="2"/>
  <c r="Z385" i="2" s="1"/>
  <c r="Y400" i="2"/>
  <c r="BP422" i="2"/>
  <c r="BP438" i="2"/>
  <c r="BP443" i="2"/>
  <c r="BN446" i="2"/>
  <c r="BN452" i="2"/>
  <c r="BN467" i="2"/>
  <c r="BP472" i="2"/>
  <c r="BP485" i="2"/>
  <c r="BP488" i="2"/>
  <c r="BN502" i="2"/>
  <c r="Y572" i="2"/>
  <c r="Y102" i="2"/>
  <c r="Y111" i="2"/>
  <c r="Y139" i="2"/>
  <c r="Z398" i="2"/>
  <c r="Z426" i="2"/>
  <c r="Z468" i="2"/>
  <c r="Z476" i="2"/>
  <c r="Z503" i="2"/>
  <c r="Z531" i="2"/>
  <c r="Y534" i="2"/>
  <c r="Z575" i="2"/>
  <c r="Z576" i="2" s="1"/>
  <c r="Y134" i="2"/>
  <c r="BN398" i="2"/>
  <c r="BN426" i="2"/>
  <c r="BN468" i="2"/>
  <c r="BN476" i="2"/>
  <c r="Z492" i="2"/>
  <c r="Z495" i="2"/>
  <c r="BN503" i="2"/>
  <c r="Z513" i="2"/>
  <c r="BN531" i="2"/>
  <c r="BN575" i="2"/>
  <c r="Y482" i="2"/>
  <c r="Y535" i="2"/>
  <c r="U588" i="2"/>
  <c r="Z66" i="2"/>
  <c r="Z76" i="2"/>
  <c r="Z131" i="2"/>
  <c r="Z133" i="2" s="1"/>
  <c r="Y145" i="2"/>
  <c r="Z179" i="2"/>
  <c r="Z205" i="2"/>
  <c r="Z215" i="2"/>
  <c r="Z267" i="2"/>
  <c r="Z305" i="2"/>
  <c r="Z315" i="2"/>
  <c r="Z325" i="2"/>
  <c r="Z445" i="2"/>
  <c r="BP468" i="2"/>
  <c r="BN492" i="2"/>
  <c r="BN495" i="2"/>
  <c r="BN513" i="2"/>
  <c r="Y527" i="2"/>
  <c r="Z548" i="2"/>
  <c r="Z551" i="2"/>
  <c r="BP575" i="2"/>
  <c r="BN113" i="2"/>
  <c r="BN126" i="2"/>
  <c r="BN261" i="2"/>
  <c r="BN299" i="2"/>
  <c r="BN310" i="2"/>
  <c r="BN353" i="2"/>
  <c r="Y356" i="2"/>
  <c r="BN365" i="2"/>
  <c r="BN375" i="2"/>
  <c r="BN391" i="2"/>
  <c r="BN406" i="2"/>
  <c r="BN411" i="2"/>
  <c r="BN421" i="2"/>
  <c r="BN471" i="2"/>
  <c r="BN487" i="2"/>
  <c r="BN498" i="2"/>
  <c r="BN556" i="2"/>
  <c r="BN559" i="2"/>
  <c r="W588" i="2"/>
  <c r="BN94" i="2"/>
  <c r="BN305" i="2"/>
  <c r="BN315" i="2"/>
  <c r="BN325" i="2"/>
  <c r="Z368" i="2"/>
  <c r="Z394" i="2"/>
  <c r="BN445" i="2"/>
  <c r="Z477" i="2"/>
  <c r="BP492" i="2"/>
  <c r="Y504" i="2"/>
  <c r="Z529" i="2"/>
  <c r="Z532" i="2"/>
  <c r="BN548" i="2"/>
  <c r="BN551" i="2"/>
  <c r="Y563" i="2"/>
  <c r="Y576" i="2"/>
  <c r="E588" i="2"/>
  <c r="Z106" i="2"/>
  <c r="BN215" i="2"/>
  <c r="BN267" i="2"/>
  <c r="Z24" i="2"/>
  <c r="BN38" i="2"/>
  <c r="Z49" i="2"/>
  <c r="Z59" i="2"/>
  <c r="BN71" i="2"/>
  <c r="BN81" i="2"/>
  <c r="BP97" i="2"/>
  <c r="BN100" i="2"/>
  <c r="BP113" i="2"/>
  <c r="BN137" i="2"/>
  <c r="Z147" i="2"/>
  <c r="Z149" i="2" s="1"/>
  <c r="BN160" i="2"/>
  <c r="Z188" i="2"/>
  <c r="Z190" i="2" s="1"/>
  <c r="BN200" i="2"/>
  <c r="BN210" i="2"/>
  <c r="Y223" i="2"/>
  <c r="BN231" i="2"/>
  <c r="BN247" i="2"/>
  <c r="Z259" i="2"/>
  <c r="Z262" i="2" s="1"/>
  <c r="BP261" i="2"/>
  <c r="Z270" i="2"/>
  <c r="Y276" i="2"/>
  <c r="Z283" i="2"/>
  <c r="Z284" i="2" s="1"/>
  <c r="BP299" i="2"/>
  <c r="Z308" i="2"/>
  <c r="BN330" i="2"/>
  <c r="BN335" i="2"/>
  <c r="Z338" i="2"/>
  <c r="BP353" i="2"/>
  <c r="Z363" i="2"/>
  <c r="BP375" i="2"/>
  <c r="Z389" i="2"/>
  <c r="Z399" i="2"/>
  <c r="Z404" i="2"/>
  <c r="BP411" i="2"/>
  <c r="BN424" i="2"/>
  <c r="Z427" i="2"/>
  <c r="Y441" i="2"/>
  <c r="BN451" i="2"/>
  <c r="BN457" i="2"/>
  <c r="Z469" i="2"/>
  <c r="BN474" i="2"/>
  <c r="BN501" i="2"/>
  <c r="Z521" i="2"/>
  <c r="Z524" i="2"/>
  <c r="BN537" i="2"/>
  <c r="BN540" i="2"/>
  <c r="BN543" i="2"/>
  <c r="Z571" i="2"/>
  <c r="Z572" i="2" s="1"/>
  <c r="F588" i="2"/>
  <c r="Y588" i="2"/>
  <c r="Y116" i="2"/>
  <c r="BN76" i="2"/>
  <c r="Z121" i="2"/>
  <c r="BN131" i="2"/>
  <c r="Z165" i="2"/>
  <c r="BN205" i="2"/>
  <c r="BN54" i="2"/>
  <c r="BP66" i="2"/>
  <c r="Y90" i="2"/>
  <c r="BN121" i="2"/>
  <c r="BN142" i="2"/>
  <c r="BN165" i="2"/>
  <c r="BP179" i="2"/>
  <c r="BN182" i="2"/>
  <c r="BN368" i="2"/>
  <c r="BN394" i="2"/>
  <c r="BN477" i="2"/>
  <c r="Z509" i="2"/>
  <c r="Z514" i="2"/>
  <c r="BN529" i="2"/>
  <c r="BN532" i="2"/>
  <c r="Z566" i="2"/>
  <c r="Z568" i="2" s="1"/>
  <c r="G588" i="2"/>
  <c r="Z588" i="2"/>
  <c r="BN43" i="2"/>
  <c r="BN87" i="2"/>
  <c r="BN106" i="2"/>
  <c r="BN24" i="2"/>
  <c r="Z36" i="2"/>
  <c r="BN49" i="2"/>
  <c r="BN59" i="2"/>
  <c r="BP71" i="2"/>
  <c r="Z95" i="2"/>
  <c r="Z98" i="2"/>
  <c r="Z109" i="2"/>
  <c r="BN147" i="2"/>
  <c r="Z158" i="2"/>
  <c r="BN188" i="2"/>
  <c r="Z198" i="2"/>
  <c r="Z229" i="2"/>
  <c r="Z245" i="2"/>
  <c r="BN259" i="2"/>
  <c r="Y262" i="2"/>
  <c r="BN270" i="2"/>
  <c r="BN283" i="2"/>
  <c r="Y300" i="2"/>
  <c r="BN308" i="2"/>
  <c r="BN338" i="2"/>
  <c r="Z349" i="2"/>
  <c r="Z350" i="2" s="1"/>
  <c r="BN363" i="2"/>
  <c r="Y376" i="2"/>
  <c r="BN389" i="2"/>
  <c r="BN399" i="2"/>
  <c r="BN404" i="2"/>
  <c r="Z422" i="2"/>
  <c r="BN427" i="2"/>
  <c r="Z438" i="2"/>
  <c r="Z440" i="2" s="1"/>
  <c r="Z443" i="2"/>
  <c r="BP457" i="2"/>
  <c r="BN469" i="2"/>
  <c r="Z472" i="2"/>
  <c r="Z485" i="2"/>
  <c r="Z488" i="2"/>
  <c r="BN521" i="2"/>
  <c r="BN524" i="2"/>
  <c r="BP537" i="2"/>
  <c r="Z557" i="2"/>
  <c r="Z560" i="2"/>
  <c r="BN571" i="2"/>
  <c r="AA588" i="2"/>
  <c r="Z43" i="2"/>
  <c r="Z44" i="2" s="1"/>
  <c r="Z54" i="2"/>
  <c r="Z87" i="2"/>
  <c r="Z142" i="2"/>
  <c r="Z144" i="2" s="1"/>
  <c r="BP182" i="2"/>
  <c r="BN566" i="2"/>
  <c r="AB588" i="2"/>
  <c r="BP87" i="2"/>
  <c r="Y206" i="2"/>
  <c r="BP188" i="2"/>
  <c r="Z361" i="2"/>
  <c r="Z381" i="2" l="1"/>
  <c r="Z90" i="2"/>
  <c r="Z102" i="2"/>
  <c r="Z395" i="2"/>
  <c r="Z326" i="2"/>
  <c r="Z218" i="2"/>
  <c r="Z356" i="2"/>
  <c r="Z240" i="2"/>
  <c r="Z434" i="2"/>
  <c r="Z116" i="2"/>
  <c r="Z526" i="2"/>
  <c r="X581" i="2"/>
  <c r="Z83" i="2"/>
  <c r="Z544" i="2"/>
  <c r="Z206" i="2"/>
  <c r="Z408" i="2"/>
  <c r="Z68" i="2"/>
  <c r="Z482" i="2"/>
  <c r="Z510" i="2"/>
  <c r="Z195" i="2"/>
  <c r="Z110" i="2"/>
  <c r="Z235" i="2"/>
  <c r="Z318" i="2"/>
  <c r="Z26" i="2"/>
  <c r="Y580" i="2"/>
  <c r="Z77" i="2"/>
  <c r="Z562" i="2"/>
  <c r="Z429" i="2"/>
  <c r="Z40" i="2"/>
  <c r="Z311" i="2"/>
  <c r="Z184" i="2"/>
  <c r="Y582" i="2"/>
  <c r="Z339" i="2"/>
  <c r="Z55" i="2"/>
  <c r="Z271" i="2"/>
  <c r="Z553" i="2"/>
  <c r="Z161" i="2"/>
  <c r="Z515" i="2"/>
  <c r="Z62" i="2"/>
  <c r="Z166" i="2"/>
  <c r="Z400" i="2"/>
  <c r="Z371" i="2"/>
  <c r="Z504" i="2"/>
  <c r="Z128" i="2"/>
  <c r="Z489" i="2"/>
  <c r="Y579" i="2"/>
  <c r="Z250" i="2"/>
  <c r="Z534" i="2"/>
  <c r="Y578" i="2"/>
  <c r="Z447" i="2"/>
  <c r="Y581" i="2" l="1"/>
  <c r="Z583" i="2"/>
</calcChain>
</file>

<file path=xl/sharedStrings.xml><?xml version="1.0" encoding="utf-8"?>
<sst xmlns="http://schemas.openxmlformats.org/spreadsheetml/2006/main" count="4535" uniqueCount="964">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</sst>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46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7" zoomScaleNormal="100" zoomScaleSheetLayoutView="100" workbookViewId="0">
      <selection activeCell="Z584" sqref="Z58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27" t="s">
        <v>26</v>
      </c>
      <c r="E1" s="1027"/>
      <c r="F1" s="1027"/>
      <c r="G1" s="14" t="s">
        <v>66</v>
      </c>
      <c r="H1" s="1027" t="s">
        <v>46</v>
      </c>
      <c r="I1" s="1027"/>
      <c r="J1" s="1027"/>
      <c r="K1" s="1027"/>
      <c r="L1" s="1027"/>
      <c r="M1" s="1027"/>
      <c r="N1" s="1027"/>
      <c r="O1" s="1027"/>
      <c r="P1" s="1027"/>
      <c r="Q1" s="1027"/>
      <c r="R1" s="1028" t="s">
        <v>67</v>
      </c>
      <c r="S1" s="1029"/>
      <c r="T1" s="102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30"/>
      <c r="R2" s="1030"/>
      <c r="S2" s="1030"/>
      <c r="T2" s="1030"/>
      <c r="U2" s="1030"/>
      <c r="V2" s="1030"/>
      <c r="W2" s="10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30"/>
      <c r="Q3" s="1030"/>
      <c r="R3" s="1030"/>
      <c r="S3" s="1030"/>
      <c r="T3" s="1030"/>
      <c r="U3" s="1030"/>
      <c r="V3" s="1030"/>
      <c r="W3" s="10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31" t="s">
        <v>8</v>
      </c>
      <c r="B5" s="1031"/>
      <c r="C5" s="1031"/>
      <c r="D5" s="1032"/>
      <c r="E5" s="1032"/>
      <c r="F5" s="1033" t="s">
        <v>14</v>
      </c>
      <c r="G5" s="1033"/>
      <c r="H5" s="1032"/>
      <c r="I5" s="1032"/>
      <c r="J5" s="1032"/>
      <c r="K5" s="1032"/>
      <c r="L5" s="1032"/>
      <c r="M5" s="1032"/>
      <c r="N5" s="69"/>
      <c r="P5" s="26" t="s">
        <v>4</v>
      </c>
      <c r="Q5" s="1034">
        <v>45745</v>
      </c>
      <c r="R5" s="1034"/>
      <c r="T5" s="1035" t="s">
        <v>3</v>
      </c>
      <c r="U5" s="1036"/>
      <c r="V5" s="1037" t="s">
        <v>950</v>
      </c>
      <c r="W5" s="1038"/>
      <c r="AB5" s="57"/>
      <c r="AC5" s="57"/>
      <c r="AD5" s="57"/>
      <c r="AE5" s="57"/>
    </row>
    <row r="6" spans="1:32" s="17" customFormat="1" ht="24" customHeight="1" x14ac:dyDescent="0.2">
      <c r="A6" s="1031" t="s">
        <v>1</v>
      </c>
      <c r="B6" s="1031"/>
      <c r="C6" s="1031"/>
      <c r="D6" s="1039" t="s">
        <v>75</v>
      </c>
      <c r="E6" s="1039"/>
      <c r="F6" s="1039"/>
      <c r="G6" s="1039"/>
      <c r="H6" s="1039"/>
      <c r="I6" s="1039"/>
      <c r="J6" s="1039"/>
      <c r="K6" s="1039"/>
      <c r="L6" s="1039"/>
      <c r="M6" s="1039"/>
      <c r="N6" s="70"/>
      <c r="P6" s="26" t="s">
        <v>27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1040"/>
      <c r="T6" s="1041" t="s">
        <v>5</v>
      </c>
      <c r="U6" s="1042"/>
      <c r="V6" s="1043" t="s">
        <v>69</v>
      </c>
      <c r="W6" s="104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49" t="str">
        <f>IFERROR(VLOOKUP(DeliveryAddress,Table,3,0),1)</f>
        <v>1</v>
      </c>
      <c r="E7" s="1050"/>
      <c r="F7" s="1050"/>
      <c r="G7" s="1050"/>
      <c r="H7" s="1050"/>
      <c r="I7" s="1050"/>
      <c r="J7" s="1050"/>
      <c r="K7" s="1050"/>
      <c r="L7" s="1050"/>
      <c r="M7" s="1051"/>
      <c r="N7" s="71"/>
      <c r="P7" s="26"/>
      <c r="Q7" s="46"/>
      <c r="R7" s="46"/>
      <c r="T7" s="1041"/>
      <c r="U7" s="1042"/>
      <c r="V7" s="1045"/>
      <c r="W7" s="1046"/>
      <c r="AB7" s="57"/>
      <c r="AC7" s="57"/>
      <c r="AD7" s="57"/>
      <c r="AE7" s="57"/>
    </row>
    <row r="8" spans="1:32" s="17" customFormat="1" ht="25.5" customHeight="1" x14ac:dyDescent="0.2">
      <c r="A8" s="1052" t="s">
        <v>57</v>
      </c>
      <c r="B8" s="1052"/>
      <c r="C8" s="1052"/>
      <c r="D8" s="1053" t="s">
        <v>76</v>
      </c>
      <c r="E8" s="1053"/>
      <c r="F8" s="1053"/>
      <c r="G8" s="1053"/>
      <c r="H8" s="1053"/>
      <c r="I8" s="1053"/>
      <c r="J8" s="1053"/>
      <c r="K8" s="1053"/>
      <c r="L8" s="1053"/>
      <c r="M8" s="1053"/>
      <c r="N8" s="72"/>
      <c r="P8" s="26" t="s">
        <v>11</v>
      </c>
      <c r="Q8" s="1012">
        <v>0.41666666666666669</v>
      </c>
      <c r="R8" s="1012"/>
      <c r="T8" s="1041"/>
      <c r="U8" s="1042"/>
      <c r="V8" s="1045"/>
      <c r="W8" s="1046"/>
      <c r="AB8" s="57"/>
      <c r="AC8" s="57"/>
      <c r="AD8" s="57"/>
      <c r="AE8" s="57"/>
    </row>
    <row r="9" spans="1:32" s="17" customFormat="1" ht="39.950000000000003" customHeight="1" x14ac:dyDescent="0.2">
      <c r="A9" s="10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02"/>
      <c r="C9" s="1002"/>
      <c r="D9" s="1003" t="s">
        <v>45</v>
      </c>
      <c r="E9" s="1004"/>
      <c r="F9" s="10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2"/>
      <c r="H9" s="1054" t="str">
        <f>IF(AND($A$9="Тип доверенности/получателя при получении в адресе перегруза:",$D$9="Разовая доверенность"),"Введите ФИО","")</f>
        <v/>
      </c>
      <c r="I9" s="1054"/>
      <c r="J9" s="10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54"/>
      <c r="L9" s="1054"/>
      <c r="M9" s="1054"/>
      <c r="N9" s="67"/>
      <c r="P9" s="29" t="s">
        <v>15</v>
      </c>
      <c r="Q9" s="1055"/>
      <c r="R9" s="1055"/>
      <c r="T9" s="1041"/>
      <c r="U9" s="1042"/>
      <c r="V9" s="1047"/>
      <c r="W9" s="104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2"/>
      <c r="C10" s="1002"/>
      <c r="D10" s="1003"/>
      <c r="E10" s="1004"/>
      <c r="F10" s="10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2"/>
      <c r="H10" s="1005" t="str">
        <f>IFERROR(VLOOKUP($D$10,Proxy,2,FALSE),"")</f>
        <v/>
      </c>
      <c r="I10" s="1005"/>
      <c r="J10" s="1005"/>
      <c r="K10" s="1005"/>
      <c r="L10" s="1005"/>
      <c r="M10" s="1005"/>
      <c r="N10" s="68"/>
      <c r="P10" s="29" t="s">
        <v>32</v>
      </c>
      <c r="Q10" s="1006"/>
      <c r="R10" s="1006"/>
      <c r="U10" s="26" t="s">
        <v>12</v>
      </c>
      <c r="V10" s="1007" t="s">
        <v>70</v>
      </c>
      <c r="W10" s="100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09"/>
      <c r="R11" s="1009"/>
      <c r="U11" s="26" t="s">
        <v>28</v>
      </c>
      <c r="V11" s="1010" t="s">
        <v>54</v>
      </c>
      <c r="W11" s="101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11" t="s">
        <v>71</v>
      </c>
      <c r="B12" s="1011"/>
      <c r="C12" s="1011"/>
      <c r="D12" s="1011"/>
      <c r="E12" s="1011"/>
      <c r="F12" s="1011"/>
      <c r="G12" s="1011"/>
      <c r="H12" s="1011"/>
      <c r="I12" s="1011"/>
      <c r="J12" s="1011"/>
      <c r="K12" s="1011"/>
      <c r="L12" s="1011"/>
      <c r="M12" s="1011"/>
      <c r="N12" s="73"/>
      <c r="P12" s="26" t="s">
        <v>30</v>
      </c>
      <c r="Q12" s="1012"/>
      <c r="R12" s="1012"/>
      <c r="S12" s="27"/>
      <c r="T12"/>
      <c r="U12" s="26" t="s">
        <v>45</v>
      </c>
      <c r="V12" s="1013"/>
      <c r="W12" s="1013"/>
      <c r="X12"/>
      <c r="AB12" s="57"/>
      <c r="AC12" s="57"/>
      <c r="AD12" s="57"/>
      <c r="AE12" s="57"/>
    </row>
    <row r="13" spans="1:32" s="17" customFormat="1" ht="23.25" customHeight="1" x14ac:dyDescent="0.2">
      <c r="A13" s="1011" t="s">
        <v>72</v>
      </c>
      <c r="B13" s="1011"/>
      <c r="C13" s="1011"/>
      <c r="D13" s="1011"/>
      <c r="E13" s="1011"/>
      <c r="F13" s="1011"/>
      <c r="G13" s="1011"/>
      <c r="H13" s="1011"/>
      <c r="I13" s="1011"/>
      <c r="J13" s="1011"/>
      <c r="K13" s="1011"/>
      <c r="L13" s="1011"/>
      <c r="M13" s="1011"/>
      <c r="N13" s="73"/>
      <c r="O13" s="29"/>
      <c r="P13" s="29" t="s">
        <v>31</v>
      </c>
      <c r="Q13" s="1010"/>
      <c r="R13" s="101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11" t="s">
        <v>73</v>
      </c>
      <c r="B14" s="1011"/>
      <c r="C14" s="1011"/>
      <c r="D14" s="1011"/>
      <c r="E14" s="1011"/>
      <c r="F14" s="1011"/>
      <c r="G14" s="1011"/>
      <c r="H14" s="1011"/>
      <c r="I14" s="1011"/>
      <c r="J14" s="1011"/>
      <c r="K14" s="1011"/>
      <c r="L14" s="1011"/>
      <c r="M14" s="101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14" t="s">
        <v>74</v>
      </c>
      <c r="B15" s="1014"/>
      <c r="C15" s="1014"/>
      <c r="D15" s="1014"/>
      <c r="E15" s="1014"/>
      <c r="F15" s="1014"/>
      <c r="G15" s="1014"/>
      <c r="H15" s="1014"/>
      <c r="I15" s="1014"/>
      <c r="J15" s="1014"/>
      <c r="K15" s="1014"/>
      <c r="L15" s="1014"/>
      <c r="M15" s="1014"/>
      <c r="N15" s="74"/>
      <c r="O15"/>
      <c r="P15" s="1015" t="s">
        <v>60</v>
      </c>
      <c r="Q15" s="1015"/>
      <c r="R15" s="1015"/>
      <c r="S15" s="1015"/>
      <c r="T15" s="10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16"/>
      <c r="Q16" s="1016"/>
      <c r="R16" s="1016"/>
      <c r="S16" s="1016"/>
      <c r="T16" s="10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85" t="s">
        <v>58</v>
      </c>
      <c r="B17" s="985" t="s">
        <v>48</v>
      </c>
      <c r="C17" s="1019" t="s">
        <v>47</v>
      </c>
      <c r="D17" s="1021" t="s">
        <v>49</v>
      </c>
      <c r="E17" s="1022"/>
      <c r="F17" s="985" t="s">
        <v>21</v>
      </c>
      <c r="G17" s="985" t="s">
        <v>24</v>
      </c>
      <c r="H17" s="985" t="s">
        <v>22</v>
      </c>
      <c r="I17" s="985" t="s">
        <v>23</v>
      </c>
      <c r="J17" s="985" t="s">
        <v>16</v>
      </c>
      <c r="K17" s="985" t="s">
        <v>62</v>
      </c>
      <c r="L17" s="985" t="s">
        <v>64</v>
      </c>
      <c r="M17" s="985" t="s">
        <v>2</v>
      </c>
      <c r="N17" s="985" t="s">
        <v>63</v>
      </c>
      <c r="O17" s="985" t="s">
        <v>25</v>
      </c>
      <c r="P17" s="1021" t="s">
        <v>17</v>
      </c>
      <c r="Q17" s="1025"/>
      <c r="R17" s="1025"/>
      <c r="S17" s="1025"/>
      <c r="T17" s="1022"/>
      <c r="U17" s="1017" t="s">
        <v>55</v>
      </c>
      <c r="V17" s="1018"/>
      <c r="W17" s="985" t="s">
        <v>6</v>
      </c>
      <c r="X17" s="985" t="s">
        <v>41</v>
      </c>
      <c r="Y17" s="987" t="s">
        <v>53</v>
      </c>
      <c r="Z17" s="989" t="s">
        <v>18</v>
      </c>
      <c r="AA17" s="991" t="s">
        <v>59</v>
      </c>
      <c r="AB17" s="991" t="s">
        <v>19</v>
      </c>
      <c r="AC17" s="991" t="s">
        <v>65</v>
      </c>
      <c r="AD17" s="993" t="s">
        <v>56</v>
      </c>
      <c r="AE17" s="994"/>
      <c r="AF17" s="995"/>
      <c r="AG17" s="77"/>
      <c r="BD17" s="76" t="s">
        <v>61</v>
      </c>
    </row>
    <row r="18" spans="1:68" ht="14.25" customHeight="1" x14ac:dyDescent="0.2">
      <c r="A18" s="986"/>
      <c r="B18" s="986"/>
      <c r="C18" s="1020"/>
      <c r="D18" s="1023"/>
      <c r="E18" s="1024"/>
      <c r="F18" s="986"/>
      <c r="G18" s="986"/>
      <c r="H18" s="986"/>
      <c r="I18" s="986"/>
      <c r="J18" s="986"/>
      <c r="K18" s="986"/>
      <c r="L18" s="986"/>
      <c r="M18" s="986"/>
      <c r="N18" s="986"/>
      <c r="O18" s="986"/>
      <c r="P18" s="1023"/>
      <c r="Q18" s="1026"/>
      <c r="R18" s="1026"/>
      <c r="S18" s="1026"/>
      <c r="T18" s="1024"/>
      <c r="U18" s="78" t="s">
        <v>44</v>
      </c>
      <c r="V18" s="78" t="s">
        <v>43</v>
      </c>
      <c r="W18" s="986"/>
      <c r="X18" s="986"/>
      <c r="Y18" s="988"/>
      <c r="Z18" s="990"/>
      <c r="AA18" s="992"/>
      <c r="AB18" s="992"/>
      <c r="AC18" s="992"/>
      <c r="AD18" s="996"/>
      <c r="AE18" s="997"/>
      <c r="AF18" s="998"/>
      <c r="AG18" s="77"/>
      <c r="BD18" s="76"/>
    </row>
    <row r="19" spans="1:68" ht="27.75" customHeight="1" x14ac:dyDescent="0.2">
      <c r="A19" s="725" t="s">
        <v>77</v>
      </c>
      <c r="B19" s="725"/>
      <c r="C19" s="725"/>
      <c r="D19" s="725"/>
      <c r="E19" s="725"/>
      <c r="F19" s="725"/>
      <c r="G19" s="725"/>
      <c r="H19" s="725"/>
      <c r="I19" s="725"/>
      <c r="J19" s="725"/>
      <c r="K19" s="725"/>
      <c r="L19" s="725"/>
      <c r="M19" s="725"/>
      <c r="N19" s="725"/>
      <c r="O19" s="725"/>
      <c r="P19" s="725"/>
      <c r="Q19" s="725"/>
      <c r="R19" s="725"/>
      <c r="S19" s="725"/>
      <c r="T19" s="725"/>
      <c r="U19" s="725"/>
      <c r="V19" s="725"/>
      <c r="W19" s="725"/>
      <c r="X19" s="725"/>
      <c r="Y19" s="725"/>
      <c r="Z19" s="725"/>
      <c r="AA19" s="52"/>
      <c r="AB19" s="52"/>
      <c r="AC19" s="52"/>
    </row>
    <row r="20" spans="1:68" ht="16.5" customHeight="1" x14ac:dyDescent="0.25">
      <c r="A20" s="691" t="s">
        <v>77</v>
      </c>
      <c r="B20" s="691"/>
      <c r="C20" s="691"/>
      <c r="D20" s="691"/>
      <c r="E20" s="691"/>
      <c r="F20" s="691"/>
      <c r="G20" s="691"/>
      <c r="H20" s="691"/>
      <c r="I20" s="691"/>
      <c r="J20" s="691"/>
      <c r="K20" s="691"/>
      <c r="L20" s="691"/>
      <c r="M20" s="691"/>
      <c r="N20" s="691"/>
      <c r="O20" s="691"/>
      <c r="P20" s="691"/>
      <c r="Q20" s="691"/>
      <c r="R20" s="691"/>
      <c r="S20" s="691"/>
      <c r="T20" s="691"/>
      <c r="U20" s="691"/>
      <c r="V20" s="691"/>
      <c r="W20" s="691"/>
      <c r="X20" s="691"/>
      <c r="Y20" s="691"/>
      <c r="Z20" s="691"/>
      <c r="AA20" s="62"/>
      <c r="AB20" s="62"/>
      <c r="AC20" s="62"/>
    </row>
    <row r="21" spans="1:68" ht="14.25" customHeight="1" x14ac:dyDescent="0.25">
      <c r="A21" s="676" t="s">
        <v>78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77">
        <v>4680115885912</v>
      </c>
      <c r="E22" s="677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9"/>
      <c r="R22" s="679"/>
      <c r="S22" s="679"/>
      <c r="T22" s="680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77">
        <v>4607091388237</v>
      </c>
      <c r="E23" s="677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0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9"/>
      <c r="R23" s="679"/>
      <c r="S23" s="679"/>
      <c r="T23" s="680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677">
        <v>4680115885905</v>
      </c>
      <c r="E24" s="677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0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9"/>
      <c r="R24" s="679"/>
      <c r="S24" s="679"/>
      <c r="T24" s="680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677">
        <v>4607091388244</v>
      </c>
      <c r="E25" s="677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9"/>
      <c r="R25" s="679"/>
      <c r="S25" s="679"/>
      <c r="T25" s="680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684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1" t="s">
        <v>40</v>
      </c>
      <c r="Q26" s="682"/>
      <c r="R26" s="682"/>
      <c r="S26" s="682"/>
      <c r="T26" s="682"/>
      <c r="U26" s="682"/>
      <c r="V26" s="683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1" t="s">
        <v>40</v>
      </c>
      <c r="Q27" s="682"/>
      <c r="R27" s="682"/>
      <c r="S27" s="682"/>
      <c r="T27" s="682"/>
      <c r="U27" s="682"/>
      <c r="V27" s="683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676" t="s">
        <v>93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677">
        <v>4607091388503</v>
      </c>
      <c r="E29" s="677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9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9"/>
      <c r="R29" s="679"/>
      <c r="S29" s="679"/>
      <c r="T29" s="680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684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1" t="s">
        <v>40</v>
      </c>
      <c r="Q30" s="682"/>
      <c r="R30" s="682"/>
      <c r="S30" s="682"/>
      <c r="T30" s="682"/>
      <c r="U30" s="682"/>
      <c r="V30" s="683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1" t="s">
        <v>40</v>
      </c>
      <c r="Q31" s="682"/>
      <c r="R31" s="682"/>
      <c r="S31" s="682"/>
      <c r="T31" s="682"/>
      <c r="U31" s="682"/>
      <c r="V31" s="683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25" t="s">
        <v>99</v>
      </c>
      <c r="B32" s="725"/>
      <c r="C32" s="725"/>
      <c r="D32" s="725"/>
      <c r="E32" s="725"/>
      <c r="F32" s="725"/>
      <c r="G32" s="725"/>
      <c r="H32" s="725"/>
      <c r="I32" s="725"/>
      <c r="J32" s="725"/>
      <c r="K32" s="725"/>
      <c r="L32" s="725"/>
      <c r="M32" s="725"/>
      <c r="N32" s="725"/>
      <c r="O32" s="725"/>
      <c r="P32" s="725"/>
      <c r="Q32" s="725"/>
      <c r="R32" s="725"/>
      <c r="S32" s="725"/>
      <c r="T32" s="725"/>
      <c r="U32" s="725"/>
      <c r="V32" s="725"/>
      <c r="W32" s="725"/>
      <c r="X32" s="725"/>
      <c r="Y32" s="725"/>
      <c r="Z32" s="725"/>
      <c r="AA32" s="52"/>
      <c r="AB32" s="52"/>
      <c r="AC32" s="52"/>
    </row>
    <row r="33" spans="1:68" ht="16.5" customHeight="1" x14ac:dyDescent="0.25">
      <c r="A33" s="691" t="s">
        <v>100</v>
      </c>
      <c r="B33" s="691"/>
      <c r="C33" s="691"/>
      <c r="D33" s="691"/>
      <c r="E33" s="691"/>
      <c r="F33" s="691"/>
      <c r="G33" s="691"/>
      <c r="H33" s="691"/>
      <c r="I33" s="691"/>
      <c r="J33" s="691"/>
      <c r="K33" s="691"/>
      <c r="L33" s="691"/>
      <c r="M33" s="691"/>
      <c r="N33" s="691"/>
      <c r="O33" s="691"/>
      <c r="P33" s="691"/>
      <c r="Q33" s="691"/>
      <c r="R33" s="691"/>
      <c r="S33" s="691"/>
      <c r="T33" s="691"/>
      <c r="U33" s="691"/>
      <c r="V33" s="691"/>
      <c r="W33" s="691"/>
      <c r="X33" s="691"/>
      <c r="Y33" s="691"/>
      <c r="Z33" s="691"/>
      <c r="AA33" s="62"/>
      <c r="AB33" s="62"/>
      <c r="AC33" s="62"/>
    </row>
    <row r="34" spans="1:68" ht="14.25" customHeight="1" x14ac:dyDescent="0.25">
      <c r="A34" s="676" t="s">
        <v>101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677">
        <v>4607091385670</v>
      </c>
      <c r="E35" s="677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9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9"/>
      <c r="R35" s="679"/>
      <c r="S35" s="679"/>
      <c r="T35" s="680"/>
      <c r="U35" s="37" t="s">
        <v>45</v>
      </c>
      <c r="V35" s="37" t="s">
        <v>45</v>
      </c>
      <c r="W35" s="38" t="s">
        <v>0</v>
      </c>
      <c r="X35" s="56">
        <v>100</v>
      </c>
      <c r="Y35" s="53">
        <f>IFERROR(IF(X35="",0,CEILING((X35/$H35),1)*$H35),"")</f>
        <v>108</v>
      </c>
      <c r="Z35" s="39">
        <f>IFERROR(IF(Y35=0,"",ROUNDUP(Y35/H35,0)*0.01898),"")</f>
        <v>0.1898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104.02777777777777</v>
      </c>
      <c r="BN35" s="75">
        <f>IFERROR(Y35*I35/H35,"0")</f>
        <v>112.34999999999998</v>
      </c>
      <c r="BO35" s="75">
        <f>IFERROR(1/J35*(X35/H35),"0")</f>
        <v>0.14467592592592593</v>
      </c>
      <c r="BP35" s="75">
        <f>IFERROR(1/J35*(Y35/H35),"0")</f>
        <v>0.15625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677">
        <v>4680115883956</v>
      </c>
      <c r="E36" s="677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9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9"/>
      <c r="R36" s="679"/>
      <c r="S36" s="679"/>
      <c r="T36" s="680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677">
        <v>4607091385687</v>
      </c>
      <c r="E37" s="677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97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9"/>
      <c r="R37" s="679"/>
      <c r="S37" s="679"/>
      <c r="T37" s="680"/>
      <c r="U37" s="37" t="s">
        <v>45</v>
      </c>
      <c r="V37" s="37" t="s">
        <v>45</v>
      </c>
      <c r="W37" s="38" t="s">
        <v>0</v>
      </c>
      <c r="X37" s="56">
        <v>48</v>
      </c>
      <c r="Y37" s="53">
        <f>IFERROR(IF(X37="",0,CEILING((X37/$H37),1)*$H37),"")</f>
        <v>48</v>
      </c>
      <c r="Z37" s="39">
        <f>IFERROR(IF(Y37=0,"",ROUNDUP(Y37/H37,0)*0.00902),"")</f>
        <v>0.10824</v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50.519999999999996</v>
      </c>
      <c r="BN37" s="75">
        <f>IFERROR(Y37*I37/H37,"0")</f>
        <v>50.519999999999996</v>
      </c>
      <c r="BO37" s="75">
        <f>IFERROR(1/J37*(X37/H37),"0")</f>
        <v>9.0909090909090912E-2</v>
      </c>
      <c r="BP37" s="75">
        <f>IFERROR(1/J37*(Y37/H37),"0")</f>
        <v>9.0909090909090912E-2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677">
        <v>4680115882539</v>
      </c>
      <c r="E38" s="677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9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9"/>
      <c r="R38" s="679"/>
      <c r="S38" s="679"/>
      <c r="T38" s="680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677">
        <v>4680115883949</v>
      </c>
      <c r="E39" s="677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97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9"/>
      <c r="R39" s="679"/>
      <c r="S39" s="679"/>
      <c r="T39" s="680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684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1" t="s">
        <v>40</v>
      </c>
      <c r="Q40" s="682"/>
      <c r="R40" s="682"/>
      <c r="S40" s="682"/>
      <c r="T40" s="682"/>
      <c r="U40" s="682"/>
      <c r="V40" s="683"/>
      <c r="W40" s="40" t="s">
        <v>39</v>
      </c>
      <c r="X40" s="41">
        <f>IFERROR(X35/H35,"0")+IFERROR(X36/H36,"0")+IFERROR(X37/H37,"0")+IFERROR(X38/H38,"0")+IFERROR(X39/H39,"0")</f>
        <v>21.25925925925926</v>
      </c>
      <c r="Y40" s="41">
        <f>IFERROR(Y35/H35,"0")+IFERROR(Y36/H36,"0")+IFERROR(Y37/H37,"0")+IFERROR(Y38/H38,"0")+IFERROR(Y39/H39,"0")</f>
        <v>22</v>
      </c>
      <c r="Z40" s="41">
        <f>IFERROR(IF(Z35="",0,Z35),"0")+IFERROR(IF(Z36="",0,Z36),"0")+IFERROR(IF(Z37="",0,Z37),"0")+IFERROR(IF(Z38="",0,Z38),"0")+IFERROR(IF(Z39="",0,Z39),"0")</f>
        <v>0.29803999999999997</v>
      </c>
      <c r="AA40" s="64"/>
      <c r="AB40" s="64"/>
      <c r="AC40" s="64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1" t="s">
        <v>40</v>
      </c>
      <c r="Q41" s="682"/>
      <c r="R41" s="682"/>
      <c r="S41" s="682"/>
      <c r="T41" s="682"/>
      <c r="U41" s="682"/>
      <c r="V41" s="683"/>
      <c r="W41" s="40" t="s">
        <v>0</v>
      </c>
      <c r="X41" s="41">
        <f>IFERROR(SUM(X35:X39),"0")</f>
        <v>148</v>
      </c>
      <c r="Y41" s="41">
        <f>IFERROR(SUM(Y35:Y39),"0")</f>
        <v>156</v>
      </c>
      <c r="Z41" s="40"/>
      <c r="AA41" s="64"/>
      <c r="AB41" s="64"/>
      <c r="AC41" s="64"/>
    </row>
    <row r="42" spans="1:68" ht="14.25" customHeight="1" x14ac:dyDescent="0.25">
      <c r="A42" s="676" t="s">
        <v>78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677">
        <v>4680115884915</v>
      </c>
      <c r="E43" s="677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9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9"/>
      <c r="R43" s="679"/>
      <c r="S43" s="679"/>
      <c r="T43" s="680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684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1" t="s">
        <v>40</v>
      </c>
      <c r="Q44" s="682"/>
      <c r="R44" s="682"/>
      <c r="S44" s="682"/>
      <c r="T44" s="682"/>
      <c r="U44" s="682"/>
      <c r="V44" s="683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1" t="s">
        <v>40</v>
      </c>
      <c r="Q45" s="682"/>
      <c r="R45" s="682"/>
      <c r="S45" s="682"/>
      <c r="T45" s="682"/>
      <c r="U45" s="682"/>
      <c r="V45" s="683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691" t="s">
        <v>123</v>
      </c>
      <c r="B46" s="691"/>
      <c r="C46" s="691"/>
      <c r="D46" s="691"/>
      <c r="E46" s="691"/>
      <c r="F46" s="691"/>
      <c r="G46" s="691"/>
      <c r="H46" s="691"/>
      <c r="I46" s="691"/>
      <c r="J46" s="691"/>
      <c r="K46" s="691"/>
      <c r="L46" s="691"/>
      <c r="M46" s="691"/>
      <c r="N46" s="691"/>
      <c r="O46" s="691"/>
      <c r="P46" s="691"/>
      <c r="Q46" s="691"/>
      <c r="R46" s="691"/>
      <c r="S46" s="691"/>
      <c r="T46" s="691"/>
      <c r="U46" s="691"/>
      <c r="V46" s="691"/>
      <c r="W46" s="691"/>
      <c r="X46" s="691"/>
      <c r="Y46" s="691"/>
      <c r="Z46" s="691"/>
      <c r="AA46" s="62"/>
      <c r="AB46" s="62"/>
      <c r="AC46" s="62"/>
    </row>
    <row r="47" spans="1:68" ht="14.25" customHeight="1" x14ac:dyDescent="0.25">
      <c r="A47" s="676" t="s">
        <v>101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677">
        <v>4680115885882</v>
      </c>
      <c r="E48" s="677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9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9"/>
      <c r="R48" s="679"/>
      <c r="S48" s="679"/>
      <c r="T48" s="680"/>
      <c r="U48" s="37" t="s">
        <v>45</v>
      </c>
      <c r="V48" s="37" t="s">
        <v>45</v>
      </c>
      <c r="W48" s="38" t="s">
        <v>0</v>
      </c>
      <c r="X48" s="56">
        <v>100</v>
      </c>
      <c r="Y48" s="53">
        <f t="shared" ref="Y48:Y54" si="0">IFERROR(IF(X48="",0,CEILING((X48/$H48),1)*$H48),"")</f>
        <v>100.8</v>
      </c>
      <c r="Z48" s="39">
        <f>IFERROR(IF(Y48=0,"",ROUNDUP(Y48/H48,0)*0.01898),"")</f>
        <v>0.17082</v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103.88392857142858</v>
      </c>
      <c r="BN48" s="75">
        <f t="shared" ref="BN48:BN54" si="2">IFERROR(Y48*I48/H48,"0")</f>
        <v>104.715</v>
      </c>
      <c r="BO48" s="75">
        <f t="shared" ref="BO48:BO54" si="3">IFERROR(1/J48*(X48/H48),"0")</f>
        <v>0.13950892857142858</v>
      </c>
      <c r="BP48" s="75">
        <f t="shared" ref="BP48:BP54" si="4">IFERROR(1/J48*(Y48/H48),"0")</f>
        <v>0.140625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677">
        <v>4680115881426</v>
      </c>
      <c r="E49" s="677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9"/>
      <c r="R49" s="679"/>
      <c r="S49" s="679"/>
      <c r="T49" s="680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677">
        <v>4680115880283</v>
      </c>
      <c r="E50" s="677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9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9"/>
      <c r="R50" s="679"/>
      <c r="S50" s="679"/>
      <c r="T50" s="680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677">
        <v>4680115882720</v>
      </c>
      <c r="E51" s="677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97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9"/>
      <c r="R51" s="679"/>
      <c r="S51" s="679"/>
      <c r="T51" s="680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677">
        <v>4680115881525</v>
      </c>
      <c r="E52" s="677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9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9"/>
      <c r="R52" s="679"/>
      <c r="S52" s="679"/>
      <c r="T52" s="680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677">
        <v>4680115885899</v>
      </c>
      <c r="E53" s="677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9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9"/>
      <c r="R53" s="679"/>
      <c r="S53" s="679"/>
      <c r="T53" s="680"/>
      <c r="U53" s="37" t="s">
        <v>45</v>
      </c>
      <c r="V53" s="37" t="s">
        <v>45</v>
      </c>
      <c r="W53" s="38" t="s">
        <v>0</v>
      </c>
      <c r="X53" s="56">
        <v>35</v>
      </c>
      <c r="Y53" s="53">
        <f t="shared" si="0"/>
        <v>35.700000000000003</v>
      </c>
      <c r="Z53" s="39">
        <f>IFERROR(IF(Y53=0,"",ROUNDUP(Y53/H53,0)*0.00651),"")</f>
        <v>0.11067</v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38</v>
      </c>
      <c r="BN53" s="75">
        <f t="shared" si="2"/>
        <v>38.76</v>
      </c>
      <c r="BO53" s="75">
        <f t="shared" si="3"/>
        <v>9.1575091575091569E-2</v>
      </c>
      <c r="BP53" s="75">
        <f t="shared" si="4"/>
        <v>9.3406593406593408E-2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677">
        <v>4680115881419</v>
      </c>
      <c r="E54" s="677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9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9"/>
      <c r="R54" s="679"/>
      <c r="S54" s="679"/>
      <c r="T54" s="680"/>
      <c r="U54" s="37" t="s">
        <v>45</v>
      </c>
      <c r="V54" s="37" t="s">
        <v>45</v>
      </c>
      <c r="W54" s="38" t="s">
        <v>0</v>
      </c>
      <c r="X54" s="56">
        <v>594</v>
      </c>
      <c r="Y54" s="53">
        <f t="shared" si="0"/>
        <v>594</v>
      </c>
      <c r="Z54" s="39">
        <f>IFERROR(IF(Y54=0,"",ROUNDUP(Y54/H54,0)*0.00902),"")</f>
        <v>1.1906400000000001</v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621.71999999999991</v>
      </c>
      <c r="BN54" s="75">
        <f t="shared" si="2"/>
        <v>621.71999999999991</v>
      </c>
      <c r="BO54" s="75">
        <f t="shared" si="3"/>
        <v>1</v>
      </c>
      <c r="BP54" s="75">
        <f t="shared" si="4"/>
        <v>1</v>
      </c>
    </row>
    <row r="55" spans="1:68" x14ac:dyDescent="0.2">
      <c r="A55" s="684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1" t="s">
        <v>40</v>
      </c>
      <c r="Q55" s="682"/>
      <c r="R55" s="682"/>
      <c r="S55" s="682"/>
      <c r="T55" s="682"/>
      <c r="U55" s="682"/>
      <c r="V55" s="683"/>
      <c r="W55" s="40" t="s">
        <v>39</v>
      </c>
      <c r="X55" s="41">
        <f>IFERROR(X48/H48,"0")+IFERROR(X49/H49,"0")+IFERROR(X50/H50,"0")+IFERROR(X51/H51,"0")+IFERROR(X52/H52,"0")+IFERROR(X53/H53,"0")+IFERROR(X54/H54,"0")</f>
        <v>157.5952380952381</v>
      </c>
      <c r="Y55" s="41">
        <f>IFERROR(Y48/H48,"0")+IFERROR(Y49/H49,"0")+IFERROR(Y50/H50,"0")+IFERROR(Y51/H51,"0")+IFERROR(Y52/H52,"0")+IFERROR(Y53/H53,"0")+IFERROR(Y54/H54,"0")</f>
        <v>158</v>
      </c>
      <c r="Z55" s="41">
        <f>IFERROR(IF(Z48="",0,Z48),"0")+IFERROR(IF(Z49="",0,Z49),"0")+IFERROR(IF(Z50="",0,Z50),"0")+IFERROR(IF(Z51="",0,Z51),"0")+IFERROR(IF(Z52="",0,Z52),"0")+IFERROR(IF(Z53="",0,Z53),"0")+IFERROR(IF(Z54="",0,Z54),"0")</f>
        <v>1.4721300000000002</v>
      </c>
      <c r="AA55" s="64"/>
      <c r="AB55" s="64"/>
      <c r="AC55" s="64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1" t="s">
        <v>40</v>
      </c>
      <c r="Q56" s="682"/>
      <c r="R56" s="682"/>
      <c r="S56" s="682"/>
      <c r="T56" s="682"/>
      <c r="U56" s="682"/>
      <c r="V56" s="683"/>
      <c r="W56" s="40" t="s">
        <v>0</v>
      </c>
      <c r="X56" s="41">
        <f>IFERROR(SUM(X48:X54),"0")</f>
        <v>729</v>
      </c>
      <c r="Y56" s="41">
        <f>IFERROR(SUM(Y48:Y54),"0")</f>
        <v>730.5</v>
      </c>
      <c r="Z56" s="40"/>
      <c r="AA56" s="64"/>
      <c r="AB56" s="64"/>
      <c r="AC56" s="64"/>
    </row>
    <row r="57" spans="1:68" ht="14.25" customHeight="1" x14ac:dyDescent="0.25">
      <c r="A57" s="676" t="s">
        <v>146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677">
        <v>4680115881440</v>
      </c>
      <c r="E58" s="677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9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9"/>
      <c r="R58" s="679"/>
      <c r="S58" s="679"/>
      <c r="T58" s="680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677">
        <v>4680115882751</v>
      </c>
      <c r="E59" s="677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9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9"/>
      <c r="R59" s="679"/>
      <c r="S59" s="679"/>
      <c r="T59" s="680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677">
        <v>4680115885950</v>
      </c>
      <c r="E60" s="677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9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9"/>
      <c r="R60" s="679"/>
      <c r="S60" s="679"/>
      <c r="T60" s="680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677">
        <v>4680115881433</v>
      </c>
      <c r="E61" s="677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9"/>
      <c r="R61" s="679"/>
      <c r="S61" s="679"/>
      <c r="T61" s="680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84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1" t="s">
        <v>40</v>
      </c>
      <c r="Q62" s="682"/>
      <c r="R62" s="682"/>
      <c r="S62" s="682"/>
      <c r="T62" s="682"/>
      <c r="U62" s="682"/>
      <c r="V62" s="683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1" t="s">
        <v>40</v>
      </c>
      <c r="Q63" s="682"/>
      <c r="R63" s="682"/>
      <c r="S63" s="682"/>
      <c r="T63" s="682"/>
      <c r="U63" s="682"/>
      <c r="V63" s="683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76" t="s">
        <v>157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677">
        <v>4680115885073</v>
      </c>
      <c r="E65" s="677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9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9"/>
      <c r="R65" s="679"/>
      <c r="S65" s="679"/>
      <c r="T65" s="680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677">
        <v>4680115885059</v>
      </c>
      <c r="E66" s="677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9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9"/>
      <c r="R66" s="679"/>
      <c r="S66" s="679"/>
      <c r="T66" s="680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677">
        <v>4680115885097</v>
      </c>
      <c r="E67" s="677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9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9"/>
      <c r="R67" s="679"/>
      <c r="S67" s="679"/>
      <c r="T67" s="680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84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1" t="s">
        <v>40</v>
      </c>
      <c r="Q68" s="682"/>
      <c r="R68" s="682"/>
      <c r="S68" s="682"/>
      <c r="T68" s="682"/>
      <c r="U68" s="682"/>
      <c r="V68" s="683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1" t="s">
        <v>40</v>
      </c>
      <c r="Q69" s="682"/>
      <c r="R69" s="682"/>
      <c r="S69" s="682"/>
      <c r="T69" s="682"/>
      <c r="U69" s="682"/>
      <c r="V69" s="683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76" t="s">
        <v>78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677">
        <v>4680115881891</v>
      </c>
      <c r="E71" s="677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9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9"/>
      <c r="R71" s="679"/>
      <c r="S71" s="679"/>
      <c r="T71" s="680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677">
        <v>4680115885769</v>
      </c>
      <c r="E72" s="677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9"/>
      <c r="R72" s="679"/>
      <c r="S72" s="679"/>
      <c r="T72" s="680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677">
        <v>4680115884410</v>
      </c>
      <c r="E73" s="677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9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9"/>
      <c r="R73" s="679"/>
      <c r="S73" s="679"/>
      <c r="T73" s="680"/>
      <c r="U73" s="37" t="s">
        <v>45</v>
      </c>
      <c r="V73" s="37" t="s">
        <v>45</v>
      </c>
      <c r="W73" s="38" t="s">
        <v>0</v>
      </c>
      <c r="X73" s="56">
        <v>140</v>
      </c>
      <c r="Y73" s="53">
        <f t="shared" si="5"/>
        <v>142.80000000000001</v>
      </c>
      <c r="Z73" s="39">
        <f>IFERROR(IF(Y73=0,"",ROUNDUP(Y73/H73,0)*0.01898),"")</f>
        <v>0.32266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148.44999999999999</v>
      </c>
      <c r="BN73" s="75">
        <f t="shared" si="7"/>
        <v>151.41900000000001</v>
      </c>
      <c r="BO73" s="75">
        <f t="shared" si="8"/>
        <v>0.26041666666666663</v>
      </c>
      <c r="BP73" s="75">
        <f t="shared" si="9"/>
        <v>0.265625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677">
        <v>4680115884311</v>
      </c>
      <c r="E74" s="677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9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9"/>
      <c r="R74" s="679"/>
      <c r="S74" s="679"/>
      <c r="T74" s="680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677">
        <v>4680115885929</v>
      </c>
      <c r="E75" s="677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9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9"/>
      <c r="R75" s="679"/>
      <c r="S75" s="679"/>
      <c r="T75" s="680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677">
        <v>4680115884403</v>
      </c>
      <c r="E76" s="677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9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9"/>
      <c r="R76" s="679"/>
      <c r="S76" s="679"/>
      <c r="T76" s="680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684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1" t="s">
        <v>40</v>
      </c>
      <c r="Q77" s="682"/>
      <c r="R77" s="682"/>
      <c r="S77" s="682"/>
      <c r="T77" s="682"/>
      <c r="U77" s="682"/>
      <c r="V77" s="683"/>
      <c r="W77" s="40" t="s">
        <v>39</v>
      </c>
      <c r="X77" s="41">
        <f>IFERROR(X71/H71,"0")+IFERROR(X72/H72,"0")+IFERROR(X73/H73,"0")+IFERROR(X74/H74,"0")+IFERROR(X75/H75,"0")+IFERROR(X76/H76,"0")</f>
        <v>16.666666666666664</v>
      </c>
      <c r="Y77" s="41">
        <f>IFERROR(Y71/H71,"0")+IFERROR(Y72/H72,"0")+IFERROR(Y73/H73,"0")+IFERROR(Y74/H74,"0")+IFERROR(Y75/H75,"0")+IFERROR(Y76/H76,"0")</f>
        <v>17</v>
      </c>
      <c r="Z77" s="41">
        <f>IFERROR(IF(Z71="",0,Z71),"0")+IFERROR(IF(Z72="",0,Z72),"0")+IFERROR(IF(Z73="",0,Z73),"0")+IFERROR(IF(Z74="",0,Z74),"0")+IFERROR(IF(Z75="",0,Z75),"0")+IFERROR(IF(Z76="",0,Z76),"0")</f>
        <v>0.32266</v>
      </c>
      <c r="AA77" s="64"/>
      <c r="AB77" s="64"/>
      <c r="AC77" s="64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1" t="s">
        <v>40</v>
      </c>
      <c r="Q78" s="682"/>
      <c r="R78" s="682"/>
      <c r="S78" s="682"/>
      <c r="T78" s="682"/>
      <c r="U78" s="682"/>
      <c r="V78" s="683"/>
      <c r="W78" s="40" t="s">
        <v>0</v>
      </c>
      <c r="X78" s="41">
        <f>IFERROR(SUM(X71:X76),"0")</f>
        <v>140</v>
      </c>
      <c r="Y78" s="41">
        <f>IFERROR(SUM(Y71:Y76),"0")</f>
        <v>142.80000000000001</v>
      </c>
      <c r="Z78" s="40"/>
      <c r="AA78" s="64"/>
      <c r="AB78" s="64"/>
      <c r="AC78" s="64"/>
    </row>
    <row r="79" spans="1:68" ht="14.25" customHeight="1" x14ac:dyDescent="0.25">
      <c r="A79" s="676" t="s">
        <v>183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677">
        <v>4680115881532</v>
      </c>
      <c r="E80" s="677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95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9"/>
      <c r="R80" s="679"/>
      <c r="S80" s="679"/>
      <c r="T80" s="680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677">
        <v>4680115881532</v>
      </c>
      <c r="E81" s="677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95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9"/>
      <c r="R81" s="679"/>
      <c r="S81" s="679"/>
      <c r="T81" s="680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677">
        <v>4680115881464</v>
      </c>
      <c r="E82" s="677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95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9"/>
      <c r="R82" s="679"/>
      <c r="S82" s="679"/>
      <c r="T82" s="680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684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1" t="s">
        <v>40</v>
      </c>
      <c r="Q83" s="682"/>
      <c r="R83" s="682"/>
      <c r="S83" s="682"/>
      <c r="T83" s="682"/>
      <c r="U83" s="682"/>
      <c r="V83" s="683"/>
      <c r="W83" s="40" t="s">
        <v>39</v>
      </c>
      <c r="X83" s="41">
        <f>IFERROR(X80/H80,"0")+IFERROR(X81/H81,"0")+IFERROR(X82/H82,"0")</f>
        <v>0</v>
      </c>
      <c r="Y83" s="41">
        <f>IFERROR(Y80/H80,"0")+IFERROR(Y81/H81,"0")+IFERROR(Y82/H82,"0")</f>
        <v>0</v>
      </c>
      <c r="Z83" s="41">
        <f>IFERROR(IF(Z80="",0,Z80),"0")+IFERROR(IF(Z81="",0,Z81),"0")+IFERROR(IF(Z82="",0,Z82),"0")</f>
        <v>0</v>
      </c>
      <c r="AA83" s="64"/>
      <c r="AB83" s="64"/>
      <c r="AC83" s="64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1" t="s">
        <v>40</v>
      </c>
      <c r="Q84" s="682"/>
      <c r="R84" s="682"/>
      <c r="S84" s="682"/>
      <c r="T84" s="682"/>
      <c r="U84" s="682"/>
      <c r="V84" s="683"/>
      <c r="W84" s="40" t="s">
        <v>0</v>
      </c>
      <c r="X84" s="41">
        <f>IFERROR(SUM(X80:X82),"0")</f>
        <v>0</v>
      </c>
      <c r="Y84" s="41">
        <f>IFERROR(SUM(Y80:Y82),"0")</f>
        <v>0</v>
      </c>
      <c r="Z84" s="40"/>
      <c r="AA84" s="64"/>
      <c r="AB84" s="64"/>
      <c r="AC84" s="64"/>
    </row>
    <row r="85" spans="1:68" ht="16.5" customHeight="1" x14ac:dyDescent="0.25">
      <c r="A85" s="691" t="s">
        <v>191</v>
      </c>
      <c r="B85" s="691"/>
      <c r="C85" s="691"/>
      <c r="D85" s="691"/>
      <c r="E85" s="691"/>
      <c r="F85" s="691"/>
      <c r="G85" s="691"/>
      <c r="H85" s="691"/>
      <c r="I85" s="691"/>
      <c r="J85" s="691"/>
      <c r="K85" s="691"/>
      <c r="L85" s="691"/>
      <c r="M85" s="691"/>
      <c r="N85" s="691"/>
      <c r="O85" s="691"/>
      <c r="P85" s="691"/>
      <c r="Q85" s="691"/>
      <c r="R85" s="691"/>
      <c r="S85" s="691"/>
      <c r="T85" s="691"/>
      <c r="U85" s="691"/>
      <c r="V85" s="691"/>
      <c r="W85" s="691"/>
      <c r="X85" s="691"/>
      <c r="Y85" s="691"/>
      <c r="Z85" s="691"/>
      <c r="AA85" s="62"/>
      <c r="AB85" s="62"/>
      <c r="AC85" s="62"/>
    </row>
    <row r="86" spans="1:68" ht="14.25" customHeight="1" x14ac:dyDescent="0.25">
      <c r="A86" s="676" t="s">
        <v>101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677">
        <v>4680115881327</v>
      </c>
      <c r="E87" s="677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9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9"/>
      <c r="R87" s="679"/>
      <c r="S87" s="679"/>
      <c r="T87" s="680"/>
      <c r="U87" s="37" t="s">
        <v>45</v>
      </c>
      <c r="V87" s="37" t="s">
        <v>45</v>
      </c>
      <c r="W87" s="38" t="s">
        <v>0</v>
      </c>
      <c r="X87" s="56">
        <v>100</v>
      </c>
      <c r="Y87" s="53">
        <f>IFERROR(IF(X87="",0,CEILING((X87/$H87),1)*$H87),"")</f>
        <v>108</v>
      </c>
      <c r="Z87" s="39">
        <f>IFERROR(IF(Y87=0,"",ROUNDUP(Y87/H87,0)*0.01898),"")</f>
        <v>0.1898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104.02777777777777</v>
      </c>
      <c r="BN87" s="75">
        <f>IFERROR(Y87*I87/H87,"0")</f>
        <v>112.34999999999998</v>
      </c>
      <c r="BO87" s="75">
        <f>IFERROR(1/J87*(X87/H87),"0")</f>
        <v>0.14467592592592593</v>
      </c>
      <c r="BP87" s="75">
        <f>IFERROR(1/J87*(Y87/H87),"0")</f>
        <v>0.15625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677">
        <v>4680115881518</v>
      </c>
      <c r="E88" s="677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9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9"/>
      <c r="R88" s="679"/>
      <c r="S88" s="679"/>
      <c r="T88" s="680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677">
        <v>4680115881303</v>
      </c>
      <c r="E89" s="677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94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9"/>
      <c r="R89" s="679"/>
      <c r="S89" s="679"/>
      <c r="T89" s="680"/>
      <c r="U89" s="37" t="s">
        <v>45</v>
      </c>
      <c r="V89" s="37" t="s">
        <v>45</v>
      </c>
      <c r="W89" s="38" t="s">
        <v>0</v>
      </c>
      <c r="X89" s="56">
        <v>108</v>
      </c>
      <c r="Y89" s="53">
        <f>IFERROR(IF(X89="",0,CEILING((X89/$H89),1)*$H89),"")</f>
        <v>108</v>
      </c>
      <c r="Z89" s="39">
        <f>IFERROR(IF(Y89=0,"",ROUNDUP(Y89/H89,0)*0.00902),"")</f>
        <v>0.21648000000000001</v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113.04</v>
      </c>
      <c r="BN89" s="75">
        <f>IFERROR(Y89*I89/H89,"0")</f>
        <v>113.04</v>
      </c>
      <c r="BO89" s="75">
        <f>IFERROR(1/J89*(X89/H89),"0")</f>
        <v>0.18181818181818182</v>
      </c>
      <c r="BP89" s="75">
        <f>IFERROR(1/J89*(Y89/H89),"0")</f>
        <v>0.18181818181818182</v>
      </c>
    </row>
    <row r="90" spans="1:68" x14ac:dyDescent="0.2">
      <c r="A90" s="684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1" t="s">
        <v>40</v>
      </c>
      <c r="Q90" s="682"/>
      <c r="R90" s="682"/>
      <c r="S90" s="682"/>
      <c r="T90" s="682"/>
      <c r="U90" s="682"/>
      <c r="V90" s="683"/>
      <c r="W90" s="40" t="s">
        <v>39</v>
      </c>
      <c r="X90" s="41">
        <f>IFERROR(X87/H87,"0")+IFERROR(X88/H88,"0")+IFERROR(X89/H89,"0")</f>
        <v>33.25925925925926</v>
      </c>
      <c r="Y90" s="41">
        <f>IFERROR(Y87/H87,"0")+IFERROR(Y88/H88,"0")+IFERROR(Y89/H89,"0")</f>
        <v>34</v>
      </c>
      <c r="Z90" s="41">
        <f>IFERROR(IF(Z87="",0,Z87),"0")+IFERROR(IF(Z88="",0,Z88),"0")+IFERROR(IF(Z89="",0,Z89),"0")</f>
        <v>0.40627999999999997</v>
      </c>
      <c r="AA90" s="64"/>
      <c r="AB90" s="64"/>
      <c r="AC90" s="64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1" t="s">
        <v>40</v>
      </c>
      <c r="Q91" s="682"/>
      <c r="R91" s="682"/>
      <c r="S91" s="682"/>
      <c r="T91" s="682"/>
      <c r="U91" s="682"/>
      <c r="V91" s="683"/>
      <c r="W91" s="40" t="s">
        <v>0</v>
      </c>
      <c r="X91" s="41">
        <f>IFERROR(SUM(X87:X89),"0")</f>
        <v>208</v>
      </c>
      <c r="Y91" s="41">
        <f>IFERROR(SUM(Y87:Y89),"0")</f>
        <v>216</v>
      </c>
      <c r="Z91" s="40"/>
      <c r="AA91" s="64"/>
      <c r="AB91" s="64"/>
      <c r="AC91" s="64"/>
    </row>
    <row r="92" spans="1:68" ht="14.25" customHeight="1" x14ac:dyDescent="0.25">
      <c r="A92" s="676" t="s">
        <v>78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4301051437</v>
      </c>
      <c r="D93" s="677">
        <v>4607091386967</v>
      </c>
      <c r="E93" s="677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94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9"/>
      <c r="R93" s="679"/>
      <c r="S93" s="679"/>
      <c r="T93" s="680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27" customHeight="1" x14ac:dyDescent="0.25">
      <c r="A94" s="60" t="s">
        <v>200</v>
      </c>
      <c r="B94" s="60" t="s">
        <v>203</v>
      </c>
      <c r="C94" s="34">
        <v>4301051546</v>
      </c>
      <c r="D94" s="677">
        <v>4607091386967</v>
      </c>
      <c r="E94" s="677"/>
      <c r="F94" s="59">
        <v>1.4</v>
      </c>
      <c r="G94" s="35">
        <v>6</v>
      </c>
      <c r="H94" s="59">
        <v>8.4</v>
      </c>
      <c r="I94" s="59">
        <v>8.9190000000000005</v>
      </c>
      <c r="J94" s="35">
        <v>64</v>
      </c>
      <c r="K94" s="35" t="s">
        <v>106</v>
      </c>
      <c r="L94" s="35" t="s">
        <v>45</v>
      </c>
      <c r="M94" s="36" t="s">
        <v>112</v>
      </c>
      <c r="N94" s="36"/>
      <c r="O94" s="35">
        <v>45</v>
      </c>
      <c r="P94" s="9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9"/>
      <c r="R94" s="679"/>
      <c r="S94" s="679"/>
      <c r="T94" s="680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202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16.5" customHeight="1" x14ac:dyDescent="0.25">
      <c r="A95" s="60" t="s">
        <v>200</v>
      </c>
      <c r="B95" s="60" t="s">
        <v>204</v>
      </c>
      <c r="C95" s="34">
        <v>4301051712</v>
      </c>
      <c r="D95" s="677">
        <v>4607091386967</v>
      </c>
      <c r="E95" s="677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143</v>
      </c>
      <c r="N95" s="36"/>
      <c r="O95" s="35">
        <v>45</v>
      </c>
      <c r="P95" s="950" t="s">
        <v>205</v>
      </c>
      <c r="Q95" s="679"/>
      <c r="R95" s="679"/>
      <c r="S95" s="679"/>
      <c r="T95" s="680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206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677">
        <v>4680115884953</v>
      </c>
      <c r="E96" s="677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951" t="s">
        <v>209</v>
      </c>
      <c r="Q96" s="679"/>
      <c r="R96" s="679"/>
      <c r="S96" s="679"/>
      <c r="T96" s="680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16.5" customHeight="1" x14ac:dyDescent="0.25">
      <c r="A97" s="60" t="s">
        <v>211</v>
      </c>
      <c r="B97" s="60" t="s">
        <v>212</v>
      </c>
      <c r="C97" s="34">
        <v>4301051718</v>
      </c>
      <c r="D97" s="677">
        <v>4607091385731</v>
      </c>
      <c r="E97" s="677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143</v>
      </c>
      <c r="N97" s="36"/>
      <c r="O97" s="35">
        <v>45</v>
      </c>
      <c r="P97" s="952" t="s">
        <v>213</v>
      </c>
      <c r="Q97" s="679"/>
      <c r="R97" s="679"/>
      <c r="S97" s="679"/>
      <c r="T97" s="680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206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27" customHeight="1" x14ac:dyDescent="0.25">
      <c r="A98" s="60" t="s">
        <v>211</v>
      </c>
      <c r="B98" s="60" t="s">
        <v>214</v>
      </c>
      <c r="C98" s="34">
        <v>4301052039</v>
      </c>
      <c r="D98" s="677">
        <v>4607091385731</v>
      </c>
      <c r="E98" s="677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112</v>
      </c>
      <c r="N98" s="36"/>
      <c r="O98" s="35">
        <v>45</v>
      </c>
      <c r="P98" s="940" t="s">
        <v>215</v>
      </c>
      <c r="Q98" s="679"/>
      <c r="R98" s="679"/>
      <c r="S98" s="679"/>
      <c r="T98" s="680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202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677">
        <v>4680115880894</v>
      </c>
      <c r="E99" s="677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9"/>
      <c r="R99" s="679"/>
      <c r="S99" s="679"/>
      <c r="T99" s="680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4301051439</v>
      </c>
      <c r="D100" s="677">
        <v>4680115880214</v>
      </c>
      <c r="E100" s="677"/>
      <c r="F100" s="59">
        <v>0.45</v>
      </c>
      <c r="G100" s="35">
        <v>6</v>
      </c>
      <c r="H100" s="59">
        <v>2.7</v>
      </c>
      <c r="I100" s="59">
        <v>2.988</v>
      </c>
      <c r="J100" s="35">
        <v>132</v>
      </c>
      <c r="K100" s="35" t="s">
        <v>113</v>
      </c>
      <c r="L100" s="35" t="s">
        <v>45</v>
      </c>
      <c r="M100" s="36" t="s">
        <v>112</v>
      </c>
      <c r="N100" s="36"/>
      <c r="O100" s="35">
        <v>45</v>
      </c>
      <c r="P100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9"/>
      <c r="R100" s="679"/>
      <c r="S100" s="679"/>
      <c r="T100" s="680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4301051687</v>
      </c>
      <c r="D101" s="677">
        <v>4680115880214</v>
      </c>
      <c r="E101" s="677"/>
      <c r="F101" s="59">
        <v>0.45</v>
      </c>
      <c r="G101" s="35">
        <v>4</v>
      </c>
      <c r="H101" s="59">
        <v>1.8</v>
      </c>
      <c r="I101" s="59">
        <v>2.032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94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9"/>
      <c r="R101" s="679"/>
      <c r="S101" s="679"/>
      <c r="T101" s="680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684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1" t="s">
        <v>40</v>
      </c>
      <c r="Q102" s="682"/>
      <c r="R102" s="682"/>
      <c r="S102" s="682"/>
      <c r="T102" s="682"/>
      <c r="U102" s="682"/>
      <c r="V102" s="683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0</v>
      </c>
      <c r="Y102" s="41">
        <f>IFERROR(Y93/H93,"0")+IFERROR(Y94/H94,"0")+IFERROR(Y95/H95,"0")+IFERROR(Y96/H96,"0")+IFERROR(Y97/H97,"0")+IFERROR(Y98/H98,"0")+IFERROR(Y99/H99,"0")+IFERROR(Y100/H100,"0")+IFERROR(Y101/H101,"0")</f>
        <v>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1" t="s">
        <v>40</v>
      </c>
      <c r="Q103" s="682"/>
      <c r="R103" s="682"/>
      <c r="S103" s="682"/>
      <c r="T103" s="682"/>
      <c r="U103" s="682"/>
      <c r="V103" s="683"/>
      <c r="W103" s="40" t="s">
        <v>0</v>
      </c>
      <c r="X103" s="41">
        <f>IFERROR(SUM(X93:X101),"0")</f>
        <v>0</v>
      </c>
      <c r="Y103" s="41">
        <f>IFERROR(SUM(Y93:Y101),"0")</f>
        <v>0</v>
      </c>
      <c r="Z103" s="40"/>
      <c r="AA103" s="64"/>
      <c r="AB103" s="64"/>
      <c r="AC103" s="64"/>
    </row>
    <row r="104" spans="1:68" ht="16.5" customHeight="1" x14ac:dyDescent="0.25">
      <c r="A104" s="691" t="s">
        <v>222</v>
      </c>
      <c r="B104" s="691"/>
      <c r="C104" s="691"/>
      <c r="D104" s="691"/>
      <c r="E104" s="691"/>
      <c r="F104" s="691"/>
      <c r="G104" s="691"/>
      <c r="H104" s="691"/>
      <c r="I104" s="691"/>
      <c r="J104" s="691"/>
      <c r="K104" s="691"/>
      <c r="L104" s="691"/>
      <c r="M104" s="691"/>
      <c r="N104" s="691"/>
      <c r="O104" s="691"/>
      <c r="P104" s="691"/>
      <c r="Q104" s="691"/>
      <c r="R104" s="691"/>
      <c r="S104" s="691"/>
      <c r="T104" s="691"/>
      <c r="U104" s="691"/>
      <c r="V104" s="691"/>
      <c r="W104" s="691"/>
      <c r="X104" s="691"/>
      <c r="Y104" s="691"/>
      <c r="Z104" s="691"/>
      <c r="AA104" s="62"/>
      <c r="AB104" s="62"/>
      <c r="AC104" s="62"/>
    </row>
    <row r="105" spans="1:68" ht="14.25" customHeight="1" x14ac:dyDescent="0.25">
      <c r="A105" s="676" t="s">
        <v>101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4301011514</v>
      </c>
      <c r="D106" s="677">
        <v>4680115882133</v>
      </c>
      <c r="E106" s="677"/>
      <c r="F106" s="59">
        <v>1.35</v>
      </c>
      <c r="G106" s="35">
        <v>8</v>
      </c>
      <c r="H106" s="59">
        <v>10.8</v>
      </c>
      <c r="I106" s="59">
        <v>11.234999999999999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9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9"/>
      <c r="R106" s="679"/>
      <c r="S106" s="679"/>
      <c r="T106" s="680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226</v>
      </c>
      <c r="B107" s="60" t="s">
        <v>227</v>
      </c>
      <c r="C107" s="34">
        <v>4301011417</v>
      </c>
      <c r="D107" s="677">
        <v>4680115880269</v>
      </c>
      <c r="E107" s="677"/>
      <c r="F107" s="59">
        <v>0.375</v>
      </c>
      <c r="G107" s="35">
        <v>10</v>
      </c>
      <c r="H107" s="59">
        <v>3.75</v>
      </c>
      <c r="I107" s="59">
        <v>3.96</v>
      </c>
      <c r="J107" s="35">
        <v>132</v>
      </c>
      <c r="K107" s="35" t="s">
        <v>113</v>
      </c>
      <c r="L107" s="35" t="s">
        <v>114</v>
      </c>
      <c r="M107" s="36" t="s">
        <v>112</v>
      </c>
      <c r="N107" s="36"/>
      <c r="O107" s="35">
        <v>50</v>
      </c>
      <c r="P107" s="9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9"/>
      <c r="R107" s="679"/>
      <c r="S107" s="679"/>
      <c r="T107" s="680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115</v>
      </c>
      <c r="AK107" s="79">
        <v>45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228</v>
      </c>
      <c r="B108" s="60" t="s">
        <v>229</v>
      </c>
      <c r="C108" s="34">
        <v>4301011415</v>
      </c>
      <c r="D108" s="677">
        <v>4680115880429</v>
      </c>
      <c r="E108" s="677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113</v>
      </c>
      <c r="L108" s="35" t="s">
        <v>45</v>
      </c>
      <c r="M108" s="36" t="s">
        <v>112</v>
      </c>
      <c r="N108" s="36"/>
      <c r="O108" s="35">
        <v>50</v>
      </c>
      <c r="P108" s="9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9"/>
      <c r="R108" s="679"/>
      <c r="S108" s="679"/>
      <c r="T108" s="680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230</v>
      </c>
      <c r="B109" s="60" t="s">
        <v>231</v>
      </c>
      <c r="C109" s="34">
        <v>4301011462</v>
      </c>
      <c r="D109" s="677">
        <v>4680115881457</v>
      </c>
      <c r="E109" s="677"/>
      <c r="F109" s="59">
        <v>0.75</v>
      </c>
      <c r="G109" s="35">
        <v>6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93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9"/>
      <c r="R109" s="679"/>
      <c r="S109" s="679"/>
      <c r="T109" s="680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684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1" t="s">
        <v>40</v>
      </c>
      <c r="Q110" s="682"/>
      <c r="R110" s="682"/>
      <c r="S110" s="682"/>
      <c r="T110" s="682"/>
      <c r="U110" s="682"/>
      <c r="V110" s="683"/>
      <c r="W110" s="40" t="s">
        <v>39</v>
      </c>
      <c r="X110" s="41">
        <f>IFERROR(X106/H106,"0")+IFERROR(X107/H107,"0")+IFERROR(X108/H108,"0")+IFERROR(X109/H109,"0")</f>
        <v>0</v>
      </c>
      <c r="Y110" s="41">
        <f>IFERROR(Y106/H106,"0")+IFERROR(Y107/H107,"0")+IFERROR(Y108/H108,"0")+IFERROR(Y109/H109,"0")</f>
        <v>0</v>
      </c>
      <c r="Z110" s="41">
        <f>IFERROR(IF(Z106="",0,Z106),"0")+IFERROR(IF(Z107="",0,Z107),"0")+IFERROR(IF(Z108="",0,Z108),"0")+IFERROR(IF(Z109="",0,Z109),"0")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1" t="s">
        <v>40</v>
      </c>
      <c r="Q111" s="682"/>
      <c r="R111" s="682"/>
      <c r="S111" s="682"/>
      <c r="T111" s="682"/>
      <c r="U111" s="682"/>
      <c r="V111" s="683"/>
      <c r="W111" s="40" t="s">
        <v>0</v>
      </c>
      <c r="X111" s="41">
        <f>IFERROR(SUM(X106:X109),"0")</f>
        <v>0</v>
      </c>
      <c r="Y111" s="41">
        <f>IFERROR(SUM(Y106:Y109),"0")</f>
        <v>0</v>
      </c>
      <c r="Z111" s="40"/>
      <c r="AA111" s="64"/>
      <c r="AB111" s="64"/>
      <c r="AC111" s="64"/>
    </row>
    <row r="112" spans="1:68" ht="14.25" customHeight="1" x14ac:dyDescent="0.25">
      <c r="A112" s="676" t="s">
        <v>146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3"/>
      <c r="AB112" s="63"/>
      <c r="AC112" s="63"/>
    </row>
    <row r="113" spans="1:68" ht="16.5" customHeight="1" x14ac:dyDescent="0.25">
      <c r="A113" s="60" t="s">
        <v>232</v>
      </c>
      <c r="B113" s="60" t="s">
        <v>233</v>
      </c>
      <c r="C113" s="34">
        <v>4301020345</v>
      </c>
      <c r="D113" s="677">
        <v>4680115881488</v>
      </c>
      <c r="E113" s="677"/>
      <c r="F113" s="59">
        <v>1.35</v>
      </c>
      <c r="G113" s="35">
        <v>8</v>
      </c>
      <c r="H113" s="59">
        <v>10.8</v>
      </c>
      <c r="I113" s="59">
        <v>11.234999999999999</v>
      </c>
      <c r="J113" s="35">
        <v>64</v>
      </c>
      <c r="K113" s="35" t="s">
        <v>106</v>
      </c>
      <c r="L113" s="35" t="s">
        <v>45</v>
      </c>
      <c r="M113" s="36" t="s">
        <v>105</v>
      </c>
      <c r="N113" s="36"/>
      <c r="O113" s="35">
        <v>55</v>
      </c>
      <c r="P113" s="9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9"/>
      <c r="R113" s="679"/>
      <c r="S113" s="679"/>
      <c r="T113" s="680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IFERROR(IF(Y113=0,"",ROUNDUP(Y113/H113,0)*0.01898),"")</f>
        <v/>
      </c>
      <c r="AA113" s="65" t="s">
        <v>45</v>
      </c>
      <c r="AB113" s="66" t="s">
        <v>45</v>
      </c>
      <c r="AC113" s="181" t="s">
        <v>234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235</v>
      </c>
      <c r="B114" s="60" t="s">
        <v>236</v>
      </c>
      <c r="C114" s="34">
        <v>4301020346</v>
      </c>
      <c r="D114" s="677">
        <v>4680115882775</v>
      </c>
      <c r="E114" s="677"/>
      <c r="F114" s="59">
        <v>0.3</v>
      </c>
      <c r="G114" s="35">
        <v>8</v>
      </c>
      <c r="H114" s="59">
        <v>2.4</v>
      </c>
      <c r="I114" s="59">
        <v>2.5</v>
      </c>
      <c r="J114" s="35">
        <v>234</v>
      </c>
      <c r="K114" s="35" t="s">
        <v>161</v>
      </c>
      <c r="L114" s="35" t="s">
        <v>45</v>
      </c>
      <c r="M114" s="36" t="s">
        <v>105</v>
      </c>
      <c r="N114" s="36"/>
      <c r="O114" s="35">
        <v>55</v>
      </c>
      <c r="P114" s="93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9"/>
      <c r="R114" s="679"/>
      <c r="S114" s="679"/>
      <c r="T114" s="680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IFERROR(IF(Y114=0,"",ROUNDUP(Y114/H114,0)*0.00502),"")</f>
        <v/>
      </c>
      <c r="AA114" s="65" t="s">
        <v>45</v>
      </c>
      <c r="AB114" s="66" t="s">
        <v>45</v>
      </c>
      <c r="AC114" s="183" t="s">
        <v>234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237</v>
      </c>
      <c r="B115" s="60" t="s">
        <v>238</v>
      </c>
      <c r="C115" s="34">
        <v>4301020344</v>
      </c>
      <c r="D115" s="677">
        <v>4680115880658</v>
      </c>
      <c r="E115" s="677"/>
      <c r="F115" s="59">
        <v>0.4</v>
      </c>
      <c r="G115" s="35">
        <v>6</v>
      </c>
      <c r="H115" s="59">
        <v>2.4</v>
      </c>
      <c r="I115" s="59">
        <v>2.58</v>
      </c>
      <c r="J115" s="35">
        <v>182</v>
      </c>
      <c r="K115" s="35" t="s">
        <v>83</v>
      </c>
      <c r="L115" s="35" t="s">
        <v>45</v>
      </c>
      <c r="M115" s="36" t="s">
        <v>105</v>
      </c>
      <c r="N115" s="36"/>
      <c r="O115" s="35">
        <v>55</v>
      </c>
      <c r="P115" s="9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9"/>
      <c r="R115" s="679"/>
      <c r="S115" s="679"/>
      <c r="T115" s="680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5" t="s">
        <v>234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x14ac:dyDescent="0.2">
      <c r="A116" s="684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1" t="s">
        <v>40</v>
      </c>
      <c r="Q116" s="682"/>
      <c r="R116" s="682"/>
      <c r="S116" s="682"/>
      <c r="T116" s="682"/>
      <c r="U116" s="682"/>
      <c r="V116" s="683"/>
      <c r="W116" s="40" t="s">
        <v>39</v>
      </c>
      <c r="X116" s="41">
        <f>IFERROR(X113/H113,"0")+IFERROR(X114/H114,"0")+IFERROR(X115/H115,"0")</f>
        <v>0</v>
      </c>
      <c r="Y116" s="41">
        <f>IFERROR(Y113/H113,"0")+IFERROR(Y114/H114,"0")+IFERROR(Y115/H115,"0")</f>
        <v>0</v>
      </c>
      <c r="Z116" s="41">
        <f>IFERROR(IF(Z113="",0,Z113),"0")+IFERROR(IF(Z114="",0,Z114),"0")+IFERROR(IF(Z115="",0,Z115),"0")</f>
        <v>0</v>
      </c>
      <c r="AA116" s="64"/>
      <c r="AB116" s="64"/>
      <c r="AC116" s="64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1" t="s">
        <v>40</v>
      </c>
      <c r="Q117" s="682"/>
      <c r="R117" s="682"/>
      <c r="S117" s="682"/>
      <c r="T117" s="682"/>
      <c r="U117" s="682"/>
      <c r="V117" s="683"/>
      <c r="W117" s="40" t="s">
        <v>0</v>
      </c>
      <c r="X117" s="41">
        <f>IFERROR(SUM(X113:X115),"0")</f>
        <v>0</v>
      </c>
      <c r="Y117" s="41">
        <f>IFERROR(SUM(Y113:Y115),"0")</f>
        <v>0</v>
      </c>
      <c r="Z117" s="40"/>
      <c r="AA117" s="64"/>
      <c r="AB117" s="64"/>
      <c r="AC117" s="64"/>
    </row>
    <row r="118" spans="1:68" ht="14.25" customHeight="1" x14ac:dyDescent="0.25">
      <c r="A118" s="676" t="s">
        <v>78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3"/>
      <c r="AB118" s="63"/>
      <c r="AC118" s="63"/>
    </row>
    <row r="119" spans="1:68" ht="37.5" customHeight="1" x14ac:dyDescent="0.25">
      <c r="A119" s="60" t="s">
        <v>239</v>
      </c>
      <c r="B119" s="60" t="s">
        <v>240</v>
      </c>
      <c r="C119" s="34">
        <v>4301051360</v>
      </c>
      <c r="D119" s="677">
        <v>4607091385168</v>
      </c>
      <c r="E119" s="677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 t="s">
        <v>45</v>
      </c>
      <c r="M119" s="36" t="s">
        <v>112</v>
      </c>
      <c r="N119" s="36"/>
      <c r="O119" s="35">
        <v>45</v>
      </c>
      <c r="P119" s="92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9"/>
      <c r="R119" s="679"/>
      <c r="S119" s="679"/>
      <c r="T119" s="680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ref="Y119:Y127" si="15">IFERROR(IF(X119="",0,CEILING((X119/$H119),1)*$H119),"")</f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241</v>
      </c>
      <c r="AG119" s="75"/>
      <c r="AJ119" s="79" t="s">
        <v>45</v>
      </c>
      <c r="AK119" s="79">
        <v>0</v>
      </c>
      <c r="BB119" s="188" t="s">
        <v>66</v>
      </c>
      <c r="BM119" s="75">
        <f t="shared" ref="BM119:BM127" si="16">IFERROR(X119*I119/H119,"0")</f>
        <v>0</v>
      </c>
      <c r="BN119" s="75">
        <f t="shared" ref="BN119:BN127" si="17">IFERROR(Y119*I119/H119,"0")</f>
        <v>0</v>
      </c>
      <c r="BO119" s="75">
        <f t="shared" ref="BO119:BO127" si="18">IFERROR(1/J119*(X119/H119),"0")</f>
        <v>0</v>
      </c>
      <c r="BP119" s="75">
        <f t="shared" ref="BP119:BP127" si="19">IFERROR(1/J119*(Y119/H119),"0")</f>
        <v>0</v>
      </c>
    </row>
    <row r="120" spans="1:68" ht="16.5" customHeight="1" x14ac:dyDescent="0.25">
      <c r="A120" s="60" t="s">
        <v>239</v>
      </c>
      <c r="B120" s="60" t="s">
        <v>242</v>
      </c>
      <c r="C120" s="34">
        <v>4301051724</v>
      </c>
      <c r="D120" s="677">
        <v>4607091385168</v>
      </c>
      <c r="E120" s="677"/>
      <c r="F120" s="59">
        <v>1.35</v>
      </c>
      <c r="G120" s="35">
        <v>6</v>
      </c>
      <c r="H120" s="59">
        <v>8.1</v>
      </c>
      <c r="I120" s="59">
        <v>8.6129999999999995</v>
      </c>
      <c r="J120" s="35">
        <v>64</v>
      </c>
      <c r="K120" s="35" t="s">
        <v>106</v>
      </c>
      <c r="L120" s="35" t="s">
        <v>45</v>
      </c>
      <c r="M120" s="36" t="s">
        <v>143</v>
      </c>
      <c r="N120" s="36"/>
      <c r="O120" s="35">
        <v>45</v>
      </c>
      <c r="P120" s="928" t="s">
        <v>243</v>
      </c>
      <c r="Q120" s="679"/>
      <c r="R120" s="679"/>
      <c r="S120" s="679"/>
      <c r="T120" s="680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15"/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244</v>
      </c>
      <c r="AG120" s="75"/>
      <c r="AJ120" s="79" t="s">
        <v>45</v>
      </c>
      <c r="AK120" s="79">
        <v>0</v>
      </c>
      <c r="BB120" s="190" t="s">
        <v>66</v>
      </c>
      <c r="BM120" s="75">
        <f t="shared" si="16"/>
        <v>0</v>
      </c>
      <c r="BN120" s="75">
        <f t="shared" si="17"/>
        <v>0</v>
      </c>
      <c r="BO120" s="75">
        <f t="shared" si="18"/>
        <v>0</v>
      </c>
      <c r="BP120" s="75">
        <f t="shared" si="19"/>
        <v>0</v>
      </c>
    </row>
    <row r="121" spans="1:68" ht="27" customHeight="1" x14ac:dyDescent="0.25">
      <c r="A121" s="60" t="s">
        <v>239</v>
      </c>
      <c r="B121" s="60" t="s">
        <v>245</v>
      </c>
      <c r="C121" s="34">
        <v>4301051625</v>
      </c>
      <c r="D121" s="677">
        <v>4607091385168</v>
      </c>
      <c r="E121" s="677"/>
      <c r="F121" s="59">
        <v>1.4</v>
      </c>
      <c r="G121" s="35">
        <v>6</v>
      </c>
      <c r="H121" s="59">
        <v>8.4</v>
      </c>
      <c r="I121" s="59">
        <v>8.9130000000000003</v>
      </c>
      <c r="J121" s="35">
        <v>64</v>
      </c>
      <c r="K121" s="35" t="s">
        <v>106</v>
      </c>
      <c r="L121" s="35" t="s">
        <v>45</v>
      </c>
      <c r="M121" s="36" t="s">
        <v>112</v>
      </c>
      <c r="N121" s="36"/>
      <c r="O121" s="35">
        <v>45</v>
      </c>
      <c r="P121" s="92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9"/>
      <c r="R121" s="679"/>
      <c r="S121" s="679"/>
      <c r="T121" s="680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246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247</v>
      </c>
      <c r="B122" s="60" t="s">
        <v>248</v>
      </c>
      <c r="C122" s="34">
        <v>4301051362</v>
      </c>
      <c r="D122" s="677">
        <v>4607091383256</v>
      </c>
      <c r="E122" s="677"/>
      <c r="F122" s="59">
        <v>0.33</v>
      </c>
      <c r="G122" s="35">
        <v>6</v>
      </c>
      <c r="H122" s="59">
        <v>1.98</v>
      </c>
      <c r="I122" s="59">
        <v>2.226</v>
      </c>
      <c r="J122" s="35">
        <v>182</v>
      </c>
      <c r="K122" s="35" t="s">
        <v>83</v>
      </c>
      <c r="L122" s="35" t="s">
        <v>45</v>
      </c>
      <c r="M122" s="36" t="s">
        <v>112</v>
      </c>
      <c r="N122" s="36"/>
      <c r="O122" s="35">
        <v>45</v>
      </c>
      <c r="P122" s="93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9"/>
      <c r="R122" s="679"/>
      <c r="S122" s="679"/>
      <c r="T122" s="680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 t="shared" ref="Z122:Z127" si="20">IFERROR(IF(Y122=0,"",ROUNDUP(Y122/H122,0)*0.00651),"")</f>
        <v/>
      </c>
      <c r="AA122" s="65" t="s">
        <v>45</v>
      </c>
      <c r="AB122" s="66" t="s">
        <v>45</v>
      </c>
      <c r="AC122" s="193" t="s">
        <v>241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247</v>
      </c>
      <c r="B123" s="60" t="s">
        <v>249</v>
      </c>
      <c r="C123" s="34">
        <v>4301051730</v>
      </c>
      <c r="D123" s="677">
        <v>4607091383256</v>
      </c>
      <c r="E123" s="677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931" t="s">
        <v>250</v>
      </c>
      <c r="Q123" s="679"/>
      <c r="R123" s="679"/>
      <c r="S123" s="679"/>
      <c r="T123" s="680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si="20"/>
        <v/>
      </c>
      <c r="AA123" s="65" t="s">
        <v>45</v>
      </c>
      <c r="AB123" s="66" t="s">
        <v>45</v>
      </c>
      <c r="AC123" s="195" t="s">
        <v>244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251</v>
      </c>
      <c r="B124" s="60" t="s">
        <v>252</v>
      </c>
      <c r="C124" s="34">
        <v>4301051358</v>
      </c>
      <c r="D124" s="677">
        <v>4607091385748</v>
      </c>
      <c r="E124" s="677"/>
      <c r="F124" s="59">
        <v>0.45</v>
      </c>
      <c r="G124" s="35">
        <v>6</v>
      </c>
      <c r="H124" s="59">
        <v>2.7</v>
      </c>
      <c r="I124" s="59">
        <v>2.952</v>
      </c>
      <c r="J124" s="35">
        <v>182</v>
      </c>
      <c r="K124" s="35" t="s">
        <v>83</v>
      </c>
      <c r="L124" s="35" t="s">
        <v>130</v>
      </c>
      <c r="M124" s="36" t="s">
        <v>112</v>
      </c>
      <c r="N124" s="36"/>
      <c r="O124" s="35">
        <v>45</v>
      </c>
      <c r="P124" s="9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9"/>
      <c r="R124" s="679"/>
      <c r="S124" s="679"/>
      <c r="T124" s="680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241</v>
      </c>
      <c r="AG124" s="75"/>
      <c r="AJ124" s="79" t="s">
        <v>131</v>
      </c>
      <c r="AK124" s="79">
        <v>491.4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251</v>
      </c>
      <c r="B125" s="60" t="s">
        <v>253</v>
      </c>
      <c r="C125" s="34">
        <v>4301051721</v>
      </c>
      <c r="D125" s="677">
        <v>4607091385748</v>
      </c>
      <c r="E125" s="677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933" t="s">
        <v>254</v>
      </c>
      <c r="Q125" s="679"/>
      <c r="R125" s="679"/>
      <c r="S125" s="679"/>
      <c r="T125" s="680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244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27" customHeight="1" x14ac:dyDescent="0.25">
      <c r="A126" s="60" t="s">
        <v>255</v>
      </c>
      <c r="B126" s="60" t="s">
        <v>256</v>
      </c>
      <c r="C126" s="34">
        <v>4301051740</v>
      </c>
      <c r="D126" s="677">
        <v>4680115884533</v>
      </c>
      <c r="E126" s="677"/>
      <c r="F126" s="59">
        <v>0.3</v>
      </c>
      <c r="G126" s="35">
        <v>6</v>
      </c>
      <c r="H126" s="59">
        <v>1.8</v>
      </c>
      <c r="I126" s="59">
        <v>1.98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9"/>
      <c r="R126" s="679"/>
      <c r="S126" s="679"/>
      <c r="T126" s="680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4301051480</v>
      </c>
      <c r="D127" s="677">
        <v>4680115882645</v>
      </c>
      <c r="E127" s="677"/>
      <c r="F127" s="59">
        <v>0.3</v>
      </c>
      <c r="G127" s="35">
        <v>6</v>
      </c>
      <c r="H127" s="59">
        <v>1.8</v>
      </c>
      <c r="I127" s="59">
        <v>2.64</v>
      </c>
      <c r="J127" s="35">
        <v>182</v>
      </c>
      <c r="K127" s="35" t="s">
        <v>83</v>
      </c>
      <c r="L127" s="35" t="s">
        <v>45</v>
      </c>
      <c r="M127" s="36" t="s">
        <v>82</v>
      </c>
      <c r="N127" s="36"/>
      <c r="O127" s="35">
        <v>40</v>
      </c>
      <c r="P127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9"/>
      <c r="R127" s="679"/>
      <c r="S127" s="679"/>
      <c r="T127" s="680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260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x14ac:dyDescent="0.2">
      <c r="A128" s="684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1" t="s">
        <v>40</v>
      </c>
      <c r="Q128" s="682"/>
      <c r="R128" s="682"/>
      <c r="S128" s="682"/>
      <c r="T128" s="682"/>
      <c r="U128" s="682"/>
      <c r="V128" s="683"/>
      <c r="W128" s="40" t="s">
        <v>39</v>
      </c>
      <c r="X128" s="41">
        <f>IFERROR(X119/H119,"0")+IFERROR(X120/H120,"0")+IFERROR(X121/H121,"0")+IFERROR(X122/H122,"0")+IFERROR(X123/H123,"0")+IFERROR(X124/H124,"0")+IFERROR(X125/H125,"0")+IFERROR(X126/H126,"0")+IFERROR(X127/H127,"0")</f>
        <v>0</v>
      </c>
      <c r="Y128" s="41">
        <f>IFERROR(Y119/H119,"0")+IFERROR(Y120/H120,"0")+IFERROR(Y121/H121,"0")+IFERROR(Y122/H122,"0")+IFERROR(Y123/H123,"0")+IFERROR(Y124/H124,"0")+IFERROR(Y125/H125,"0")+IFERROR(Y126/H126,"0")+IFERROR(Y127/H127,"0")</f>
        <v>0</v>
      </c>
      <c r="Z128" s="4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1" t="s">
        <v>40</v>
      </c>
      <c r="Q129" s="682"/>
      <c r="R129" s="682"/>
      <c r="S129" s="682"/>
      <c r="T129" s="682"/>
      <c r="U129" s="682"/>
      <c r="V129" s="683"/>
      <c r="W129" s="40" t="s">
        <v>0</v>
      </c>
      <c r="X129" s="41">
        <f>IFERROR(SUM(X119:X127),"0")</f>
        <v>0</v>
      </c>
      <c r="Y129" s="41">
        <f>IFERROR(SUM(Y119:Y127),"0")</f>
        <v>0</v>
      </c>
      <c r="Z129" s="40"/>
      <c r="AA129" s="64"/>
      <c r="AB129" s="64"/>
      <c r="AC129" s="64"/>
    </row>
    <row r="130" spans="1:68" ht="14.25" customHeight="1" x14ac:dyDescent="0.25">
      <c r="A130" s="676" t="s">
        <v>183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3"/>
      <c r="AB130" s="63"/>
      <c r="AC130" s="63"/>
    </row>
    <row r="131" spans="1:68" ht="37.5" customHeight="1" x14ac:dyDescent="0.25">
      <c r="A131" s="60" t="s">
        <v>261</v>
      </c>
      <c r="B131" s="60" t="s">
        <v>262</v>
      </c>
      <c r="C131" s="34">
        <v>4301060356</v>
      </c>
      <c r="D131" s="677">
        <v>4680115882652</v>
      </c>
      <c r="E131" s="677"/>
      <c r="F131" s="59">
        <v>0.33</v>
      </c>
      <c r="G131" s="35">
        <v>6</v>
      </c>
      <c r="H131" s="59">
        <v>1.98</v>
      </c>
      <c r="I131" s="59">
        <v>2.82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9"/>
      <c r="R131" s="679"/>
      <c r="S131" s="679"/>
      <c r="T131" s="680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205" t="s">
        <v>263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customHeight="1" x14ac:dyDescent="0.25">
      <c r="A132" s="60" t="s">
        <v>264</v>
      </c>
      <c r="B132" s="60" t="s">
        <v>265</v>
      </c>
      <c r="C132" s="34">
        <v>4301060317</v>
      </c>
      <c r="D132" s="677">
        <v>4680115880238</v>
      </c>
      <c r="E132" s="677"/>
      <c r="F132" s="59">
        <v>0.33</v>
      </c>
      <c r="G132" s="35">
        <v>6</v>
      </c>
      <c r="H132" s="59">
        <v>1.98</v>
      </c>
      <c r="I132" s="59">
        <v>2.238</v>
      </c>
      <c r="J132" s="35">
        <v>182</v>
      </c>
      <c r="K132" s="35" t="s">
        <v>83</v>
      </c>
      <c r="L132" s="35" t="s">
        <v>45</v>
      </c>
      <c r="M132" s="36" t="s">
        <v>112</v>
      </c>
      <c r="N132" s="36"/>
      <c r="O132" s="35">
        <v>40</v>
      </c>
      <c r="P132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9"/>
      <c r="R132" s="679"/>
      <c r="S132" s="679"/>
      <c r="T132" s="680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266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684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1" t="s">
        <v>40</v>
      </c>
      <c r="Q133" s="682"/>
      <c r="R133" s="682"/>
      <c r="S133" s="682"/>
      <c r="T133" s="682"/>
      <c r="U133" s="682"/>
      <c r="V133" s="683"/>
      <c r="W133" s="40" t="s">
        <v>39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1" t="s">
        <v>40</v>
      </c>
      <c r="Q134" s="682"/>
      <c r="R134" s="682"/>
      <c r="S134" s="682"/>
      <c r="T134" s="682"/>
      <c r="U134" s="682"/>
      <c r="V134" s="683"/>
      <c r="W134" s="40" t="s">
        <v>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6.5" customHeight="1" x14ac:dyDescent="0.25">
      <c r="A135" s="691" t="s">
        <v>267</v>
      </c>
      <c r="B135" s="691"/>
      <c r="C135" s="691"/>
      <c r="D135" s="691"/>
      <c r="E135" s="691"/>
      <c r="F135" s="691"/>
      <c r="G135" s="691"/>
      <c r="H135" s="691"/>
      <c r="I135" s="691"/>
      <c r="J135" s="691"/>
      <c r="K135" s="691"/>
      <c r="L135" s="691"/>
      <c r="M135" s="691"/>
      <c r="N135" s="691"/>
      <c r="O135" s="691"/>
      <c r="P135" s="691"/>
      <c r="Q135" s="691"/>
      <c r="R135" s="691"/>
      <c r="S135" s="691"/>
      <c r="T135" s="691"/>
      <c r="U135" s="691"/>
      <c r="V135" s="691"/>
      <c r="W135" s="691"/>
      <c r="X135" s="691"/>
      <c r="Y135" s="691"/>
      <c r="Z135" s="691"/>
      <c r="AA135" s="62"/>
      <c r="AB135" s="62"/>
      <c r="AC135" s="62"/>
    </row>
    <row r="136" spans="1:68" ht="14.25" customHeight="1" x14ac:dyDescent="0.25">
      <c r="A136" s="676" t="s">
        <v>101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3"/>
      <c r="AB136" s="63"/>
      <c r="AC136" s="63"/>
    </row>
    <row r="137" spans="1:68" ht="27" customHeight="1" x14ac:dyDescent="0.25">
      <c r="A137" s="60" t="s">
        <v>268</v>
      </c>
      <c r="B137" s="60" t="s">
        <v>269</v>
      </c>
      <c r="C137" s="34">
        <v>4301011564</v>
      </c>
      <c r="D137" s="677">
        <v>4680115882577</v>
      </c>
      <c r="E137" s="677"/>
      <c r="F137" s="59">
        <v>0.4</v>
      </c>
      <c r="G137" s="35">
        <v>8</v>
      </c>
      <c r="H137" s="59">
        <v>3.2</v>
      </c>
      <c r="I137" s="59">
        <v>3.38</v>
      </c>
      <c r="J137" s="35">
        <v>182</v>
      </c>
      <c r="K137" s="35" t="s">
        <v>83</v>
      </c>
      <c r="L137" s="35" t="s">
        <v>45</v>
      </c>
      <c r="M137" s="36" t="s">
        <v>98</v>
      </c>
      <c r="N137" s="36"/>
      <c r="O137" s="35">
        <v>90</v>
      </c>
      <c r="P137" s="9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9"/>
      <c r="R137" s="679"/>
      <c r="S137" s="679"/>
      <c r="T137" s="680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09" t="s">
        <v>270</v>
      </c>
      <c r="AG137" s="75"/>
      <c r="AJ137" s="79" t="s">
        <v>45</v>
      </c>
      <c r="AK137" s="79">
        <v>0</v>
      </c>
      <c r="BB137" s="210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268</v>
      </c>
      <c r="B138" s="60" t="s">
        <v>271</v>
      </c>
      <c r="C138" s="34">
        <v>4301011562</v>
      </c>
      <c r="D138" s="677">
        <v>4680115882577</v>
      </c>
      <c r="E138" s="677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9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9"/>
      <c r="R138" s="679"/>
      <c r="S138" s="679"/>
      <c r="T138" s="680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270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684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1" t="s">
        <v>40</v>
      </c>
      <c r="Q139" s="682"/>
      <c r="R139" s="682"/>
      <c r="S139" s="682"/>
      <c r="T139" s="682"/>
      <c r="U139" s="682"/>
      <c r="V139" s="683"/>
      <c r="W139" s="40" t="s">
        <v>39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1" t="s">
        <v>40</v>
      </c>
      <c r="Q140" s="682"/>
      <c r="R140" s="682"/>
      <c r="S140" s="682"/>
      <c r="T140" s="682"/>
      <c r="U140" s="682"/>
      <c r="V140" s="683"/>
      <c r="W140" s="40" t="s">
        <v>0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676" t="s">
        <v>157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3"/>
      <c r="AB141" s="63"/>
      <c r="AC141" s="63"/>
    </row>
    <row r="142" spans="1:68" ht="27" customHeight="1" x14ac:dyDescent="0.25">
      <c r="A142" s="60" t="s">
        <v>272</v>
      </c>
      <c r="B142" s="60" t="s">
        <v>273</v>
      </c>
      <c r="C142" s="34">
        <v>4301031235</v>
      </c>
      <c r="D142" s="677">
        <v>4680115883444</v>
      </c>
      <c r="E142" s="677"/>
      <c r="F142" s="59">
        <v>0.35</v>
      </c>
      <c r="G142" s="35">
        <v>8</v>
      </c>
      <c r="H142" s="59">
        <v>2.8</v>
      </c>
      <c r="I142" s="59">
        <v>3.0680000000000001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9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9"/>
      <c r="R142" s="679"/>
      <c r="S142" s="679"/>
      <c r="T142" s="680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3" t="s">
        <v>274</v>
      </c>
      <c r="AG142" s="75"/>
      <c r="AJ142" s="79" t="s">
        <v>45</v>
      </c>
      <c r="AK142" s="79">
        <v>0</v>
      </c>
      <c r="BB142" s="214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customHeight="1" x14ac:dyDescent="0.25">
      <c r="A143" s="60" t="s">
        <v>272</v>
      </c>
      <c r="B143" s="60" t="s">
        <v>275</v>
      </c>
      <c r="C143" s="34">
        <v>4301031234</v>
      </c>
      <c r="D143" s="677">
        <v>4680115883444</v>
      </c>
      <c r="E143" s="677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9"/>
      <c r="R143" s="679"/>
      <c r="S143" s="679"/>
      <c r="T143" s="680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274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684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1" t="s">
        <v>40</v>
      </c>
      <c r="Q144" s="682"/>
      <c r="R144" s="682"/>
      <c r="S144" s="682"/>
      <c r="T144" s="682"/>
      <c r="U144" s="682"/>
      <c r="V144" s="683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1" t="s">
        <v>40</v>
      </c>
      <c r="Q145" s="682"/>
      <c r="R145" s="682"/>
      <c r="S145" s="682"/>
      <c r="T145" s="682"/>
      <c r="U145" s="682"/>
      <c r="V145" s="683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customHeight="1" x14ac:dyDescent="0.25">
      <c r="A146" s="676" t="s">
        <v>78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3"/>
      <c r="AB146" s="63"/>
      <c r="AC146" s="63"/>
    </row>
    <row r="147" spans="1:68" ht="16.5" customHeight="1" x14ac:dyDescent="0.25">
      <c r="A147" s="60" t="s">
        <v>276</v>
      </c>
      <c r="B147" s="60" t="s">
        <v>277</v>
      </c>
      <c r="C147" s="34">
        <v>4301051477</v>
      </c>
      <c r="D147" s="677">
        <v>4680115882584</v>
      </c>
      <c r="E147" s="677"/>
      <c r="F147" s="59">
        <v>0.33</v>
      </c>
      <c r="G147" s="35">
        <v>8</v>
      </c>
      <c r="H147" s="59">
        <v>2.64</v>
      </c>
      <c r="I147" s="59">
        <v>2.9079999999999999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60</v>
      </c>
      <c r="P147" s="9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9"/>
      <c r="R147" s="679"/>
      <c r="S147" s="679"/>
      <c r="T147" s="680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17" t="s">
        <v>270</v>
      </c>
      <c r="AG147" s="75"/>
      <c r="AJ147" s="79" t="s">
        <v>45</v>
      </c>
      <c r="AK147" s="79">
        <v>0</v>
      </c>
      <c r="BB147" s="218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customHeight="1" x14ac:dyDescent="0.25">
      <c r="A148" s="60" t="s">
        <v>276</v>
      </c>
      <c r="B148" s="60" t="s">
        <v>278</v>
      </c>
      <c r="C148" s="34">
        <v>4301051476</v>
      </c>
      <c r="D148" s="677">
        <v>4680115882584</v>
      </c>
      <c r="E148" s="677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9"/>
      <c r="R148" s="679"/>
      <c r="S148" s="679"/>
      <c r="T148" s="680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270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684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1" t="s">
        <v>40</v>
      </c>
      <c r="Q149" s="682"/>
      <c r="R149" s="682"/>
      <c r="S149" s="682"/>
      <c r="T149" s="682"/>
      <c r="U149" s="682"/>
      <c r="V149" s="683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1" t="s">
        <v>40</v>
      </c>
      <c r="Q150" s="682"/>
      <c r="R150" s="682"/>
      <c r="S150" s="682"/>
      <c r="T150" s="682"/>
      <c r="U150" s="682"/>
      <c r="V150" s="683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customHeight="1" x14ac:dyDescent="0.25">
      <c r="A151" s="691" t="s">
        <v>99</v>
      </c>
      <c r="B151" s="691"/>
      <c r="C151" s="691"/>
      <c r="D151" s="691"/>
      <c r="E151" s="691"/>
      <c r="F151" s="691"/>
      <c r="G151" s="691"/>
      <c r="H151" s="691"/>
      <c r="I151" s="691"/>
      <c r="J151" s="691"/>
      <c r="K151" s="691"/>
      <c r="L151" s="691"/>
      <c r="M151" s="691"/>
      <c r="N151" s="691"/>
      <c r="O151" s="691"/>
      <c r="P151" s="691"/>
      <c r="Q151" s="691"/>
      <c r="R151" s="691"/>
      <c r="S151" s="691"/>
      <c r="T151" s="691"/>
      <c r="U151" s="691"/>
      <c r="V151" s="691"/>
      <c r="W151" s="691"/>
      <c r="X151" s="691"/>
      <c r="Y151" s="691"/>
      <c r="Z151" s="691"/>
      <c r="AA151" s="62"/>
      <c r="AB151" s="62"/>
      <c r="AC151" s="62"/>
    </row>
    <row r="152" spans="1:68" ht="14.25" customHeight="1" x14ac:dyDescent="0.25">
      <c r="A152" s="676" t="s">
        <v>101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3"/>
      <c r="AB152" s="63"/>
      <c r="AC152" s="63"/>
    </row>
    <row r="153" spans="1:68" ht="27" customHeight="1" x14ac:dyDescent="0.25">
      <c r="A153" s="60" t="s">
        <v>279</v>
      </c>
      <c r="B153" s="60" t="s">
        <v>280</v>
      </c>
      <c r="C153" s="34">
        <v>4301011705</v>
      </c>
      <c r="D153" s="677">
        <v>4607091384604</v>
      </c>
      <c r="E153" s="677"/>
      <c r="F153" s="59">
        <v>0.4</v>
      </c>
      <c r="G153" s="35">
        <v>10</v>
      </c>
      <c r="H153" s="59">
        <v>4</v>
      </c>
      <c r="I153" s="59">
        <v>4.21</v>
      </c>
      <c r="J153" s="35">
        <v>132</v>
      </c>
      <c r="K153" s="35" t="s">
        <v>113</v>
      </c>
      <c r="L153" s="35" t="s">
        <v>45</v>
      </c>
      <c r="M153" s="36" t="s">
        <v>105</v>
      </c>
      <c r="N153" s="36"/>
      <c r="O153" s="35">
        <v>50</v>
      </c>
      <c r="P153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9"/>
      <c r="R153" s="679"/>
      <c r="S153" s="679"/>
      <c r="T153" s="680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IFERROR(IF(Y153=0,"",ROUNDUP(Y153/H153,0)*0.00902),"")</f>
        <v/>
      </c>
      <c r="AA153" s="65" t="s">
        <v>45</v>
      </c>
      <c r="AB153" s="66" t="s">
        <v>45</v>
      </c>
      <c r="AC153" s="221" t="s">
        <v>281</v>
      </c>
      <c r="AG153" s="75"/>
      <c r="AJ153" s="79" t="s">
        <v>45</v>
      </c>
      <c r="AK153" s="79">
        <v>0</v>
      </c>
      <c r="BB153" s="222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684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1" t="s">
        <v>40</v>
      </c>
      <c r="Q154" s="682"/>
      <c r="R154" s="682"/>
      <c r="S154" s="682"/>
      <c r="T154" s="682"/>
      <c r="U154" s="682"/>
      <c r="V154" s="683"/>
      <c r="W154" s="40" t="s">
        <v>39</v>
      </c>
      <c r="X154" s="41">
        <f>IFERROR(X153/H153,"0")</f>
        <v>0</v>
      </c>
      <c r="Y154" s="41">
        <f>IFERROR(Y153/H153,"0")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1" t="s">
        <v>40</v>
      </c>
      <c r="Q155" s="682"/>
      <c r="R155" s="682"/>
      <c r="S155" s="682"/>
      <c r="T155" s="682"/>
      <c r="U155" s="682"/>
      <c r="V155" s="683"/>
      <c r="W155" s="40" t="s">
        <v>0</v>
      </c>
      <c r="X155" s="41">
        <f>IFERROR(SUM(X153:X153),"0")</f>
        <v>0</v>
      </c>
      <c r="Y155" s="41">
        <f>IFERROR(SUM(Y153:Y153),"0")</f>
        <v>0</v>
      </c>
      <c r="Z155" s="40"/>
      <c r="AA155" s="64"/>
      <c r="AB155" s="64"/>
      <c r="AC155" s="64"/>
    </row>
    <row r="156" spans="1:68" ht="14.25" customHeight="1" x14ac:dyDescent="0.25">
      <c r="A156" s="676" t="s">
        <v>157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3"/>
      <c r="AB156" s="63"/>
      <c r="AC156" s="63"/>
    </row>
    <row r="157" spans="1:68" ht="16.5" customHeight="1" x14ac:dyDescent="0.25">
      <c r="A157" s="60" t="s">
        <v>282</v>
      </c>
      <c r="B157" s="60" t="s">
        <v>283</v>
      </c>
      <c r="C157" s="34">
        <v>4301030895</v>
      </c>
      <c r="D157" s="677">
        <v>4607091387667</v>
      </c>
      <c r="E157" s="677"/>
      <c r="F157" s="59">
        <v>0.9</v>
      </c>
      <c r="G157" s="35">
        <v>10</v>
      </c>
      <c r="H157" s="59">
        <v>9</v>
      </c>
      <c r="I157" s="59">
        <v>9.5850000000000009</v>
      </c>
      <c r="J157" s="35">
        <v>64</v>
      </c>
      <c r="K157" s="35" t="s">
        <v>106</v>
      </c>
      <c r="L157" s="35" t="s">
        <v>45</v>
      </c>
      <c r="M157" s="36" t="s">
        <v>105</v>
      </c>
      <c r="N157" s="36"/>
      <c r="O157" s="35">
        <v>40</v>
      </c>
      <c r="P157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9"/>
      <c r="R157" s="679"/>
      <c r="S157" s="679"/>
      <c r="T157" s="680"/>
      <c r="U157" s="37" t="s">
        <v>45</v>
      </c>
      <c r="V157" s="37" t="s">
        <v>45</v>
      </c>
      <c r="W157" s="38" t="s">
        <v>0</v>
      </c>
      <c r="X157" s="56">
        <v>50</v>
      </c>
      <c r="Y157" s="53">
        <f>IFERROR(IF(X157="",0,CEILING((X157/$H157),1)*$H157),"")</f>
        <v>54</v>
      </c>
      <c r="Z157" s="39">
        <f>IFERROR(IF(Y157=0,"",ROUNDUP(Y157/H157,0)*0.01898),"")</f>
        <v>0.11388000000000001</v>
      </c>
      <c r="AA157" s="65" t="s">
        <v>45</v>
      </c>
      <c r="AB157" s="66" t="s">
        <v>45</v>
      </c>
      <c r="AC157" s="223" t="s">
        <v>284</v>
      </c>
      <c r="AG157" s="75"/>
      <c r="AJ157" s="79" t="s">
        <v>45</v>
      </c>
      <c r="AK157" s="79">
        <v>0</v>
      </c>
      <c r="BB157" s="224" t="s">
        <v>66</v>
      </c>
      <c r="BM157" s="75">
        <f>IFERROR(X157*I157/H157,"0")</f>
        <v>53.250000000000007</v>
      </c>
      <c r="BN157" s="75">
        <f>IFERROR(Y157*I157/H157,"0")</f>
        <v>57.510000000000005</v>
      </c>
      <c r="BO157" s="75">
        <f>IFERROR(1/J157*(X157/H157),"0")</f>
        <v>8.6805555555555552E-2</v>
      </c>
      <c r="BP157" s="75">
        <f>IFERROR(1/J157*(Y157/H157),"0")</f>
        <v>9.375E-2</v>
      </c>
    </row>
    <row r="158" spans="1:68" ht="27" customHeight="1" x14ac:dyDescent="0.25">
      <c r="A158" s="60" t="s">
        <v>285</v>
      </c>
      <c r="B158" s="60" t="s">
        <v>286</v>
      </c>
      <c r="C158" s="34">
        <v>4301030961</v>
      </c>
      <c r="D158" s="677">
        <v>4607091387636</v>
      </c>
      <c r="E158" s="677"/>
      <c r="F158" s="59">
        <v>0.7</v>
      </c>
      <c r="G158" s="35">
        <v>6</v>
      </c>
      <c r="H158" s="59">
        <v>4.2</v>
      </c>
      <c r="I158" s="59">
        <v>4.5</v>
      </c>
      <c r="J158" s="35">
        <v>132</v>
      </c>
      <c r="K158" s="35" t="s">
        <v>113</v>
      </c>
      <c r="L158" s="35" t="s">
        <v>45</v>
      </c>
      <c r="M158" s="36" t="s">
        <v>82</v>
      </c>
      <c r="N158" s="36"/>
      <c r="O158" s="35">
        <v>40</v>
      </c>
      <c r="P158" s="9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9"/>
      <c r="R158" s="679"/>
      <c r="S158" s="679"/>
      <c r="T158" s="680"/>
      <c r="U158" s="37" t="s">
        <v>45</v>
      </c>
      <c r="V158" s="37" t="s">
        <v>45</v>
      </c>
      <c r="W158" s="38" t="s">
        <v>0</v>
      </c>
      <c r="X158" s="56">
        <v>21</v>
      </c>
      <c r="Y158" s="53">
        <f>IFERROR(IF(X158="",0,CEILING((X158/$H158),1)*$H158),"")</f>
        <v>21</v>
      </c>
      <c r="Z158" s="39">
        <f>IFERROR(IF(Y158=0,"",ROUNDUP(Y158/H158,0)*0.00902),"")</f>
        <v>4.5100000000000001E-2</v>
      </c>
      <c r="AA158" s="65" t="s">
        <v>45</v>
      </c>
      <c r="AB158" s="66" t="s">
        <v>45</v>
      </c>
      <c r="AC158" s="225" t="s">
        <v>287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22.5</v>
      </c>
      <c r="BN158" s="75">
        <f>IFERROR(Y158*I158/H158,"0")</f>
        <v>22.5</v>
      </c>
      <c r="BO158" s="75">
        <f>IFERROR(1/J158*(X158/H158),"0")</f>
        <v>3.787878787878788E-2</v>
      </c>
      <c r="BP158" s="75">
        <f>IFERROR(1/J158*(Y158/H158),"0")</f>
        <v>3.787878787878788E-2</v>
      </c>
    </row>
    <row r="159" spans="1:68" ht="16.5" customHeight="1" x14ac:dyDescent="0.25">
      <c r="A159" s="60" t="s">
        <v>288</v>
      </c>
      <c r="B159" s="60" t="s">
        <v>289</v>
      </c>
      <c r="C159" s="34">
        <v>4301030963</v>
      </c>
      <c r="D159" s="677">
        <v>4607091382426</v>
      </c>
      <c r="E159" s="677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82</v>
      </c>
      <c r="N159" s="36"/>
      <c r="O159" s="35">
        <v>40</v>
      </c>
      <c r="P159" s="9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9"/>
      <c r="R159" s="679"/>
      <c r="S159" s="679"/>
      <c r="T159" s="680"/>
      <c r="U159" s="37" t="s">
        <v>45</v>
      </c>
      <c r="V159" s="37" t="s">
        <v>45</v>
      </c>
      <c r="W159" s="38" t="s">
        <v>0</v>
      </c>
      <c r="X159" s="56">
        <v>150</v>
      </c>
      <c r="Y159" s="53">
        <f>IFERROR(IF(X159="",0,CEILING((X159/$H159),1)*$H159),"")</f>
        <v>153</v>
      </c>
      <c r="Z159" s="39">
        <f>IFERROR(IF(Y159=0,"",ROUNDUP(Y159/H159,0)*0.01898),"")</f>
        <v>0.32266</v>
      </c>
      <c r="AA159" s="65" t="s">
        <v>45</v>
      </c>
      <c r="AB159" s="66" t="s">
        <v>45</v>
      </c>
      <c r="AC159" s="227" t="s">
        <v>290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159.75000000000003</v>
      </c>
      <c r="BN159" s="75">
        <f>IFERROR(Y159*I159/H159,"0")</f>
        <v>162.94500000000002</v>
      </c>
      <c r="BO159" s="75">
        <f>IFERROR(1/J159*(X159/H159),"0")</f>
        <v>0.26041666666666669</v>
      </c>
      <c r="BP159" s="75">
        <f>IFERROR(1/J159*(Y159/H159),"0")</f>
        <v>0.265625</v>
      </c>
    </row>
    <row r="160" spans="1:68" ht="27" customHeight="1" x14ac:dyDescent="0.25">
      <c r="A160" s="60" t="s">
        <v>291</v>
      </c>
      <c r="B160" s="60" t="s">
        <v>292</v>
      </c>
      <c r="C160" s="34">
        <v>4301030962</v>
      </c>
      <c r="D160" s="677">
        <v>4607091386547</v>
      </c>
      <c r="E160" s="677"/>
      <c r="F160" s="59">
        <v>0.35</v>
      </c>
      <c r="G160" s="35">
        <v>8</v>
      </c>
      <c r="H160" s="59">
        <v>2.8</v>
      </c>
      <c r="I160" s="59">
        <v>2.94</v>
      </c>
      <c r="J160" s="35">
        <v>234</v>
      </c>
      <c r="K160" s="35" t="s">
        <v>161</v>
      </c>
      <c r="L160" s="35" t="s">
        <v>45</v>
      </c>
      <c r="M160" s="36" t="s">
        <v>82</v>
      </c>
      <c r="N160" s="36"/>
      <c r="O160" s="35">
        <v>40</v>
      </c>
      <c r="P160" s="9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9"/>
      <c r="R160" s="679"/>
      <c r="S160" s="679"/>
      <c r="T160" s="680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684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1" t="s">
        <v>40</v>
      </c>
      <c r="Q161" s="682"/>
      <c r="R161" s="682"/>
      <c r="S161" s="682"/>
      <c r="T161" s="682"/>
      <c r="U161" s="682"/>
      <c r="V161" s="683"/>
      <c r="W161" s="40" t="s">
        <v>39</v>
      </c>
      <c r="X161" s="41">
        <f>IFERROR(X157/H157,"0")+IFERROR(X158/H158,"0")+IFERROR(X159/H159,"0")+IFERROR(X160/H160,"0")</f>
        <v>27.222222222222221</v>
      </c>
      <c r="Y161" s="41">
        <f>IFERROR(Y157/H157,"0")+IFERROR(Y158/H158,"0")+IFERROR(Y159/H159,"0")+IFERROR(Y160/H160,"0")</f>
        <v>28</v>
      </c>
      <c r="Z161" s="41">
        <f>IFERROR(IF(Z157="",0,Z157),"0")+IFERROR(IF(Z158="",0,Z158),"0")+IFERROR(IF(Z159="",0,Z159),"0")+IFERROR(IF(Z160="",0,Z160),"0")</f>
        <v>0.48164000000000001</v>
      </c>
      <c r="AA161" s="64"/>
      <c r="AB161" s="64"/>
      <c r="AC161" s="64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1" t="s">
        <v>40</v>
      </c>
      <c r="Q162" s="682"/>
      <c r="R162" s="682"/>
      <c r="S162" s="682"/>
      <c r="T162" s="682"/>
      <c r="U162" s="682"/>
      <c r="V162" s="683"/>
      <c r="W162" s="40" t="s">
        <v>0</v>
      </c>
      <c r="X162" s="41">
        <f>IFERROR(SUM(X157:X160),"0")</f>
        <v>221</v>
      </c>
      <c r="Y162" s="41">
        <f>IFERROR(SUM(Y157:Y160),"0")</f>
        <v>228</v>
      </c>
      <c r="Z162" s="40"/>
      <c r="AA162" s="64"/>
      <c r="AB162" s="64"/>
      <c r="AC162" s="64"/>
    </row>
    <row r="163" spans="1:68" ht="14.25" customHeight="1" x14ac:dyDescent="0.25">
      <c r="A163" s="676" t="s">
        <v>78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3"/>
      <c r="AB163" s="63"/>
      <c r="AC163" s="63"/>
    </row>
    <row r="164" spans="1:68" ht="16.5" customHeight="1" x14ac:dyDescent="0.25">
      <c r="A164" s="60" t="s">
        <v>293</v>
      </c>
      <c r="B164" s="60" t="s">
        <v>294</v>
      </c>
      <c r="C164" s="34">
        <v>4301051653</v>
      </c>
      <c r="D164" s="677">
        <v>4607091386264</v>
      </c>
      <c r="E164" s="677"/>
      <c r="F164" s="59">
        <v>0.5</v>
      </c>
      <c r="G164" s="35">
        <v>6</v>
      </c>
      <c r="H164" s="59">
        <v>3</v>
      </c>
      <c r="I164" s="59">
        <v>3.258</v>
      </c>
      <c r="J164" s="35">
        <v>182</v>
      </c>
      <c r="K164" s="35" t="s">
        <v>83</v>
      </c>
      <c r="L164" s="35" t="s">
        <v>45</v>
      </c>
      <c r="M164" s="36" t="s">
        <v>112</v>
      </c>
      <c r="N164" s="36"/>
      <c r="O164" s="35">
        <v>31</v>
      </c>
      <c r="P164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9"/>
      <c r="R164" s="679"/>
      <c r="S164" s="679"/>
      <c r="T164" s="680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1" t="s">
        <v>295</v>
      </c>
      <c r="AG164" s="75"/>
      <c r="AJ164" s="79" t="s">
        <v>45</v>
      </c>
      <c r="AK164" s="79">
        <v>0</v>
      </c>
      <c r="BB164" s="232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296</v>
      </c>
      <c r="B165" s="60" t="s">
        <v>297</v>
      </c>
      <c r="C165" s="34">
        <v>4301051313</v>
      </c>
      <c r="D165" s="677">
        <v>4607091385427</v>
      </c>
      <c r="E165" s="677"/>
      <c r="F165" s="59">
        <v>0.5</v>
      </c>
      <c r="G165" s="35">
        <v>6</v>
      </c>
      <c r="H165" s="59">
        <v>3</v>
      </c>
      <c r="I165" s="59">
        <v>3.2519999999999998</v>
      </c>
      <c r="J165" s="35">
        <v>182</v>
      </c>
      <c r="K165" s="35" t="s">
        <v>83</v>
      </c>
      <c r="L165" s="35" t="s">
        <v>45</v>
      </c>
      <c r="M165" s="36" t="s">
        <v>82</v>
      </c>
      <c r="N165" s="36"/>
      <c r="O165" s="35">
        <v>40</v>
      </c>
      <c r="P165" s="9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9"/>
      <c r="R165" s="679"/>
      <c r="S165" s="679"/>
      <c r="T165" s="680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33" t="s">
        <v>298</v>
      </c>
      <c r="AG165" s="75"/>
      <c r="AJ165" s="79" t="s">
        <v>45</v>
      </c>
      <c r="AK165" s="79">
        <v>0</v>
      </c>
      <c r="BB165" s="23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84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1" t="s">
        <v>40</v>
      </c>
      <c r="Q166" s="682"/>
      <c r="R166" s="682"/>
      <c r="S166" s="682"/>
      <c r="T166" s="682"/>
      <c r="U166" s="682"/>
      <c r="V166" s="683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1" t="s">
        <v>40</v>
      </c>
      <c r="Q167" s="682"/>
      <c r="R167" s="682"/>
      <c r="S167" s="682"/>
      <c r="T167" s="682"/>
      <c r="U167" s="682"/>
      <c r="V167" s="683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27.75" customHeight="1" x14ac:dyDescent="0.2">
      <c r="A168" s="725" t="s">
        <v>299</v>
      </c>
      <c r="B168" s="725"/>
      <c r="C168" s="725"/>
      <c r="D168" s="725"/>
      <c r="E168" s="725"/>
      <c r="F168" s="725"/>
      <c r="G168" s="725"/>
      <c r="H168" s="725"/>
      <c r="I168" s="725"/>
      <c r="J168" s="725"/>
      <c r="K168" s="725"/>
      <c r="L168" s="725"/>
      <c r="M168" s="725"/>
      <c r="N168" s="725"/>
      <c r="O168" s="725"/>
      <c r="P168" s="725"/>
      <c r="Q168" s="725"/>
      <c r="R168" s="725"/>
      <c r="S168" s="725"/>
      <c r="T168" s="725"/>
      <c r="U168" s="725"/>
      <c r="V168" s="725"/>
      <c r="W168" s="725"/>
      <c r="X168" s="725"/>
      <c r="Y168" s="725"/>
      <c r="Z168" s="725"/>
      <c r="AA168" s="52"/>
      <c r="AB168" s="52"/>
      <c r="AC168" s="52"/>
    </row>
    <row r="169" spans="1:68" ht="16.5" customHeight="1" x14ac:dyDescent="0.25">
      <c r="A169" s="691" t="s">
        <v>300</v>
      </c>
      <c r="B169" s="691"/>
      <c r="C169" s="691"/>
      <c r="D169" s="691"/>
      <c r="E169" s="691"/>
      <c r="F169" s="691"/>
      <c r="G169" s="691"/>
      <c r="H169" s="691"/>
      <c r="I169" s="691"/>
      <c r="J169" s="691"/>
      <c r="K169" s="691"/>
      <c r="L169" s="691"/>
      <c r="M169" s="691"/>
      <c r="N169" s="691"/>
      <c r="O169" s="691"/>
      <c r="P169" s="691"/>
      <c r="Q169" s="691"/>
      <c r="R169" s="691"/>
      <c r="S169" s="691"/>
      <c r="T169" s="691"/>
      <c r="U169" s="691"/>
      <c r="V169" s="691"/>
      <c r="W169" s="691"/>
      <c r="X169" s="691"/>
      <c r="Y169" s="691"/>
      <c r="Z169" s="691"/>
      <c r="AA169" s="62"/>
      <c r="AB169" s="62"/>
      <c r="AC169" s="62"/>
    </row>
    <row r="170" spans="1:68" ht="14.25" customHeight="1" x14ac:dyDescent="0.25">
      <c r="A170" s="676" t="s">
        <v>146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3"/>
      <c r="AB170" s="63"/>
      <c r="AC170" s="63"/>
    </row>
    <row r="171" spans="1:68" ht="27" customHeight="1" x14ac:dyDescent="0.25">
      <c r="A171" s="60" t="s">
        <v>301</v>
      </c>
      <c r="B171" s="60" t="s">
        <v>302</v>
      </c>
      <c r="C171" s="34">
        <v>4301020323</v>
      </c>
      <c r="D171" s="677">
        <v>4680115886223</v>
      </c>
      <c r="E171" s="677"/>
      <c r="F171" s="59">
        <v>0.33</v>
      </c>
      <c r="G171" s="35">
        <v>6</v>
      </c>
      <c r="H171" s="59">
        <v>1.98</v>
      </c>
      <c r="I171" s="59">
        <v>2.08</v>
      </c>
      <c r="J171" s="35">
        <v>234</v>
      </c>
      <c r="K171" s="35" t="s">
        <v>161</v>
      </c>
      <c r="L171" s="35" t="s">
        <v>45</v>
      </c>
      <c r="M171" s="36" t="s">
        <v>82</v>
      </c>
      <c r="N171" s="36"/>
      <c r="O171" s="35">
        <v>40</v>
      </c>
      <c r="P171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9"/>
      <c r="R171" s="679"/>
      <c r="S171" s="679"/>
      <c r="T171" s="680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303</v>
      </c>
      <c r="AG171" s="75"/>
      <c r="AJ171" s="79" t="s">
        <v>45</v>
      </c>
      <c r="AK171" s="79">
        <v>0</v>
      </c>
      <c r="BB171" s="23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684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1" t="s">
        <v>40</v>
      </c>
      <c r="Q172" s="682"/>
      <c r="R172" s="682"/>
      <c r="S172" s="682"/>
      <c r="T172" s="682"/>
      <c r="U172" s="682"/>
      <c r="V172" s="683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1" t="s">
        <v>40</v>
      </c>
      <c r="Q173" s="682"/>
      <c r="R173" s="682"/>
      <c r="S173" s="682"/>
      <c r="T173" s="682"/>
      <c r="U173" s="682"/>
      <c r="V173" s="683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676" t="s">
        <v>157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3"/>
      <c r="AB174" s="63"/>
      <c r="AC174" s="63"/>
    </row>
    <row r="175" spans="1:68" ht="27" customHeight="1" x14ac:dyDescent="0.25">
      <c r="A175" s="60" t="s">
        <v>304</v>
      </c>
      <c r="B175" s="60" t="s">
        <v>305</v>
      </c>
      <c r="C175" s="34">
        <v>4301031191</v>
      </c>
      <c r="D175" s="677">
        <v>4680115880993</v>
      </c>
      <c r="E175" s="677"/>
      <c r="F175" s="59">
        <v>0.7</v>
      </c>
      <c r="G175" s="35">
        <v>6</v>
      </c>
      <c r="H175" s="59">
        <v>4.2</v>
      </c>
      <c r="I175" s="59">
        <v>4.47</v>
      </c>
      <c r="J175" s="35">
        <v>132</v>
      </c>
      <c r="K175" s="35" t="s">
        <v>113</v>
      </c>
      <c r="L175" s="35" t="s">
        <v>45</v>
      </c>
      <c r="M175" s="36" t="s">
        <v>82</v>
      </c>
      <c r="N175" s="36"/>
      <c r="O175" s="35">
        <v>40</v>
      </c>
      <c r="P175" s="9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9"/>
      <c r="R175" s="679"/>
      <c r="S175" s="679"/>
      <c r="T175" s="680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ref="Y175:Y183" si="21"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37" t="s">
        <v>306</v>
      </c>
      <c r="AG175" s="75"/>
      <c r="AJ175" s="79" t="s">
        <v>45</v>
      </c>
      <c r="AK175" s="79">
        <v>0</v>
      </c>
      <c r="BB175" s="238" t="s">
        <v>66</v>
      </c>
      <c r="BM175" s="75">
        <f t="shared" ref="BM175:BM183" si="22">IFERROR(X175*I175/H175,"0")</f>
        <v>0</v>
      </c>
      <c r="BN175" s="75">
        <f t="shared" ref="BN175:BN183" si="23">IFERROR(Y175*I175/H175,"0")</f>
        <v>0</v>
      </c>
      <c r="BO175" s="75">
        <f t="shared" ref="BO175:BO183" si="24">IFERROR(1/J175*(X175/H175),"0")</f>
        <v>0</v>
      </c>
      <c r="BP175" s="75">
        <f t="shared" ref="BP175:BP183" si="25">IFERROR(1/J175*(Y175/H175),"0")</f>
        <v>0</v>
      </c>
    </row>
    <row r="176" spans="1:68" ht="27" customHeight="1" x14ac:dyDescent="0.25">
      <c r="A176" s="60" t="s">
        <v>307</v>
      </c>
      <c r="B176" s="60" t="s">
        <v>308</v>
      </c>
      <c r="C176" s="34">
        <v>4301031204</v>
      </c>
      <c r="D176" s="677">
        <v>4680115881761</v>
      </c>
      <c r="E176" s="677"/>
      <c r="F176" s="59">
        <v>0.7</v>
      </c>
      <c r="G176" s="35">
        <v>6</v>
      </c>
      <c r="H176" s="59">
        <v>4.2</v>
      </c>
      <c r="I176" s="59">
        <v>4.47</v>
      </c>
      <c r="J176" s="35">
        <v>132</v>
      </c>
      <c r="K176" s="35" t="s">
        <v>113</v>
      </c>
      <c r="L176" s="35" t="s">
        <v>45</v>
      </c>
      <c r="M176" s="36" t="s">
        <v>82</v>
      </c>
      <c r="N176" s="36"/>
      <c r="O176" s="35">
        <v>40</v>
      </c>
      <c r="P176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9"/>
      <c r="R176" s="679"/>
      <c r="S176" s="679"/>
      <c r="T176" s="680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1"/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39" t="s">
        <v>309</v>
      </c>
      <c r="AG176" s="75"/>
      <c r="AJ176" s="79" t="s">
        <v>45</v>
      </c>
      <c r="AK176" s="79">
        <v>0</v>
      </c>
      <c r="BB176" s="240" t="s">
        <v>66</v>
      </c>
      <c r="BM176" s="75">
        <f t="shared" si="22"/>
        <v>0</v>
      </c>
      <c r="BN176" s="75">
        <f t="shared" si="23"/>
        <v>0</v>
      </c>
      <c r="BO176" s="75">
        <f t="shared" si="24"/>
        <v>0</v>
      </c>
      <c r="BP176" s="75">
        <f t="shared" si="25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4301031201</v>
      </c>
      <c r="D177" s="677">
        <v>4680115881563</v>
      </c>
      <c r="E177" s="677"/>
      <c r="F177" s="59">
        <v>0.7</v>
      </c>
      <c r="G177" s="35">
        <v>6</v>
      </c>
      <c r="H177" s="59">
        <v>4.2</v>
      </c>
      <c r="I177" s="59">
        <v>4.41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9"/>
      <c r="R177" s="679"/>
      <c r="S177" s="679"/>
      <c r="T177" s="680"/>
      <c r="U177" s="37" t="s">
        <v>45</v>
      </c>
      <c r="V177" s="37" t="s">
        <v>45</v>
      </c>
      <c r="W177" s="38" t="s">
        <v>0</v>
      </c>
      <c r="X177" s="56">
        <v>50</v>
      </c>
      <c r="Y177" s="53">
        <f t="shared" si="21"/>
        <v>50.400000000000006</v>
      </c>
      <c r="Z177" s="39">
        <f>IFERROR(IF(Y177=0,"",ROUNDUP(Y177/H177,0)*0.00902),"")</f>
        <v>0.10824</v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2"/>
        <v>52.5</v>
      </c>
      <c r="BN177" s="75">
        <f t="shared" si="23"/>
        <v>52.920000000000009</v>
      </c>
      <c r="BO177" s="75">
        <f t="shared" si="24"/>
        <v>9.0187590187590191E-2</v>
      </c>
      <c r="BP177" s="75">
        <f t="shared" si="25"/>
        <v>9.0909090909090912E-2</v>
      </c>
    </row>
    <row r="178" spans="1:68" ht="27" customHeight="1" x14ac:dyDescent="0.25">
      <c r="A178" s="60" t="s">
        <v>313</v>
      </c>
      <c r="B178" s="60" t="s">
        <v>314</v>
      </c>
      <c r="C178" s="34">
        <v>4301031199</v>
      </c>
      <c r="D178" s="677">
        <v>4680115880986</v>
      </c>
      <c r="E178" s="677"/>
      <c r="F178" s="59">
        <v>0.35</v>
      </c>
      <c r="G178" s="35">
        <v>6</v>
      </c>
      <c r="H178" s="59">
        <v>2.1</v>
      </c>
      <c r="I178" s="59">
        <v>2.23</v>
      </c>
      <c r="J178" s="35">
        <v>234</v>
      </c>
      <c r="K178" s="35" t="s">
        <v>161</v>
      </c>
      <c r="L178" s="35" t="s">
        <v>45</v>
      </c>
      <c r="M178" s="36" t="s">
        <v>82</v>
      </c>
      <c r="N178" s="36"/>
      <c r="O178" s="35">
        <v>40</v>
      </c>
      <c r="P178" s="9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9"/>
      <c r="R178" s="679"/>
      <c r="S178" s="679"/>
      <c r="T178" s="680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43" t="s">
        <v>306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315</v>
      </c>
      <c r="B179" s="60" t="s">
        <v>316</v>
      </c>
      <c r="C179" s="34">
        <v>4301031205</v>
      </c>
      <c r="D179" s="677">
        <v>4680115881785</v>
      </c>
      <c r="E179" s="677"/>
      <c r="F179" s="59">
        <v>0.35</v>
      </c>
      <c r="G179" s="35">
        <v>6</v>
      </c>
      <c r="H179" s="59">
        <v>2.1</v>
      </c>
      <c r="I179" s="59">
        <v>2.23</v>
      </c>
      <c r="J179" s="35">
        <v>234</v>
      </c>
      <c r="K179" s="35" t="s">
        <v>161</v>
      </c>
      <c r="L179" s="35" t="s">
        <v>45</v>
      </c>
      <c r="M179" s="36" t="s">
        <v>82</v>
      </c>
      <c r="N179" s="36"/>
      <c r="O179" s="35">
        <v>40</v>
      </c>
      <c r="P179" s="9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9"/>
      <c r="R179" s="679"/>
      <c r="S179" s="679"/>
      <c r="T179" s="680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45" t="s">
        <v>309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customHeight="1" x14ac:dyDescent="0.25">
      <c r="A180" s="60" t="s">
        <v>317</v>
      </c>
      <c r="B180" s="60" t="s">
        <v>318</v>
      </c>
      <c r="C180" s="34">
        <v>4301031399</v>
      </c>
      <c r="D180" s="677">
        <v>4680115886537</v>
      </c>
      <c r="E180" s="677"/>
      <c r="F180" s="59">
        <v>0.3</v>
      </c>
      <c r="G180" s="35">
        <v>6</v>
      </c>
      <c r="H180" s="59">
        <v>1.8</v>
      </c>
      <c r="I180" s="59">
        <v>1.93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908" t="s">
        <v>319</v>
      </c>
      <c r="Q180" s="679"/>
      <c r="R180" s="679"/>
      <c r="S180" s="679"/>
      <c r="T180" s="680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320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321</v>
      </c>
      <c r="B181" s="60" t="s">
        <v>322</v>
      </c>
      <c r="C181" s="34">
        <v>4301031202</v>
      </c>
      <c r="D181" s="677">
        <v>4680115881679</v>
      </c>
      <c r="E181" s="677"/>
      <c r="F181" s="59">
        <v>0.35</v>
      </c>
      <c r="G181" s="35">
        <v>6</v>
      </c>
      <c r="H181" s="59">
        <v>2.1</v>
      </c>
      <c r="I181" s="59">
        <v>2.2000000000000002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9"/>
      <c r="R181" s="679"/>
      <c r="S181" s="679"/>
      <c r="T181" s="680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323</v>
      </c>
      <c r="B182" s="60" t="s">
        <v>324</v>
      </c>
      <c r="C182" s="34">
        <v>4301031158</v>
      </c>
      <c r="D182" s="677">
        <v>4680115880191</v>
      </c>
      <c r="E182" s="677"/>
      <c r="F182" s="59">
        <v>0.4</v>
      </c>
      <c r="G182" s="35">
        <v>6</v>
      </c>
      <c r="H182" s="59">
        <v>2.4</v>
      </c>
      <c r="I182" s="59">
        <v>2.58</v>
      </c>
      <c r="J182" s="35">
        <v>182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9"/>
      <c r="R182" s="679"/>
      <c r="S182" s="679"/>
      <c r="T182" s="680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1" t="s">
        <v>312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325</v>
      </c>
      <c r="B183" s="60" t="s">
        <v>326</v>
      </c>
      <c r="C183" s="34">
        <v>4301031245</v>
      </c>
      <c r="D183" s="677">
        <v>4680115883963</v>
      </c>
      <c r="E183" s="677"/>
      <c r="F183" s="59">
        <v>0.28000000000000003</v>
      </c>
      <c r="G183" s="35">
        <v>6</v>
      </c>
      <c r="H183" s="59">
        <v>1.68</v>
      </c>
      <c r="I183" s="59">
        <v>1.78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9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9"/>
      <c r="R183" s="679"/>
      <c r="S183" s="679"/>
      <c r="T183" s="680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327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x14ac:dyDescent="0.2">
      <c r="A184" s="684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1" t="s">
        <v>40</v>
      </c>
      <c r="Q184" s="682"/>
      <c r="R184" s="682"/>
      <c r="S184" s="682"/>
      <c r="T184" s="682"/>
      <c r="U184" s="682"/>
      <c r="V184" s="683"/>
      <c r="W184" s="40" t="s">
        <v>39</v>
      </c>
      <c r="X184" s="41">
        <f>IFERROR(X175/H175,"0")+IFERROR(X176/H176,"0")+IFERROR(X177/H177,"0")+IFERROR(X178/H178,"0")+IFERROR(X179/H179,"0")+IFERROR(X180/H180,"0")+IFERROR(X181/H181,"0")+IFERROR(X182/H182,"0")+IFERROR(X183/H183,"0")</f>
        <v>11.904761904761905</v>
      </c>
      <c r="Y184" s="41">
        <f>IFERROR(Y175/H175,"0")+IFERROR(Y176/H176,"0")+IFERROR(Y177/H177,"0")+IFERROR(Y178/H178,"0")+IFERROR(Y179/H179,"0")+IFERROR(Y180/H180,"0")+IFERROR(Y181/H181,"0")+IFERROR(Y182/H182,"0")+IFERROR(Y183/H183,"0")</f>
        <v>12</v>
      </c>
      <c r="Z184" s="4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0.10824</v>
      </c>
      <c r="AA184" s="64"/>
      <c r="AB184" s="64"/>
      <c r="AC184" s="64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1" t="s">
        <v>40</v>
      </c>
      <c r="Q185" s="682"/>
      <c r="R185" s="682"/>
      <c r="S185" s="682"/>
      <c r="T185" s="682"/>
      <c r="U185" s="682"/>
      <c r="V185" s="683"/>
      <c r="W185" s="40" t="s">
        <v>0</v>
      </c>
      <c r="X185" s="41">
        <f>IFERROR(SUM(X175:X183),"0")</f>
        <v>50</v>
      </c>
      <c r="Y185" s="41">
        <f>IFERROR(SUM(Y175:Y183),"0")</f>
        <v>50.400000000000006</v>
      </c>
      <c r="Z185" s="40"/>
      <c r="AA185" s="64"/>
      <c r="AB185" s="64"/>
      <c r="AC185" s="64"/>
    </row>
    <row r="186" spans="1:68" ht="16.5" customHeight="1" x14ac:dyDescent="0.25">
      <c r="A186" s="691" t="s">
        <v>328</v>
      </c>
      <c r="B186" s="691"/>
      <c r="C186" s="691"/>
      <c r="D186" s="691"/>
      <c r="E186" s="691"/>
      <c r="F186" s="691"/>
      <c r="G186" s="691"/>
      <c r="H186" s="691"/>
      <c r="I186" s="691"/>
      <c r="J186" s="691"/>
      <c r="K186" s="691"/>
      <c r="L186" s="691"/>
      <c r="M186" s="691"/>
      <c r="N186" s="691"/>
      <c r="O186" s="691"/>
      <c r="P186" s="691"/>
      <c r="Q186" s="691"/>
      <c r="R186" s="691"/>
      <c r="S186" s="691"/>
      <c r="T186" s="691"/>
      <c r="U186" s="691"/>
      <c r="V186" s="691"/>
      <c r="W186" s="691"/>
      <c r="X186" s="691"/>
      <c r="Y186" s="691"/>
      <c r="Z186" s="691"/>
      <c r="AA186" s="62"/>
      <c r="AB186" s="62"/>
      <c r="AC186" s="62"/>
    </row>
    <row r="187" spans="1:68" ht="14.25" customHeight="1" x14ac:dyDescent="0.25">
      <c r="A187" s="676" t="s">
        <v>101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3"/>
      <c r="AB187" s="63"/>
      <c r="AC187" s="63"/>
    </row>
    <row r="188" spans="1:68" ht="16.5" customHeight="1" x14ac:dyDescent="0.25">
      <c r="A188" s="60" t="s">
        <v>329</v>
      </c>
      <c r="B188" s="60" t="s">
        <v>330</v>
      </c>
      <c r="C188" s="34">
        <v>4301011450</v>
      </c>
      <c r="D188" s="677">
        <v>4680115881402</v>
      </c>
      <c r="E188" s="677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106</v>
      </c>
      <c r="L188" s="35" t="s">
        <v>45</v>
      </c>
      <c r="M188" s="36" t="s">
        <v>105</v>
      </c>
      <c r="N188" s="36"/>
      <c r="O188" s="35">
        <v>55</v>
      </c>
      <c r="P188" s="9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9"/>
      <c r="R188" s="679"/>
      <c r="S188" s="679"/>
      <c r="T188" s="680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55" t="s">
        <v>331</v>
      </c>
      <c r="AG188" s="75"/>
      <c r="AJ188" s="79" t="s">
        <v>45</v>
      </c>
      <c r="AK188" s="79">
        <v>0</v>
      </c>
      <c r="BB188" s="256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332</v>
      </c>
      <c r="B189" s="60" t="s">
        <v>333</v>
      </c>
      <c r="C189" s="34">
        <v>4301011768</v>
      </c>
      <c r="D189" s="677">
        <v>4680115881396</v>
      </c>
      <c r="E189" s="677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105</v>
      </c>
      <c r="N189" s="36"/>
      <c r="O189" s="35">
        <v>55</v>
      </c>
      <c r="P189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9"/>
      <c r="R189" s="679"/>
      <c r="S189" s="679"/>
      <c r="T189" s="680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7" t="s">
        <v>331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84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1" t="s">
        <v>40</v>
      </c>
      <c r="Q190" s="682"/>
      <c r="R190" s="682"/>
      <c r="S190" s="682"/>
      <c r="T190" s="682"/>
      <c r="U190" s="682"/>
      <c r="V190" s="683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1" t="s">
        <v>40</v>
      </c>
      <c r="Q191" s="682"/>
      <c r="R191" s="682"/>
      <c r="S191" s="682"/>
      <c r="T191" s="682"/>
      <c r="U191" s="682"/>
      <c r="V191" s="683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76" t="s">
        <v>146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3"/>
      <c r="AB192" s="63"/>
      <c r="AC192" s="63"/>
    </row>
    <row r="193" spans="1:68" ht="16.5" customHeight="1" x14ac:dyDescent="0.25">
      <c r="A193" s="60" t="s">
        <v>334</v>
      </c>
      <c r="B193" s="60" t="s">
        <v>335</v>
      </c>
      <c r="C193" s="34">
        <v>4301020262</v>
      </c>
      <c r="D193" s="677">
        <v>4680115882935</v>
      </c>
      <c r="E193" s="677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106</v>
      </c>
      <c r="L193" s="35" t="s">
        <v>45</v>
      </c>
      <c r="M193" s="36" t="s">
        <v>112</v>
      </c>
      <c r="N193" s="36"/>
      <c r="O193" s="35">
        <v>50</v>
      </c>
      <c r="P193" s="8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9"/>
      <c r="R193" s="679"/>
      <c r="S193" s="679"/>
      <c r="T193" s="680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9" t="s">
        <v>336</v>
      </c>
      <c r="AG193" s="75"/>
      <c r="AJ193" s="79" t="s">
        <v>45</v>
      </c>
      <c r="AK193" s="79">
        <v>0</v>
      </c>
      <c r="BB193" s="260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337</v>
      </c>
      <c r="B194" s="60" t="s">
        <v>338</v>
      </c>
      <c r="C194" s="34">
        <v>4301020220</v>
      </c>
      <c r="D194" s="677">
        <v>4680115880764</v>
      </c>
      <c r="E194" s="677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105</v>
      </c>
      <c r="N194" s="36"/>
      <c r="O194" s="35">
        <v>50</v>
      </c>
      <c r="P194" s="8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9"/>
      <c r="R194" s="679"/>
      <c r="S194" s="679"/>
      <c r="T194" s="680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61" t="s">
        <v>336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684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1" t="s">
        <v>40</v>
      </c>
      <c r="Q195" s="682"/>
      <c r="R195" s="682"/>
      <c r="S195" s="682"/>
      <c r="T195" s="682"/>
      <c r="U195" s="682"/>
      <c r="V195" s="683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1" t="s">
        <v>40</v>
      </c>
      <c r="Q196" s="682"/>
      <c r="R196" s="682"/>
      <c r="S196" s="682"/>
      <c r="T196" s="682"/>
      <c r="U196" s="682"/>
      <c r="V196" s="683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76" t="s">
        <v>157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3"/>
      <c r="AB197" s="63"/>
      <c r="AC197" s="63"/>
    </row>
    <row r="198" spans="1:68" ht="27" customHeight="1" x14ac:dyDescent="0.25">
      <c r="A198" s="60" t="s">
        <v>339</v>
      </c>
      <c r="B198" s="60" t="s">
        <v>340</v>
      </c>
      <c r="C198" s="34">
        <v>4301031224</v>
      </c>
      <c r="D198" s="677">
        <v>4680115882683</v>
      </c>
      <c r="E198" s="677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113</v>
      </c>
      <c r="L198" s="35" t="s">
        <v>45</v>
      </c>
      <c r="M198" s="36" t="s">
        <v>82</v>
      </c>
      <c r="N198" s="36"/>
      <c r="O198" s="35">
        <v>40</v>
      </c>
      <c r="P198" s="8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9"/>
      <c r="R198" s="679"/>
      <c r="S198" s="679"/>
      <c r="T198" s="680"/>
      <c r="U198" s="37" t="s">
        <v>45</v>
      </c>
      <c r="V198" s="37" t="s">
        <v>45</v>
      </c>
      <c r="W198" s="38" t="s">
        <v>0</v>
      </c>
      <c r="X198" s="56">
        <v>200</v>
      </c>
      <c r="Y198" s="53">
        <f t="shared" ref="Y198:Y205" si="26">IFERROR(IF(X198="",0,CEILING((X198/$H198),1)*$H198),"")</f>
        <v>205.20000000000002</v>
      </c>
      <c r="Z198" s="39">
        <f>IFERROR(IF(Y198=0,"",ROUNDUP(Y198/H198,0)*0.00902),"")</f>
        <v>0.34276000000000001</v>
      </c>
      <c r="AA198" s="65" t="s">
        <v>45</v>
      </c>
      <c r="AB198" s="66" t="s">
        <v>45</v>
      </c>
      <c r="AC198" s="263" t="s">
        <v>341</v>
      </c>
      <c r="AG198" s="75"/>
      <c r="AJ198" s="79" t="s">
        <v>45</v>
      </c>
      <c r="AK198" s="79">
        <v>0</v>
      </c>
      <c r="BB198" s="264" t="s">
        <v>66</v>
      </c>
      <c r="BM198" s="75">
        <f t="shared" ref="BM198:BM205" si="27">IFERROR(X198*I198/H198,"0")</f>
        <v>207.77777777777777</v>
      </c>
      <c r="BN198" s="75">
        <f t="shared" ref="BN198:BN205" si="28">IFERROR(Y198*I198/H198,"0")</f>
        <v>213.18000000000004</v>
      </c>
      <c r="BO198" s="75">
        <f t="shared" ref="BO198:BO205" si="29">IFERROR(1/J198*(X198/H198),"0")</f>
        <v>0.28058361391694725</v>
      </c>
      <c r="BP198" s="75">
        <f t="shared" ref="BP198:BP205" si="30">IFERROR(1/J198*(Y198/H198),"0")</f>
        <v>0.2878787878787879</v>
      </c>
    </row>
    <row r="199" spans="1:68" ht="27" customHeight="1" x14ac:dyDescent="0.25">
      <c r="A199" s="60" t="s">
        <v>342</v>
      </c>
      <c r="B199" s="60" t="s">
        <v>343</v>
      </c>
      <c r="C199" s="34">
        <v>4301031230</v>
      </c>
      <c r="D199" s="677">
        <v>4680115882690</v>
      </c>
      <c r="E199" s="677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113</v>
      </c>
      <c r="L199" s="35" t="s">
        <v>45</v>
      </c>
      <c r="M199" s="36" t="s">
        <v>82</v>
      </c>
      <c r="N199" s="36"/>
      <c r="O199" s="35">
        <v>40</v>
      </c>
      <c r="P199" s="8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9"/>
      <c r="R199" s="679"/>
      <c r="S199" s="679"/>
      <c r="T199" s="680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65" t="s">
        <v>344</v>
      </c>
      <c r="AG199" s="75"/>
      <c r="AJ199" s="79" t="s">
        <v>45</v>
      </c>
      <c r="AK199" s="79">
        <v>0</v>
      </c>
      <c r="BB199" s="266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345</v>
      </c>
      <c r="B200" s="60" t="s">
        <v>346</v>
      </c>
      <c r="C200" s="34">
        <v>4301031220</v>
      </c>
      <c r="D200" s="677">
        <v>4680115882669</v>
      </c>
      <c r="E200" s="677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9"/>
      <c r="R200" s="679"/>
      <c r="S200" s="679"/>
      <c r="T200" s="680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7" t="s">
        <v>347</v>
      </c>
      <c r="AG200" s="75"/>
      <c r="AJ200" s="79" t="s">
        <v>45</v>
      </c>
      <c r="AK200" s="79">
        <v>0</v>
      </c>
      <c r="BB200" s="268" t="s">
        <v>66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348</v>
      </c>
      <c r="B201" s="60" t="s">
        <v>349</v>
      </c>
      <c r="C201" s="34">
        <v>4301031221</v>
      </c>
      <c r="D201" s="677">
        <v>4680115882676</v>
      </c>
      <c r="E201" s="677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9"/>
      <c r="R201" s="679"/>
      <c r="S201" s="679"/>
      <c r="T201" s="680"/>
      <c r="U201" s="37" t="s">
        <v>45</v>
      </c>
      <c r="V201" s="37" t="s">
        <v>45</v>
      </c>
      <c r="W201" s="38" t="s">
        <v>0</v>
      </c>
      <c r="X201" s="56">
        <v>150</v>
      </c>
      <c r="Y201" s="53">
        <f t="shared" si="26"/>
        <v>151.20000000000002</v>
      </c>
      <c r="Z201" s="39">
        <f>IFERROR(IF(Y201=0,"",ROUNDUP(Y201/H201,0)*0.00902),"")</f>
        <v>0.25256000000000001</v>
      </c>
      <c r="AA201" s="65" t="s">
        <v>45</v>
      </c>
      <c r="AB201" s="66" t="s">
        <v>45</v>
      </c>
      <c r="AC201" s="269" t="s">
        <v>350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155.83333333333331</v>
      </c>
      <c r="BN201" s="75">
        <f t="shared" si="28"/>
        <v>157.08000000000001</v>
      </c>
      <c r="BO201" s="75">
        <f t="shared" si="29"/>
        <v>0.21043771043771042</v>
      </c>
      <c r="BP201" s="75">
        <f t="shared" si="30"/>
        <v>0.21212121212121213</v>
      </c>
    </row>
    <row r="202" spans="1:68" ht="27" customHeight="1" x14ac:dyDescent="0.25">
      <c r="A202" s="60" t="s">
        <v>351</v>
      </c>
      <c r="B202" s="60" t="s">
        <v>352</v>
      </c>
      <c r="C202" s="34">
        <v>4301031223</v>
      </c>
      <c r="D202" s="677">
        <v>4680115884014</v>
      </c>
      <c r="E202" s="677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161</v>
      </c>
      <c r="L202" s="35" t="s">
        <v>45</v>
      </c>
      <c r="M202" s="36" t="s">
        <v>82</v>
      </c>
      <c r="N202" s="36"/>
      <c r="O202" s="35">
        <v>40</v>
      </c>
      <c r="P202" s="8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9"/>
      <c r="R202" s="679"/>
      <c r="S202" s="679"/>
      <c r="T202" s="680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1" t="s">
        <v>341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353</v>
      </c>
      <c r="B203" s="60" t="s">
        <v>354</v>
      </c>
      <c r="C203" s="34">
        <v>4301031222</v>
      </c>
      <c r="D203" s="677">
        <v>4680115884007</v>
      </c>
      <c r="E203" s="677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161</v>
      </c>
      <c r="L203" s="35" t="s">
        <v>45</v>
      </c>
      <c r="M203" s="36" t="s">
        <v>82</v>
      </c>
      <c r="N203" s="36"/>
      <c r="O203" s="35">
        <v>40</v>
      </c>
      <c r="P203" s="88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9"/>
      <c r="R203" s="679"/>
      <c r="S203" s="679"/>
      <c r="T203" s="680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344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355</v>
      </c>
      <c r="B204" s="60" t="s">
        <v>356</v>
      </c>
      <c r="C204" s="34">
        <v>4301031229</v>
      </c>
      <c r="D204" s="677">
        <v>4680115884038</v>
      </c>
      <c r="E204" s="677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9"/>
      <c r="R204" s="679"/>
      <c r="S204" s="679"/>
      <c r="T204" s="680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347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357</v>
      </c>
      <c r="B205" s="60" t="s">
        <v>358</v>
      </c>
      <c r="C205" s="34">
        <v>4301031225</v>
      </c>
      <c r="D205" s="677">
        <v>4680115884021</v>
      </c>
      <c r="E205" s="677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9"/>
      <c r="R205" s="679"/>
      <c r="S205" s="679"/>
      <c r="T205" s="680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350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x14ac:dyDescent="0.2">
      <c r="A206" s="684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1" t="s">
        <v>40</v>
      </c>
      <c r="Q206" s="682"/>
      <c r="R206" s="682"/>
      <c r="S206" s="682"/>
      <c r="T206" s="682"/>
      <c r="U206" s="682"/>
      <c r="V206" s="683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64.81481481481481</v>
      </c>
      <c r="Y206" s="41">
        <f>IFERROR(Y198/H198,"0")+IFERROR(Y199/H199,"0")+IFERROR(Y200/H200,"0")+IFERROR(Y201/H201,"0")+IFERROR(Y202/H202,"0")+IFERROR(Y203/H203,"0")+IFERROR(Y204/H204,"0")+IFERROR(Y205/H205,"0")</f>
        <v>66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0.59532000000000007</v>
      </c>
      <c r="AA206" s="64"/>
      <c r="AB206" s="64"/>
      <c r="AC206" s="64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1" t="s">
        <v>40</v>
      </c>
      <c r="Q207" s="682"/>
      <c r="R207" s="682"/>
      <c r="S207" s="682"/>
      <c r="T207" s="682"/>
      <c r="U207" s="682"/>
      <c r="V207" s="683"/>
      <c r="W207" s="40" t="s">
        <v>0</v>
      </c>
      <c r="X207" s="41">
        <f>IFERROR(SUM(X198:X205),"0")</f>
        <v>350</v>
      </c>
      <c r="Y207" s="41">
        <f>IFERROR(SUM(Y198:Y205),"0")</f>
        <v>356.40000000000003</v>
      </c>
      <c r="Z207" s="40"/>
      <c r="AA207" s="64"/>
      <c r="AB207" s="64"/>
      <c r="AC207" s="64"/>
    </row>
    <row r="208" spans="1:68" ht="14.25" customHeight="1" x14ac:dyDescent="0.25">
      <c r="A208" s="676" t="s">
        <v>78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3"/>
      <c r="AB208" s="63"/>
      <c r="AC208" s="63"/>
    </row>
    <row r="209" spans="1:68" ht="27" customHeight="1" x14ac:dyDescent="0.25">
      <c r="A209" s="60" t="s">
        <v>359</v>
      </c>
      <c r="B209" s="60" t="s">
        <v>360</v>
      </c>
      <c r="C209" s="34">
        <v>4301051408</v>
      </c>
      <c r="D209" s="677">
        <v>4680115881594</v>
      </c>
      <c r="E209" s="677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106</v>
      </c>
      <c r="L209" s="35" t="s">
        <v>45</v>
      </c>
      <c r="M209" s="36" t="s">
        <v>112</v>
      </c>
      <c r="N209" s="36"/>
      <c r="O209" s="35">
        <v>40</v>
      </c>
      <c r="P209" s="8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9"/>
      <c r="R209" s="679"/>
      <c r="S209" s="679"/>
      <c r="T209" s="680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1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9" t="s">
        <v>361</v>
      </c>
      <c r="AG209" s="75"/>
      <c r="AJ209" s="79" t="s">
        <v>45</v>
      </c>
      <c r="AK209" s="79">
        <v>0</v>
      </c>
      <c r="BB209" s="280" t="s">
        <v>66</v>
      </c>
      <c r="BM209" s="75">
        <f t="shared" ref="BM209:BM217" si="32">IFERROR(X209*I209/H209,"0")</f>
        <v>0</v>
      </c>
      <c r="BN209" s="75">
        <f t="shared" ref="BN209:BN217" si="33">IFERROR(Y209*I209/H209,"0")</f>
        <v>0</v>
      </c>
      <c r="BO209" s="75">
        <f t="shared" ref="BO209:BO217" si="34">IFERROR(1/J209*(X209/H209),"0")</f>
        <v>0</v>
      </c>
      <c r="BP209" s="75">
        <f t="shared" ref="BP209:BP217" si="35">IFERROR(1/J209*(Y209/H209),"0")</f>
        <v>0</v>
      </c>
    </row>
    <row r="210" spans="1:68" ht="27" customHeight="1" x14ac:dyDescent="0.25">
      <c r="A210" s="60" t="s">
        <v>362</v>
      </c>
      <c r="B210" s="60" t="s">
        <v>363</v>
      </c>
      <c r="C210" s="34">
        <v>4301051411</v>
      </c>
      <c r="D210" s="677">
        <v>4680115881617</v>
      </c>
      <c r="E210" s="677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106</v>
      </c>
      <c r="L210" s="35" t="s">
        <v>45</v>
      </c>
      <c r="M210" s="36" t="s">
        <v>112</v>
      </c>
      <c r="N210" s="36"/>
      <c r="O210" s="35">
        <v>40</v>
      </c>
      <c r="P210" s="8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9"/>
      <c r="R210" s="679"/>
      <c r="S210" s="679"/>
      <c r="T210" s="680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364</v>
      </c>
      <c r="AG210" s="75"/>
      <c r="AJ210" s="79" t="s">
        <v>45</v>
      </c>
      <c r="AK210" s="79">
        <v>0</v>
      </c>
      <c r="BB210" s="282" t="s">
        <v>66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16.5" customHeight="1" x14ac:dyDescent="0.25">
      <c r="A211" s="60" t="s">
        <v>365</v>
      </c>
      <c r="B211" s="60" t="s">
        <v>366</v>
      </c>
      <c r="C211" s="34">
        <v>4301051656</v>
      </c>
      <c r="D211" s="677">
        <v>4680115880573</v>
      </c>
      <c r="E211" s="677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45</v>
      </c>
      <c r="P211" s="8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9"/>
      <c r="R211" s="679"/>
      <c r="S211" s="679"/>
      <c r="T211" s="680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1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367</v>
      </c>
      <c r="AG211" s="75"/>
      <c r="AJ211" s="79" t="s">
        <v>45</v>
      </c>
      <c r="AK211" s="79">
        <v>0</v>
      </c>
      <c r="BB211" s="284" t="s">
        <v>66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customHeight="1" x14ac:dyDescent="0.25">
      <c r="A212" s="60" t="s">
        <v>368</v>
      </c>
      <c r="B212" s="60" t="s">
        <v>369</v>
      </c>
      <c r="C212" s="34">
        <v>4301051407</v>
      </c>
      <c r="D212" s="677">
        <v>4680115882195</v>
      </c>
      <c r="E212" s="677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112</v>
      </c>
      <c r="N212" s="36"/>
      <c r="O212" s="35">
        <v>40</v>
      </c>
      <c r="P212" s="8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9"/>
      <c r="R212" s="679"/>
      <c r="S212" s="679"/>
      <c r="T212" s="680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 t="shared" ref="Z212:Z217" si="36">IFERROR(IF(Y212=0,"",ROUNDUP(Y212/H212,0)*0.00651),"")</f>
        <v/>
      </c>
      <c r="AA212" s="65" t="s">
        <v>45</v>
      </c>
      <c r="AB212" s="66" t="s">
        <v>45</v>
      </c>
      <c r="AC212" s="285" t="s">
        <v>361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370</v>
      </c>
      <c r="B213" s="60" t="s">
        <v>371</v>
      </c>
      <c r="C213" s="34">
        <v>4301051752</v>
      </c>
      <c r="D213" s="677">
        <v>4680115882607</v>
      </c>
      <c r="E213" s="677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143</v>
      </c>
      <c r="N213" s="36"/>
      <c r="O213" s="35">
        <v>45</v>
      </c>
      <c r="P213" s="8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9"/>
      <c r="R213" s="679"/>
      <c r="S213" s="679"/>
      <c r="T213" s="680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 t="shared" si="36"/>
        <v/>
      </c>
      <c r="AA213" s="65" t="s">
        <v>45</v>
      </c>
      <c r="AB213" s="66" t="s">
        <v>45</v>
      </c>
      <c r="AC213" s="287" t="s">
        <v>372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4301051666</v>
      </c>
      <c r="D214" s="677">
        <v>4680115880092</v>
      </c>
      <c r="E214" s="677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45</v>
      </c>
      <c r="P214" s="8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9"/>
      <c r="R214" s="679"/>
      <c r="S214" s="679"/>
      <c r="T214" s="680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si="36"/>
        <v/>
      </c>
      <c r="AA214" s="65" t="s">
        <v>45</v>
      </c>
      <c r="AB214" s="66" t="s">
        <v>45</v>
      </c>
      <c r="AC214" s="289" t="s">
        <v>367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4301051668</v>
      </c>
      <c r="D215" s="677">
        <v>4680115880221</v>
      </c>
      <c r="E215" s="677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112</v>
      </c>
      <c r="N215" s="36"/>
      <c r="O215" s="35">
        <v>45</v>
      </c>
      <c r="P215" s="8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9"/>
      <c r="R215" s="679"/>
      <c r="S215" s="679"/>
      <c r="T215" s="680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367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377</v>
      </c>
      <c r="B216" s="60" t="s">
        <v>378</v>
      </c>
      <c r="C216" s="34">
        <v>4301051945</v>
      </c>
      <c r="D216" s="677">
        <v>4680115880504</v>
      </c>
      <c r="E216" s="677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143</v>
      </c>
      <c r="N216" s="36"/>
      <c r="O216" s="35">
        <v>40</v>
      </c>
      <c r="P216" s="8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9"/>
      <c r="R216" s="679"/>
      <c r="S216" s="679"/>
      <c r="T216" s="680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379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380</v>
      </c>
      <c r="B217" s="60" t="s">
        <v>381</v>
      </c>
      <c r="C217" s="34">
        <v>4301051410</v>
      </c>
      <c r="D217" s="677">
        <v>4680115882164</v>
      </c>
      <c r="E217" s="677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40</v>
      </c>
      <c r="P217" s="8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9"/>
      <c r="R217" s="679"/>
      <c r="S217" s="679"/>
      <c r="T217" s="680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382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x14ac:dyDescent="0.2">
      <c r="A218" s="684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1" t="s">
        <v>40</v>
      </c>
      <c r="Q218" s="682"/>
      <c r="R218" s="682"/>
      <c r="S218" s="682"/>
      <c r="T218" s="682"/>
      <c r="U218" s="682"/>
      <c r="V218" s="683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1" t="s">
        <v>40</v>
      </c>
      <c r="Q219" s="682"/>
      <c r="R219" s="682"/>
      <c r="S219" s="682"/>
      <c r="T219" s="682"/>
      <c r="U219" s="682"/>
      <c r="V219" s="683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76" t="s">
        <v>183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3"/>
      <c r="AB220" s="63"/>
      <c r="AC220" s="63"/>
    </row>
    <row r="221" spans="1:68" ht="27" customHeight="1" x14ac:dyDescent="0.25">
      <c r="A221" s="60" t="s">
        <v>383</v>
      </c>
      <c r="B221" s="60" t="s">
        <v>384</v>
      </c>
      <c r="C221" s="34">
        <v>4301060463</v>
      </c>
      <c r="D221" s="677">
        <v>4680115880818</v>
      </c>
      <c r="E221" s="677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143</v>
      </c>
      <c r="N221" s="36"/>
      <c r="O221" s="35">
        <v>40</v>
      </c>
      <c r="P221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9"/>
      <c r="R221" s="679"/>
      <c r="S221" s="679"/>
      <c r="T221" s="680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4301060389</v>
      </c>
      <c r="D222" s="677">
        <v>4680115880801</v>
      </c>
      <c r="E222" s="677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8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9"/>
      <c r="R222" s="679"/>
      <c r="S222" s="679"/>
      <c r="T222" s="680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684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1" t="s">
        <v>40</v>
      </c>
      <c r="Q223" s="682"/>
      <c r="R223" s="682"/>
      <c r="S223" s="682"/>
      <c r="T223" s="682"/>
      <c r="U223" s="682"/>
      <c r="V223" s="683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1" t="s">
        <v>40</v>
      </c>
      <c r="Q224" s="682"/>
      <c r="R224" s="682"/>
      <c r="S224" s="682"/>
      <c r="T224" s="682"/>
      <c r="U224" s="682"/>
      <c r="V224" s="683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91" t="s">
        <v>389</v>
      </c>
      <c r="B225" s="691"/>
      <c r="C225" s="691"/>
      <c r="D225" s="691"/>
      <c r="E225" s="691"/>
      <c r="F225" s="691"/>
      <c r="G225" s="691"/>
      <c r="H225" s="691"/>
      <c r="I225" s="691"/>
      <c r="J225" s="691"/>
      <c r="K225" s="691"/>
      <c r="L225" s="691"/>
      <c r="M225" s="691"/>
      <c r="N225" s="691"/>
      <c r="O225" s="691"/>
      <c r="P225" s="691"/>
      <c r="Q225" s="691"/>
      <c r="R225" s="691"/>
      <c r="S225" s="691"/>
      <c r="T225" s="691"/>
      <c r="U225" s="691"/>
      <c r="V225" s="691"/>
      <c r="W225" s="691"/>
      <c r="X225" s="691"/>
      <c r="Y225" s="691"/>
      <c r="Z225" s="691"/>
      <c r="AA225" s="62"/>
      <c r="AB225" s="62"/>
      <c r="AC225" s="62"/>
    </row>
    <row r="226" spans="1:68" ht="14.25" customHeight="1" x14ac:dyDescent="0.25">
      <c r="A226" s="676" t="s">
        <v>101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3"/>
      <c r="AB226" s="63"/>
      <c r="AC226" s="63"/>
    </row>
    <row r="227" spans="1:68" ht="27" customHeight="1" x14ac:dyDescent="0.25">
      <c r="A227" s="60" t="s">
        <v>390</v>
      </c>
      <c r="B227" s="60" t="s">
        <v>391</v>
      </c>
      <c r="C227" s="34">
        <v>4301011942</v>
      </c>
      <c r="D227" s="677">
        <v>4680115884137</v>
      </c>
      <c r="E227" s="677"/>
      <c r="F227" s="59">
        <v>1.45</v>
      </c>
      <c r="G227" s="35">
        <v>8</v>
      </c>
      <c r="H227" s="59">
        <v>11.6</v>
      </c>
      <c r="I227" s="59">
        <v>12.08</v>
      </c>
      <c r="J227" s="35">
        <v>48</v>
      </c>
      <c r="K227" s="35" t="s">
        <v>106</v>
      </c>
      <c r="L227" s="35" t="s">
        <v>45</v>
      </c>
      <c r="M227" s="36" t="s">
        <v>393</v>
      </c>
      <c r="N227" s="36"/>
      <c r="O227" s="35">
        <v>55</v>
      </c>
      <c r="P227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9"/>
      <c r="R227" s="679"/>
      <c r="S227" s="679"/>
      <c r="T227" s="680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37">IFERROR(IF(X227="",0,CEILING((X227/$H227),1)*$H227),"")</f>
        <v>0</v>
      </c>
      <c r="Z227" s="39" t="str">
        <f>IFERROR(IF(Y227=0,"",ROUNDUP(Y227/H227,0)*0.02039),"")</f>
        <v/>
      </c>
      <c r="AA227" s="65" t="s">
        <v>45</v>
      </c>
      <c r="AB227" s="66" t="s">
        <v>45</v>
      </c>
      <c r="AC227" s="301" t="s">
        <v>392</v>
      </c>
      <c r="AG227" s="75"/>
      <c r="AJ227" s="79" t="s">
        <v>45</v>
      </c>
      <c r="AK227" s="79">
        <v>0</v>
      </c>
      <c r="BB227" s="302" t="s">
        <v>66</v>
      </c>
      <c r="BM227" s="75">
        <f t="shared" ref="BM227:BM234" si="38">IFERROR(X227*I227/H227,"0")</f>
        <v>0</v>
      </c>
      <c r="BN227" s="75">
        <f t="shared" ref="BN227:BN234" si="39">IFERROR(Y227*I227/H227,"0")</f>
        <v>0</v>
      </c>
      <c r="BO227" s="75">
        <f t="shared" ref="BO227:BO234" si="40">IFERROR(1/J227*(X227/H227),"0")</f>
        <v>0</v>
      </c>
      <c r="BP227" s="75">
        <f t="shared" ref="BP227:BP234" si="41">IFERROR(1/J227*(Y227/H227),"0")</f>
        <v>0</v>
      </c>
    </row>
    <row r="228" spans="1:68" ht="27" customHeight="1" x14ac:dyDescent="0.25">
      <c r="A228" s="60" t="s">
        <v>390</v>
      </c>
      <c r="B228" s="60" t="s">
        <v>394</v>
      </c>
      <c r="C228" s="34">
        <v>4301011826</v>
      </c>
      <c r="D228" s="677">
        <v>4680115884137</v>
      </c>
      <c r="E228" s="677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 t="s">
        <v>45</v>
      </c>
      <c r="M228" s="36" t="s">
        <v>105</v>
      </c>
      <c r="N228" s="36"/>
      <c r="O228" s="35">
        <v>55</v>
      </c>
      <c r="P228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9"/>
      <c r="R228" s="679"/>
      <c r="S228" s="679"/>
      <c r="T228" s="680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 t="s">
        <v>45</v>
      </c>
      <c r="AB228" s="66" t="s">
        <v>45</v>
      </c>
      <c r="AC228" s="303" t="s">
        <v>395</v>
      </c>
      <c r="AG228" s="75"/>
      <c r="AJ228" s="79" t="s">
        <v>45</v>
      </c>
      <c r="AK228" s="79">
        <v>0</v>
      </c>
      <c r="BB228" s="304" t="s">
        <v>66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396</v>
      </c>
      <c r="B229" s="60" t="s">
        <v>397</v>
      </c>
      <c r="C229" s="34">
        <v>4301011724</v>
      </c>
      <c r="D229" s="677">
        <v>4680115884236</v>
      </c>
      <c r="E229" s="677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106</v>
      </c>
      <c r="L229" s="35" t="s">
        <v>45</v>
      </c>
      <c r="M229" s="36" t="s">
        <v>105</v>
      </c>
      <c r="N229" s="36"/>
      <c r="O229" s="35">
        <v>55</v>
      </c>
      <c r="P229" s="8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9"/>
      <c r="R229" s="679"/>
      <c r="S229" s="679"/>
      <c r="T229" s="680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7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305" t="s">
        <v>398</v>
      </c>
      <c r="AG229" s="75"/>
      <c r="AJ229" s="79" t="s">
        <v>45</v>
      </c>
      <c r="AK229" s="79">
        <v>0</v>
      </c>
      <c r="BB229" s="306" t="s">
        <v>66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399</v>
      </c>
      <c r="B230" s="60" t="s">
        <v>400</v>
      </c>
      <c r="C230" s="34">
        <v>4301011941</v>
      </c>
      <c r="D230" s="677">
        <v>4680115884175</v>
      </c>
      <c r="E230" s="677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106</v>
      </c>
      <c r="L230" s="35" t="s">
        <v>45</v>
      </c>
      <c r="M230" s="36" t="s">
        <v>393</v>
      </c>
      <c r="N230" s="36"/>
      <c r="O230" s="35">
        <v>55</v>
      </c>
      <c r="P230" s="8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9"/>
      <c r="R230" s="679"/>
      <c r="S230" s="679"/>
      <c r="T230" s="680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7"/>
        <v>0</v>
      </c>
      <c r="Z230" s="39" t="str">
        <f>IFERROR(IF(Y230=0,"",ROUNDUP(Y230/H230,0)*0.02039),"")</f>
        <v/>
      </c>
      <c r="AA230" s="65" t="s">
        <v>45</v>
      </c>
      <c r="AB230" s="66" t="s">
        <v>45</v>
      </c>
      <c r="AC230" s="307" t="s">
        <v>392</v>
      </c>
      <c r="AG230" s="75"/>
      <c r="AJ230" s="79" t="s">
        <v>45</v>
      </c>
      <c r="AK230" s="79">
        <v>0</v>
      </c>
      <c r="BB230" s="308" t="s">
        <v>66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399</v>
      </c>
      <c r="B231" s="60" t="s">
        <v>401</v>
      </c>
      <c r="C231" s="34">
        <v>4301011721</v>
      </c>
      <c r="D231" s="677">
        <v>4680115884175</v>
      </c>
      <c r="E231" s="677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106</v>
      </c>
      <c r="L231" s="35" t="s">
        <v>45</v>
      </c>
      <c r="M231" s="36" t="s">
        <v>105</v>
      </c>
      <c r="N231" s="36"/>
      <c r="O231" s="35">
        <v>55</v>
      </c>
      <c r="P231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9"/>
      <c r="R231" s="679"/>
      <c r="S231" s="679"/>
      <c r="T231" s="680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7"/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309" t="s">
        <v>402</v>
      </c>
      <c r="AG231" s="75"/>
      <c r="AJ231" s="79" t="s">
        <v>45</v>
      </c>
      <c r="AK231" s="79">
        <v>0</v>
      </c>
      <c r="BB231" s="310" t="s">
        <v>66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403</v>
      </c>
      <c r="B232" s="60" t="s">
        <v>404</v>
      </c>
      <c r="C232" s="34">
        <v>4301011824</v>
      </c>
      <c r="D232" s="677">
        <v>4680115884144</v>
      </c>
      <c r="E232" s="677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113</v>
      </c>
      <c r="L232" s="35" t="s">
        <v>45</v>
      </c>
      <c r="M232" s="36" t="s">
        <v>105</v>
      </c>
      <c r="N232" s="36"/>
      <c r="O232" s="35">
        <v>55</v>
      </c>
      <c r="P232" s="8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9"/>
      <c r="R232" s="679"/>
      <c r="S232" s="679"/>
      <c r="T232" s="680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11" t="s">
        <v>395</v>
      </c>
      <c r="AG232" s="75"/>
      <c r="AJ232" s="79" t="s">
        <v>45</v>
      </c>
      <c r="AK232" s="79">
        <v>0</v>
      </c>
      <c r="BB232" s="312" t="s">
        <v>66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t="27" customHeight="1" x14ac:dyDescent="0.25">
      <c r="A233" s="60" t="s">
        <v>405</v>
      </c>
      <c r="B233" s="60" t="s">
        <v>406</v>
      </c>
      <c r="C233" s="34">
        <v>4301011726</v>
      </c>
      <c r="D233" s="677">
        <v>4680115884182</v>
      </c>
      <c r="E233" s="677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113</v>
      </c>
      <c r="L233" s="35" t="s">
        <v>45</v>
      </c>
      <c r="M233" s="36" t="s">
        <v>105</v>
      </c>
      <c r="N233" s="36"/>
      <c r="O233" s="35">
        <v>55</v>
      </c>
      <c r="P233" s="8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9"/>
      <c r="R233" s="679"/>
      <c r="S233" s="679"/>
      <c r="T233" s="680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13" t="s">
        <v>398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4301011722</v>
      </c>
      <c r="D234" s="677">
        <v>4680115884205</v>
      </c>
      <c r="E234" s="677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113</v>
      </c>
      <c r="L234" s="35" t="s">
        <v>45</v>
      </c>
      <c r="M234" s="36" t="s">
        <v>105</v>
      </c>
      <c r="N234" s="36"/>
      <c r="O234" s="35">
        <v>55</v>
      </c>
      <c r="P234" s="8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9"/>
      <c r="R234" s="679"/>
      <c r="S234" s="679"/>
      <c r="T234" s="680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5" t="s">
        <v>402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x14ac:dyDescent="0.2">
      <c r="A235" s="684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1" t="s">
        <v>40</v>
      </c>
      <c r="Q235" s="682"/>
      <c r="R235" s="682"/>
      <c r="S235" s="682"/>
      <c r="T235" s="682"/>
      <c r="U235" s="682"/>
      <c r="V235" s="683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1" t="s">
        <v>40</v>
      </c>
      <c r="Q236" s="682"/>
      <c r="R236" s="682"/>
      <c r="S236" s="682"/>
      <c r="T236" s="682"/>
      <c r="U236" s="682"/>
      <c r="V236" s="683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76" t="s">
        <v>146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3"/>
      <c r="AB237" s="63"/>
      <c r="AC237" s="63"/>
    </row>
    <row r="238" spans="1:68" ht="27" customHeight="1" x14ac:dyDescent="0.25">
      <c r="A238" s="60" t="s">
        <v>409</v>
      </c>
      <c r="B238" s="60" t="s">
        <v>410</v>
      </c>
      <c r="C238" s="34">
        <v>4301020340</v>
      </c>
      <c r="D238" s="677">
        <v>4680115885721</v>
      </c>
      <c r="E238" s="677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161</v>
      </c>
      <c r="L238" s="35" t="s">
        <v>45</v>
      </c>
      <c r="M238" s="36" t="s">
        <v>112</v>
      </c>
      <c r="N238" s="36"/>
      <c r="O238" s="35">
        <v>50</v>
      </c>
      <c r="P238" s="8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9"/>
      <c r="R238" s="679"/>
      <c r="S238" s="679"/>
      <c r="T238" s="680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7" t="s">
        <v>411</v>
      </c>
      <c r="AG238" s="75"/>
      <c r="AJ238" s="79" t="s">
        <v>45</v>
      </c>
      <c r="AK238" s="79">
        <v>0</v>
      </c>
      <c r="BB238" s="318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409</v>
      </c>
      <c r="B239" s="60" t="s">
        <v>412</v>
      </c>
      <c r="C239" s="34">
        <v>4301020377</v>
      </c>
      <c r="D239" s="677">
        <v>4680115885981</v>
      </c>
      <c r="E239" s="677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161</v>
      </c>
      <c r="L239" s="35" t="s">
        <v>45</v>
      </c>
      <c r="M239" s="36" t="s">
        <v>112</v>
      </c>
      <c r="N239" s="36"/>
      <c r="O239" s="35">
        <v>50</v>
      </c>
      <c r="P239" s="871" t="s">
        <v>413</v>
      </c>
      <c r="Q239" s="679"/>
      <c r="R239" s="679"/>
      <c r="S239" s="679"/>
      <c r="T239" s="680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9" t="s">
        <v>411</v>
      </c>
      <c r="AG239" s="75"/>
      <c r="AJ239" s="79" t="s">
        <v>45</v>
      </c>
      <c r="AK239" s="79">
        <v>0</v>
      </c>
      <c r="BB239" s="320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84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1" t="s">
        <v>40</v>
      </c>
      <c r="Q240" s="682"/>
      <c r="R240" s="682"/>
      <c r="S240" s="682"/>
      <c r="T240" s="682"/>
      <c r="U240" s="682"/>
      <c r="V240" s="683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1" t="s">
        <v>40</v>
      </c>
      <c r="Q241" s="682"/>
      <c r="R241" s="682"/>
      <c r="S241" s="682"/>
      <c r="T241" s="682"/>
      <c r="U241" s="682"/>
      <c r="V241" s="683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6.5" customHeight="1" x14ac:dyDescent="0.25">
      <c r="A242" s="691" t="s">
        <v>414</v>
      </c>
      <c r="B242" s="691"/>
      <c r="C242" s="691"/>
      <c r="D242" s="691"/>
      <c r="E242" s="691"/>
      <c r="F242" s="691"/>
      <c r="G242" s="691"/>
      <c r="H242" s="691"/>
      <c r="I242" s="691"/>
      <c r="J242" s="691"/>
      <c r="K242" s="691"/>
      <c r="L242" s="691"/>
      <c r="M242" s="691"/>
      <c r="N242" s="691"/>
      <c r="O242" s="691"/>
      <c r="P242" s="691"/>
      <c r="Q242" s="691"/>
      <c r="R242" s="691"/>
      <c r="S242" s="691"/>
      <c r="T242" s="691"/>
      <c r="U242" s="691"/>
      <c r="V242" s="691"/>
      <c r="W242" s="691"/>
      <c r="X242" s="691"/>
      <c r="Y242" s="691"/>
      <c r="Z242" s="691"/>
      <c r="AA242" s="62"/>
      <c r="AB242" s="62"/>
      <c r="AC242" s="62"/>
    </row>
    <row r="243" spans="1:68" ht="14.25" customHeight="1" x14ac:dyDescent="0.25">
      <c r="A243" s="676" t="s">
        <v>101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3"/>
      <c r="AB243" s="63"/>
      <c r="AC243" s="63"/>
    </row>
    <row r="244" spans="1:68" ht="27" customHeight="1" x14ac:dyDescent="0.25">
      <c r="A244" s="60" t="s">
        <v>415</v>
      </c>
      <c r="B244" s="60" t="s">
        <v>416</v>
      </c>
      <c r="C244" s="34">
        <v>4301011855</v>
      </c>
      <c r="D244" s="677">
        <v>4680115885837</v>
      </c>
      <c r="E244" s="677"/>
      <c r="F244" s="59">
        <v>1.35</v>
      </c>
      <c r="G244" s="35">
        <v>8</v>
      </c>
      <c r="H244" s="59">
        <v>10.8</v>
      </c>
      <c r="I244" s="59">
        <v>11.234999999999999</v>
      </c>
      <c r="J244" s="35">
        <v>64</v>
      </c>
      <c r="K244" s="35" t="s">
        <v>106</v>
      </c>
      <c r="L244" s="35" t="s">
        <v>45</v>
      </c>
      <c r="M244" s="36" t="s">
        <v>105</v>
      </c>
      <c r="N244" s="36"/>
      <c r="O244" s="35">
        <v>55</v>
      </c>
      <c r="P244" s="8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9"/>
      <c r="R244" s="679"/>
      <c r="S244" s="679"/>
      <c r="T244" s="680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ref="Y244:Y249" si="42">IFERROR(IF(X244="",0,CEILING((X244/$H244),1)*$H244),"")</f>
        <v>0</v>
      </c>
      <c r="Z244" s="39" t="str">
        <f>IFERROR(IF(Y244=0,"",ROUNDUP(Y244/H244,0)*0.01898),"")</f>
        <v/>
      </c>
      <c r="AA244" s="65" t="s">
        <v>45</v>
      </c>
      <c r="AB244" s="66" t="s">
        <v>45</v>
      </c>
      <c r="AC244" s="321" t="s">
        <v>417</v>
      </c>
      <c r="AG244" s="75"/>
      <c r="AJ244" s="79" t="s">
        <v>45</v>
      </c>
      <c r="AK244" s="79">
        <v>0</v>
      </c>
      <c r="BB244" s="322" t="s">
        <v>66</v>
      </c>
      <c r="BM244" s="75">
        <f t="shared" ref="BM244:BM249" si="43">IFERROR(X244*I244/H244,"0")</f>
        <v>0</v>
      </c>
      <c r="BN244" s="75">
        <f t="shared" ref="BN244:BN249" si="44">IFERROR(Y244*I244/H244,"0")</f>
        <v>0</v>
      </c>
      <c r="BO244" s="75">
        <f t="shared" ref="BO244:BO249" si="45">IFERROR(1/J244*(X244/H244),"0")</f>
        <v>0</v>
      </c>
      <c r="BP244" s="75">
        <f t="shared" ref="BP244:BP249" si="46">IFERROR(1/J244*(Y244/H244),"0")</f>
        <v>0</v>
      </c>
    </row>
    <row r="245" spans="1:68" ht="27" customHeight="1" x14ac:dyDescent="0.25">
      <c r="A245" s="60" t="s">
        <v>418</v>
      </c>
      <c r="B245" s="60" t="s">
        <v>419</v>
      </c>
      <c r="C245" s="34">
        <v>4301011910</v>
      </c>
      <c r="D245" s="677">
        <v>4680115885806</v>
      </c>
      <c r="E245" s="677"/>
      <c r="F245" s="59">
        <v>1.35</v>
      </c>
      <c r="G245" s="35">
        <v>8</v>
      </c>
      <c r="H245" s="59">
        <v>10.8</v>
      </c>
      <c r="I245" s="59">
        <v>11.28</v>
      </c>
      <c r="J245" s="35">
        <v>48</v>
      </c>
      <c r="K245" s="35" t="s">
        <v>106</v>
      </c>
      <c r="L245" s="35" t="s">
        <v>45</v>
      </c>
      <c r="M245" s="36" t="s">
        <v>393</v>
      </c>
      <c r="N245" s="36"/>
      <c r="O245" s="35">
        <v>55</v>
      </c>
      <c r="P245" s="8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9"/>
      <c r="R245" s="679"/>
      <c r="S245" s="679"/>
      <c r="T245" s="680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42"/>
        <v>0</v>
      </c>
      <c r="Z245" s="39" t="str">
        <f>IFERROR(IF(Y245=0,"",ROUNDUP(Y245/H245,0)*0.02039),"")</f>
        <v/>
      </c>
      <c r="AA245" s="65" t="s">
        <v>45</v>
      </c>
      <c r="AB245" s="66" t="s">
        <v>45</v>
      </c>
      <c r="AC245" s="323" t="s">
        <v>420</v>
      </c>
      <c r="AG245" s="75"/>
      <c r="AJ245" s="79" t="s">
        <v>45</v>
      </c>
      <c r="AK245" s="79">
        <v>0</v>
      </c>
      <c r="BB245" s="324" t="s">
        <v>66</v>
      </c>
      <c r="BM245" s="75">
        <f t="shared" si="43"/>
        <v>0</v>
      </c>
      <c r="BN245" s="75">
        <f t="shared" si="44"/>
        <v>0</v>
      </c>
      <c r="BO245" s="75">
        <f t="shared" si="45"/>
        <v>0</v>
      </c>
      <c r="BP245" s="75">
        <f t="shared" si="46"/>
        <v>0</v>
      </c>
    </row>
    <row r="246" spans="1:68" ht="27" customHeight="1" x14ac:dyDescent="0.25">
      <c r="A246" s="60" t="s">
        <v>418</v>
      </c>
      <c r="B246" s="60" t="s">
        <v>421</v>
      </c>
      <c r="C246" s="34">
        <v>4301011850</v>
      </c>
      <c r="D246" s="677">
        <v>4680115885806</v>
      </c>
      <c r="E246" s="677"/>
      <c r="F246" s="59">
        <v>1.35</v>
      </c>
      <c r="G246" s="35">
        <v>8</v>
      </c>
      <c r="H246" s="59">
        <v>10.8</v>
      </c>
      <c r="I246" s="59">
        <v>11.234999999999999</v>
      </c>
      <c r="J246" s="35">
        <v>64</v>
      </c>
      <c r="K246" s="35" t="s">
        <v>106</v>
      </c>
      <c r="L246" s="35" t="s">
        <v>45</v>
      </c>
      <c r="M246" s="36" t="s">
        <v>105</v>
      </c>
      <c r="N246" s="36"/>
      <c r="O246" s="35">
        <v>55</v>
      </c>
      <c r="P246" s="8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9"/>
      <c r="R246" s="679"/>
      <c r="S246" s="679"/>
      <c r="T246" s="680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42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25" t="s">
        <v>422</v>
      </c>
      <c r="AG246" s="75"/>
      <c r="AJ246" s="79" t="s">
        <v>45</v>
      </c>
      <c r="AK246" s="79">
        <v>0</v>
      </c>
      <c r="BB246" s="326" t="s">
        <v>66</v>
      </c>
      <c r="BM246" s="75">
        <f t="shared" si="43"/>
        <v>0</v>
      </c>
      <c r="BN246" s="75">
        <f t="shared" si="44"/>
        <v>0</v>
      </c>
      <c r="BO246" s="75">
        <f t="shared" si="45"/>
        <v>0</v>
      </c>
      <c r="BP246" s="75">
        <f t="shared" si="46"/>
        <v>0</v>
      </c>
    </row>
    <row r="247" spans="1:68" ht="37.5" customHeight="1" x14ac:dyDescent="0.25">
      <c r="A247" s="60" t="s">
        <v>423</v>
      </c>
      <c r="B247" s="60" t="s">
        <v>424</v>
      </c>
      <c r="C247" s="34">
        <v>4301011853</v>
      </c>
      <c r="D247" s="677">
        <v>4680115885851</v>
      </c>
      <c r="E247" s="677"/>
      <c r="F247" s="59">
        <v>1.35</v>
      </c>
      <c r="G247" s="35">
        <v>8</v>
      </c>
      <c r="H247" s="59">
        <v>10.8</v>
      </c>
      <c r="I247" s="59">
        <v>11.234999999999999</v>
      </c>
      <c r="J247" s="35">
        <v>64</v>
      </c>
      <c r="K247" s="35" t="s">
        <v>106</v>
      </c>
      <c r="L247" s="35" t="s">
        <v>45</v>
      </c>
      <c r="M247" s="36" t="s">
        <v>105</v>
      </c>
      <c r="N247" s="36"/>
      <c r="O247" s="35">
        <v>55</v>
      </c>
      <c r="P247" s="8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9"/>
      <c r="R247" s="679"/>
      <c r="S247" s="679"/>
      <c r="T247" s="680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42"/>
        <v>0</v>
      </c>
      <c r="Z247" s="39" t="str">
        <f>IFERROR(IF(Y247=0,"",ROUNDUP(Y247/H247,0)*0.01898),"")</f>
        <v/>
      </c>
      <c r="AA247" s="65" t="s">
        <v>45</v>
      </c>
      <c r="AB247" s="66" t="s">
        <v>45</v>
      </c>
      <c r="AC247" s="327" t="s">
        <v>425</v>
      </c>
      <c r="AG247" s="75"/>
      <c r="AJ247" s="79" t="s">
        <v>45</v>
      </c>
      <c r="AK247" s="79">
        <v>0</v>
      </c>
      <c r="BB247" s="328" t="s">
        <v>66</v>
      </c>
      <c r="BM247" s="75">
        <f t="shared" si="43"/>
        <v>0</v>
      </c>
      <c r="BN247" s="75">
        <f t="shared" si="44"/>
        <v>0</v>
      </c>
      <c r="BO247" s="75">
        <f t="shared" si="45"/>
        <v>0</v>
      </c>
      <c r="BP247" s="75">
        <f t="shared" si="46"/>
        <v>0</v>
      </c>
    </row>
    <row r="248" spans="1:68" ht="27" customHeight="1" x14ac:dyDescent="0.25">
      <c r="A248" s="60" t="s">
        <v>426</v>
      </c>
      <c r="B248" s="60" t="s">
        <v>427</v>
      </c>
      <c r="C248" s="34">
        <v>4301011852</v>
      </c>
      <c r="D248" s="677">
        <v>4680115885844</v>
      </c>
      <c r="E248" s="677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113</v>
      </c>
      <c r="L248" s="35" t="s">
        <v>45</v>
      </c>
      <c r="M248" s="36" t="s">
        <v>105</v>
      </c>
      <c r="N248" s="36"/>
      <c r="O248" s="35">
        <v>55</v>
      </c>
      <c r="P248" s="8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9"/>
      <c r="R248" s="679"/>
      <c r="S248" s="679"/>
      <c r="T248" s="680"/>
      <c r="U248" s="37" t="s">
        <v>45</v>
      </c>
      <c r="V248" s="37" t="s">
        <v>45</v>
      </c>
      <c r="W248" s="38" t="s">
        <v>0</v>
      </c>
      <c r="X248" s="56">
        <v>40</v>
      </c>
      <c r="Y248" s="53">
        <f t="shared" si="42"/>
        <v>40</v>
      </c>
      <c r="Z248" s="39">
        <f>IFERROR(IF(Y248=0,"",ROUNDUP(Y248/H248,0)*0.00902),"")</f>
        <v>9.0200000000000002E-2</v>
      </c>
      <c r="AA248" s="65" t="s">
        <v>45</v>
      </c>
      <c r="AB248" s="66" t="s">
        <v>45</v>
      </c>
      <c r="AC248" s="329" t="s">
        <v>428</v>
      </c>
      <c r="AG248" s="75"/>
      <c r="AJ248" s="79" t="s">
        <v>45</v>
      </c>
      <c r="AK248" s="79">
        <v>0</v>
      </c>
      <c r="BB248" s="330" t="s">
        <v>66</v>
      </c>
      <c r="BM248" s="75">
        <f t="shared" si="43"/>
        <v>42.1</v>
      </c>
      <c r="BN248" s="75">
        <f t="shared" si="44"/>
        <v>42.1</v>
      </c>
      <c r="BO248" s="75">
        <f t="shared" si="45"/>
        <v>7.575757575757576E-2</v>
      </c>
      <c r="BP248" s="75">
        <f t="shared" si="46"/>
        <v>7.575757575757576E-2</v>
      </c>
    </row>
    <row r="249" spans="1:68" ht="27" customHeight="1" x14ac:dyDescent="0.25">
      <c r="A249" s="60" t="s">
        <v>429</v>
      </c>
      <c r="B249" s="60" t="s">
        <v>430</v>
      </c>
      <c r="C249" s="34">
        <v>4301011851</v>
      </c>
      <c r="D249" s="677">
        <v>4680115885820</v>
      </c>
      <c r="E249" s="677"/>
      <c r="F249" s="59">
        <v>0.4</v>
      </c>
      <c r="G249" s="35">
        <v>10</v>
      </c>
      <c r="H249" s="59">
        <v>4</v>
      </c>
      <c r="I249" s="59">
        <v>4.21</v>
      </c>
      <c r="J249" s="35">
        <v>132</v>
      </c>
      <c r="K249" s="35" t="s">
        <v>113</v>
      </c>
      <c r="L249" s="35" t="s">
        <v>45</v>
      </c>
      <c r="M249" s="36" t="s">
        <v>105</v>
      </c>
      <c r="N249" s="36"/>
      <c r="O249" s="35">
        <v>55</v>
      </c>
      <c r="P249" s="8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9"/>
      <c r="R249" s="679"/>
      <c r="S249" s="679"/>
      <c r="T249" s="680"/>
      <c r="U249" s="37" t="s">
        <v>45</v>
      </c>
      <c r="V249" s="37" t="s">
        <v>45</v>
      </c>
      <c r="W249" s="38" t="s">
        <v>0</v>
      </c>
      <c r="X249" s="56">
        <v>80</v>
      </c>
      <c r="Y249" s="53">
        <f t="shared" si="42"/>
        <v>80</v>
      </c>
      <c r="Z249" s="39">
        <f>IFERROR(IF(Y249=0,"",ROUNDUP(Y249/H249,0)*0.00902),"")</f>
        <v>0.1804</v>
      </c>
      <c r="AA249" s="65" t="s">
        <v>45</v>
      </c>
      <c r="AB249" s="66" t="s">
        <v>45</v>
      </c>
      <c r="AC249" s="331" t="s">
        <v>431</v>
      </c>
      <c r="AG249" s="75"/>
      <c r="AJ249" s="79" t="s">
        <v>45</v>
      </c>
      <c r="AK249" s="79">
        <v>0</v>
      </c>
      <c r="BB249" s="332" t="s">
        <v>66</v>
      </c>
      <c r="BM249" s="75">
        <f t="shared" si="43"/>
        <v>84.2</v>
      </c>
      <c r="BN249" s="75">
        <f t="shared" si="44"/>
        <v>84.2</v>
      </c>
      <c r="BO249" s="75">
        <f t="shared" si="45"/>
        <v>0.15151515151515152</v>
      </c>
      <c r="BP249" s="75">
        <f t="shared" si="46"/>
        <v>0.15151515151515152</v>
      </c>
    </row>
    <row r="250" spans="1:68" x14ac:dyDescent="0.2">
      <c r="A250" s="684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1" t="s">
        <v>40</v>
      </c>
      <c r="Q250" s="682"/>
      <c r="R250" s="682"/>
      <c r="S250" s="682"/>
      <c r="T250" s="682"/>
      <c r="U250" s="682"/>
      <c r="V250" s="683"/>
      <c r="W250" s="40" t="s">
        <v>39</v>
      </c>
      <c r="X250" s="41">
        <f>IFERROR(X244/H244,"0")+IFERROR(X245/H245,"0")+IFERROR(X246/H246,"0")+IFERROR(X247/H247,"0")+IFERROR(X248/H248,"0")+IFERROR(X249/H249,"0")</f>
        <v>30</v>
      </c>
      <c r="Y250" s="41">
        <f>IFERROR(Y244/H244,"0")+IFERROR(Y245/H245,"0")+IFERROR(Y246/H246,"0")+IFERROR(Y247/H247,"0")+IFERROR(Y248/H248,"0")+IFERROR(Y249/H249,"0")</f>
        <v>30</v>
      </c>
      <c r="Z250" s="41">
        <f>IFERROR(IF(Z244="",0,Z244),"0")+IFERROR(IF(Z245="",0,Z245),"0")+IFERROR(IF(Z246="",0,Z246),"0")+IFERROR(IF(Z247="",0,Z247),"0")+IFERROR(IF(Z248="",0,Z248),"0")+IFERROR(IF(Z249="",0,Z249),"0")</f>
        <v>0.27060000000000001</v>
      </c>
      <c r="AA250" s="64"/>
      <c r="AB250" s="64"/>
      <c r="AC250" s="64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1" t="s">
        <v>40</v>
      </c>
      <c r="Q251" s="682"/>
      <c r="R251" s="682"/>
      <c r="S251" s="682"/>
      <c r="T251" s="682"/>
      <c r="U251" s="682"/>
      <c r="V251" s="683"/>
      <c r="W251" s="40" t="s">
        <v>0</v>
      </c>
      <c r="X251" s="41">
        <f>IFERROR(SUM(X244:X249),"0")</f>
        <v>120</v>
      </c>
      <c r="Y251" s="41">
        <f>IFERROR(SUM(Y244:Y249),"0")</f>
        <v>120</v>
      </c>
      <c r="Z251" s="40"/>
      <c r="AA251" s="64"/>
      <c r="AB251" s="64"/>
      <c r="AC251" s="64"/>
    </row>
    <row r="252" spans="1:68" ht="16.5" customHeight="1" x14ac:dyDescent="0.25">
      <c r="A252" s="691" t="s">
        <v>432</v>
      </c>
      <c r="B252" s="691"/>
      <c r="C252" s="691"/>
      <c r="D252" s="691"/>
      <c r="E252" s="691"/>
      <c r="F252" s="691"/>
      <c r="G252" s="691"/>
      <c r="H252" s="691"/>
      <c r="I252" s="691"/>
      <c r="J252" s="691"/>
      <c r="K252" s="691"/>
      <c r="L252" s="691"/>
      <c r="M252" s="691"/>
      <c r="N252" s="691"/>
      <c r="O252" s="691"/>
      <c r="P252" s="691"/>
      <c r="Q252" s="691"/>
      <c r="R252" s="691"/>
      <c r="S252" s="691"/>
      <c r="T252" s="691"/>
      <c r="U252" s="691"/>
      <c r="V252" s="691"/>
      <c r="W252" s="691"/>
      <c r="X252" s="691"/>
      <c r="Y252" s="691"/>
      <c r="Z252" s="691"/>
      <c r="AA252" s="62"/>
      <c r="AB252" s="62"/>
      <c r="AC252" s="62"/>
    </row>
    <row r="253" spans="1:68" ht="14.25" customHeight="1" x14ac:dyDescent="0.25">
      <c r="A253" s="676" t="s">
        <v>101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3"/>
      <c r="AB253" s="63"/>
      <c r="AC253" s="63"/>
    </row>
    <row r="254" spans="1:68" ht="37.5" customHeight="1" x14ac:dyDescent="0.25">
      <c r="A254" s="60" t="s">
        <v>433</v>
      </c>
      <c r="B254" s="60" t="s">
        <v>434</v>
      </c>
      <c r="C254" s="34">
        <v>4301011876</v>
      </c>
      <c r="D254" s="677">
        <v>4680115885707</v>
      </c>
      <c r="E254" s="677"/>
      <c r="F254" s="59">
        <v>0.9</v>
      </c>
      <c r="G254" s="35">
        <v>10</v>
      </c>
      <c r="H254" s="59">
        <v>9</v>
      </c>
      <c r="I254" s="59">
        <v>9.4350000000000005</v>
      </c>
      <c r="J254" s="35">
        <v>64</v>
      </c>
      <c r="K254" s="35" t="s">
        <v>106</v>
      </c>
      <c r="L254" s="35" t="s">
        <v>45</v>
      </c>
      <c r="M254" s="36" t="s">
        <v>105</v>
      </c>
      <c r="N254" s="36"/>
      <c r="O254" s="35">
        <v>31</v>
      </c>
      <c r="P254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9"/>
      <c r="R254" s="679"/>
      <c r="S254" s="679"/>
      <c r="T254" s="680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33" t="s">
        <v>435</v>
      </c>
      <c r="AG254" s="75"/>
      <c r="AJ254" s="79" t="s">
        <v>45</v>
      </c>
      <c r="AK254" s="79">
        <v>0</v>
      </c>
      <c r="BB254" s="334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x14ac:dyDescent="0.2">
      <c r="A255" s="684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1" t="s">
        <v>40</v>
      </c>
      <c r="Q255" s="682"/>
      <c r="R255" s="682"/>
      <c r="S255" s="682"/>
      <c r="T255" s="682"/>
      <c r="U255" s="682"/>
      <c r="V255" s="683"/>
      <c r="W255" s="40" t="s">
        <v>39</v>
      </c>
      <c r="X255" s="41">
        <f>IFERROR(X254/H254,"0")</f>
        <v>0</v>
      </c>
      <c r="Y255" s="41">
        <f>IFERROR(Y254/H254,"0")</f>
        <v>0</v>
      </c>
      <c r="Z255" s="41">
        <f>IFERROR(IF(Z254="",0,Z254),"0")</f>
        <v>0</v>
      </c>
      <c r="AA255" s="64"/>
      <c r="AB255" s="64"/>
      <c r="AC255" s="64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1" t="s">
        <v>40</v>
      </c>
      <c r="Q256" s="682"/>
      <c r="R256" s="682"/>
      <c r="S256" s="682"/>
      <c r="T256" s="682"/>
      <c r="U256" s="682"/>
      <c r="V256" s="683"/>
      <c r="W256" s="40" t="s">
        <v>0</v>
      </c>
      <c r="X256" s="41">
        <f>IFERROR(SUM(X254:X254),"0")</f>
        <v>0</v>
      </c>
      <c r="Y256" s="41">
        <f>IFERROR(SUM(Y254:Y254),"0")</f>
        <v>0</v>
      </c>
      <c r="Z256" s="40"/>
      <c r="AA256" s="64"/>
      <c r="AB256" s="64"/>
      <c r="AC256" s="64"/>
    </row>
    <row r="257" spans="1:68" ht="16.5" customHeight="1" x14ac:dyDescent="0.25">
      <c r="A257" s="691" t="s">
        <v>436</v>
      </c>
      <c r="B257" s="691"/>
      <c r="C257" s="691"/>
      <c r="D257" s="691"/>
      <c r="E257" s="691"/>
      <c r="F257" s="691"/>
      <c r="G257" s="691"/>
      <c r="H257" s="691"/>
      <c r="I257" s="691"/>
      <c r="J257" s="691"/>
      <c r="K257" s="691"/>
      <c r="L257" s="691"/>
      <c r="M257" s="691"/>
      <c r="N257" s="691"/>
      <c r="O257" s="691"/>
      <c r="P257" s="691"/>
      <c r="Q257" s="691"/>
      <c r="R257" s="691"/>
      <c r="S257" s="691"/>
      <c r="T257" s="691"/>
      <c r="U257" s="691"/>
      <c r="V257" s="691"/>
      <c r="W257" s="691"/>
      <c r="X257" s="691"/>
      <c r="Y257" s="691"/>
      <c r="Z257" s="691"/>
      <c r="AA257" s="62"/>
      <c r="AB257" s="62"/>
      <c r="AC257" s="62"/>
    </row>
    <row r="258" spans="1:68" ht="14.25" customHeight="1" x14ac:dyDescent="0.25">
      <c r="A258" s="676" t="s">
        <v>101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3"/>
      <c r="AB258" s="63"/>
      <c r="AC258" s="63"/>
    </row>
    <row r="259" spans="1:68" ht="27" customHeight="1" x14ac:dyDescent="0.25">
      <c r="A259" s="60" t="s">
        <v>437</v>
      </c>
      <c r="B259" s="60" t="s">
        <v>438</v>
      </c>
      <c r="C259" s="34">
        <v>4301011223</v>
      </c>
      <c r="D259" s="677">
        <v>4607091383423</v>
      </c>
      <c r="E259" s="677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106</v>
      </c>
      <c r="L259" s="35" t="s">
        <v>45</v>
      </c>
      <c r="M259" s="36" t="s">
        <v>112</v>
      </c>
      <c r="N259" s="36"/>
      <c r="O259" s="35">
        <v>35</v>
      </c>
      <c r="P259" s="8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9"/>
      <c r="R259" s="679"/>
      <c r="S259" s="679"/>
      <c r="T259" s="680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5" t="s">
        <v>104</v>
      </c>
      <c r="AG259" s="75"/>
      <c r="AJ259" s="79" t="s">
        <v>45</v>
      </c>
      <c r="AK259" s="79">
        <v>0</v>
      </c>
      <c r="BB259" s="336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37.5" customHeight="1" x14ac:dyDescent="0.25">
      <c r="A260" s="60" t="s">
        <v>439</v>
      </c>
      <c r="B260" s="60" t="s">
        <v>440</v>
      </c>
      <c r="C260" s="34">
        <v>4301012099</v>
      </c>
      <c r="D260" s="677">
        <v>4680115885691</v>
      </c>
      <c r="E260" s="677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 t="s">
        <v>45</v>
      </c>
      <c r="M260" s="36" t="s">
        <v>112</v>
      </c>
      <c r="N260" s="36"/>
      <c r="O260" s="35">
        <v>30</v>
      </c>
      <c r="P260" s="8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9"/>
      <c r="R260" s="679"/>
      <c r="S260" s="679"/>
      <c r="T260" s="680"/>
      <c r="U260" s="37" t="s">
        <v>45</v>
      </c>
      <c r="V260" s="37" t="s">
        <v>45</v>
      </c>
      <c r="W260" s="38" t="s">
        <v>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37" t="s">
        <v>441</v>
      </c>
      <c r="AG260" s="75"/>
      <c r="AJ260" s="79" t="s">
        <v>45</v>
      </c>
      <c r="AK260" s="79">
        <v>0</v>
      </c>
      <c r="BB260" s="338" t="s">
        <v>66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442</v>
      </c>
      <c r="B261" s="60" t="s">
        <v>443</v>
      </c>
      <c r="C261" s="34">
        <v>4301012098</v>
      </c>
      <c r="D261" s="677">
        <v>4680115885660</v>
      </c>
      <c r="E261" s="677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 t="s">
        <v>45</v>
      </c>
      <c r="M261" s="36" t="s">
        <v>112</v>
      </c>
      <c r="N261" s="36"/>
      <c r="O261" s="35">
        <v>35</v>
      </c>
      <c r="P261" s="8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9"/>
      <c r="R261" s="679"/>
      <c r="S261" s="679"/>
      <c r="T261" s="680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39" t="s">
        <v>444</v>
      </c>
      <c r="AG261" s="75"/>
      <c r="AJ261" s="79" t="s">
        <v>45</v>
      </c>
      <c r="AK261" s="79">
        <v>0</v>
      </c>
      <c r="BB261" s="340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684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1" t="s">
        <v>40</v>
      </c>
      <c r="Q262" s="682"/>
      <c r="R262" s="682"/>
      <c r="S262" s="682"/>
      <c r="T262" s="682"/>
      <c r="U262" s="682"/>
      <c r="V262" s="683"/>
      <c r="W262" s="40" t="s">
        <v>39</v>
      </c>
      <c r="X262" s="41">
        <f>IFERROR(X259/H259,"0")+IFERROR(X260/H260,"0")+IFERROR(X261/H261,"0")</f>
        <v>0</v>
      </c>
      <c r="Y262" s="41">
        <f>IFERROR(Y259/H259,"0")+IFERROR(Y260/H260,"0")+IFERROR(Y261/H261,"0")</f>
        <v>0</v>
      </c>
      <c r="Z262" s="41">
        <f>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1" t="s">
        <v>40</v>
      </c>
      <c r="Q263" s="682"/>
      <c r="R263" s="682"/>
      <c r="S263" s="682"/>
      <c r="T263" s="682"/>
      <c r="U263" s="682"/>
      <c r="V263" s="683"/>
      <c r="W263" s="40" t="s">
        <v>0</v>
      </c>
      <c r="X263" s="41">
        <f>IFERROR(SUM(X259:X261),"0")</f>
        <v>0</v>
      </c>
      <c r="Y263" s="41">
        <f>IFERROR(SUM(Y259:Y261),"0")</f>
        <v>0</v>
      </c>
      <c r="Z263" s="40"/>
      <c r="AA263" s="64"/>
      <c r="AB263" s="64"/>
      <c r="AC263" s="64"/>
    </row>
    <row r="264" spans="1:68" ht="16.5" customHeight="1" x14ac:dyDescent="0.25">
      <c r="A264" s="691" t="s">
        <v>445</v>
      </c>
      <c r="B264" s="691"/>
      <c r="C264" s="691"/>
      <c r="D264" s="691"/>
      <c r="E264" s="691"/>
      <c r="F264" s="691"/>
      <c r="G264" s="691"/>
      <c r="H264" s="691"/>
      <c r="I264" s="691"/>
      <c r="J264" s="691"/>
      <c r="K264" s="691"/>
      <c r="L264" s="691"/>
      <c r="M264" s="691"/>
      <c r="N264" s="691"/>
      <c r="O264" s="691"/>
      <c r="P264" s="691"/>
      <c r="Q264" s="691"/>
      <c r="R264" s="691"/>
      <c r="S264" s="691"/>
      <c r="T264" s="691"/>
      <c r="U264" s="691"/>
      <c r="V264" s="691"/>
      <c r="W264" s="691"/>
      <c r="X264" s="691"/>
      <c r="Y264" s="691"/>
      <c r="Z264" s="691"/>
      <c r="AA264" s="62"/>
      <c r="AB264" s="62"/>
      <c r="AC264" s="62"/>
    </row>
    <row r="265" spans="1:68" ht="14.25" customHeight="1" x14ac:dyDescent="0.25">
      <c r="A265" s="676" t="s">
        <v>78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3"/>
      <c r="AB265" s="63"/>
      <c r="AC265" s="63"/>
    </row>
    <row r="266" spans="1:68" ht="37.5" customHeight="1" x14ac:dyDescent="0.25">
      <c r="A266" s="60" t="s">
        <v>446</v>
      </c>
      <c r="B266" s="60" t="s">
        <v>447</v>
      </c>
      <c r="C266" s="34">
        <v>4301051940</v>
      </c>
      <c r="D266" s="677">
        <v>4680115881037</v>
      </c>
      <c r="E266" s="677"/>
      <c r="F266" s="59">
        <v>0.84</v>
      </c>
      <c r="G266" s="35">
        <v>4</v>
      </c>
      <c r="H266" s="59">
        <v>3.36</v>
      </c>
      <c r="I266" s="59">
        <v>3.6179999999999999</v>
      </c>
      <c r="J266" s="35">
        <v>132</v>
      </c>
      <c r="K266" s="35" t="s">
        <v>113</v>
      </c>
      <c r="L266" s="35" t="s">
        <v>45</v>
      </c>
      <c r="M266" s="36" t="s">
        <v>143</v>
      </c>
      <c r="N266" s="36"/>
      <c r="O266" s="35">
        <v>40</v>
      </c>
      <c r="P266" s="85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9"/>
      <c r="R266" s="679"/>
      <c r="S266" s="679"/>
      <c r="T266" s="680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41" t="s">
        <v>448</v>
      </c>
      <c r="AG266" s="75"/>
      <c r="AJ266" s="79" t="s">
        <v>45</v>
      </c>
      <c r="AK266" s="79">
        <v>0</v>
      </c>
      <c r="BB266" s="342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449</v>
      </c>
      <c r="B267" s="60" t="s">
        <v>450</v>
      </c>
      <c r="C267" s="34">
        <v>4301051893</v>
      </c>
      <c r="D267" s="677">
        <v>4680115886186</v>
      </c>
      <c r="E267" s="677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83</v>
      </c>
      <c r="L267" s="35" t="s">
        <v>45</v>
      </c>
      <c r="M267" s="36" t="s">
        <v>112</v>
      </c>
      <c r="N267" s="36"/>
      <c r="O267" s="35">
        <v>45</v>
      </c>
      <c r="P267" s="85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9"/>
      <c r="R267" s="679"/>
      <c r="S267" s="679"/>
      <c r="T267" s="680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 t="s">
        <v>45</v>
      </c>
      <c r="AB267" s="66" t="s">
        <v>45</v>
      </c>
      <c r="AC267" s="343" t="s">
        <v>451</v>
      </c>
      <c r="AG267" s="75"/>
      <c r="AJ267" s="79" t="s">
        <v>45</v>
      </c>
      <c r="AK267" s="79">
        <v>0</v>
      </c>
      <c r="BB267" s="344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452</v>
      </c>
      <c r="B268" s="60" t="s">
        <v>453</v>
      </c>
      <c r="C268" s="34">
        <v>4301051795</v>
      </c>
      <c r="D268" s="677">
        <v>4680115881228</v>
      </c>
      <c r="E268" s="677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83</v>
      </c>
      <c r="L268" s="35" t="s">
        <v>45</v>
      </c>
      <c r="M268" s="36" t="s">
        <v>143</v>
      </c>
      <c r="N268" s="36"/>
      <c r="O268" s="35">
        <v>40</v>
      </c>
      <c r="P268" s="85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9"/>
      <c r="R268" s="679"/>
      <c r="S268" s="679"/>
      <c r="T268" s="680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 t="s">
        <v>45</v>
      </c>
      <c r="AB268" s="66" t="s">
        <v>45</v>
      </c>
      <c r="AC268" s="345" t="s">
        <v>454</v>
      </c>
      <c r="AG268" s="75"/>
      <c r="AJ268" s="79" t="s">
        <v>45</v>
      </c>
      <c r="AK268" s="79">
        <v>0</v>
      </c>
      <c r="BB268" s="346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455</v>
      </c>
      <c r="B269" s="60" t="s">
        <v>456</v>
      </c>
      <c r="C269" s="34">
        <v>4301051388</v>
      </c>
      <c r="D269" s="677">
        <v>4680115881211</v>
      </c>
      <c r="E269" s="677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83</v>
      </c>
      <c r="L269" s="35" t="s">
        <v>114</v>
      </c>
      <c r="M269" s="36" t="s">
        <v>112</v>
      </c>
      <c r="N269" s="36"/>
      <c r="O269" s="35">
        <v>45</v>
      </c>
      <c r="P269" s="85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9"/>
      <c r="R269" s="679"/>
      <c r="S269" s="679"/>
      <c r="T269" s="680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 t="s">
        <v>45</v>
      </c>
      <c r="AB269" s="66" t="s">
        <v>45</v>
      </c>
      <c r="AC269" s="347" t="s">
        <v>457</v>
      </c>
      <c r="AG269" s="75"/>
      <c r="AJ269" s="79" t="s">
        <v>115</v>
      </c>
      <c r="AK269" s="79">
        <v>33.6</v>
      </c>
      <c r="BB269" s="348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458</v>
      </c>
      <c r="B270" s="60" t="s">
        <v>459</v>
      </c>
      <c r="C270" s="34">
        <v>4301051386</v>
      </c>
      <c r="D270" s="677">
        <v>4680115881020</v>
      </c>
      <c r="E270" s="677"/>
      <c r="F270" s="59">
        <v>0.84</v>
      </c>
      <c r="G270" s="35">
        <v>4</v>
      </c>
      <c r="H270" s="59">
        <v>3.36</v>
      </c>
      <c r="I270" s="59">
        <v>3.57</v>
      </c>
      <c r="J270" s="35">
        <v>132</v>
      </c>
      <c r="K270" s="35" t="s">
        <v>113</v>
      </c>
      <c r="L270" s="35" t="s">
        <v>45</v>
      </c>
      <c r="M270" s="36" t="s">
        <v>112</v>
      </c>
      <c r="N270" s="36"/>
      <c r="O270" s="35">
        <v>45</v>
      </c>
      <c r="P270" s="85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9"/>
      <c r="R270" s="679"/>
      <c r="S270" s="679"/>
      <c r="T270" s="680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49" t="s">
        <v>460</v>
      </c>
      <c r="AG270" s="75"/>
      <c r="AJ270" s="79" t="s">
        <v>45</v>
      </c>
      <c r="AK270" s="79">
        <v>0</v>
      </c>
      <c r="BB270" s="350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684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1" t="s">
        <v>40</v>
      </c>
      <c r="Q271" s="682"/>
      <c r="R271" s="682"/>
      <c r="S271" s="682"/>
      <c r="T271" s="682"/>
      <c r="U271" s="682"/>
      <c r="V271" s="683"/>
      <c r="W271" s="40" t="s">
        <v>39</v>
      </c>
      <c r="X271" s="41">
        <f>IFERROR(X266/H266,"0")+IFERROR(X267/H267,"0")+IFERROR(X268/H268,"0")+IFERROR(X269/H269,"0")+IFERROR(X270/H270,"0")</f>
        <v>0</v>
      </c>
      <c r="Y271" s="41">
        <f>IFERROR(Y266/H266,"0")+IFERROR(Y267/H267,"0")+IFERROR(Y268/H268,"0")+IFERROR(Y269/H269,"0")+IFERROR(Y270/H270,"0")</f>
        <v>0</v>
      </c>
      <c r="Z271" s="41">
        <f>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1" t="s">
        <v>40</v>
      </c>
      <c r="Q272" s="682"/>
      <c r="R272" s="682"/>
      <c r="S272" s="682"/>
      <c r="T272" s="682"/>
      <c r="U272" s="682"/>
      <c r="V272" s="683"/>
      <c r="W272" s="40" t="s">
        <v>0</v>
      </c>
      <c r="X272" s="41">
        <f>IFERROR(SUM(X266:X270),"0")</f>
        <v>0</v>
      </c>
      <c r="Y272" s="41">
        <f>IFERROR(SUM(Y266:Y270),"0")</f>
        <v>0</v>
      </c>
      <c r="Z272" s="40"/>
      <c r="AA272" s="64"/>
      <c r="AB272" s="64"/>
      <c r="AC272" s="64"/>
    </row>
    <row r="273" spans="1:68" ht="16.5" customHeight="1" x14ac:dyDescent="0.25">
      <c r="A273" s="691" t="s">
        <v>461</v>
      </c>
      <c r="B273" s="691"/>
      <c r="C273" s="691"/>
      <c r="D273" s="691"/>
      <c r="E273" s="691"/>
      <c r="F273" s="691"/>
      <c r="G273" s="691"/>
      <c r="H273" s="691"/>
      <c r="I273" s="691"/>
      <c r="J273" s="691"/>
      <c r="K273" s="691"/>
      <c r="L273" s="691"/>
      <c r="M273" s="691"/>
      <c r="N273" s="691"/>
      <c r="O273" s="691"/>
      <c r="P273" s="691"/>
      <c r="Q273" s="691"/>
      <c r="R273" s="691"/>
      <c r="S273" s="691"/>
      <c r="T273" s="691"/>
      <c r="U273" s="691"/>
      <c r="V273" s="691"/>
      <c r="W273" s="691"/>
      <c r="X273" s="691"/>
      <c r="Y273" s="691"/>
      <c r="Z273" s="691"/>
      <c r="AA273" s="62"/>
      <c r="AB273" s="62"/>
      <c r="AC273" s="62"/>
    </row>
    <row r="274" spans="1:68" ht="14.25" customHeight="1" x14ac:dyDescent="0.25">
      <c r="A274" s="676" t="s">
        <v>101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3"/>
      <c r="AB274" s="63"/>
      <c r="AC274" s="63"/>
    </row>
    <row r="275" spans="1:68" ht="27" customHeight="1" x14ac:dyDescent="0.25">
      <c r="A275" s="60" t="s">
        <v>462</v>
      </c>
      <c r="B275" s="60" t="s">
        <v>463</v>
      </c>
      <c r="C275" s="34">
        <v>4301011306</v>
      </c>
      <c r="D275" s="677">
        <v>4607091389296</v>
      </c>
      <c r="E275" s="677"/>
      <c r="F275" s="59">
        <v>0.4</v>
      </c>
      <c r="G275" s="35">
        <v>10</v>
      </c>
      <c r="H275" s="59">
        <v>4</v>
      </c>
      <c r="I275" s="59">
        <v>4.21</v>
      </c>
      <c r="J275" s="35">
        <v>132</v>
      </c>
      <c r="K275" s="35" t="s">
        <v>113</v>
      </c>
      <c r="L275" s="35" t="s">
        <v>45</v>
      </c>
      <c r="M275" s="36" t="s">
        <v>112</v>
      </c>
      <c r="N275" s="36"/>
      <c r="O275" s="35">
        <v>45</v>
      </c>
      <c r="P275" s="85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9"/>
      <c r="R275" s="679"/>
      <c r="S275" s="679"/>
      <c r="T275" s="680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IFERROR(IF(Y275=0,"",ROUNDUP(Y275/H275,0)*0.00902),"")</f>
        <v/>
      </c>
      <c r="AA275" s="65" t="s">
        <v>45</v>
      </c>
      <c r="AB275" s="66" t="s">
        <v>45</v>
      </c>
      <c r="AC275" s="351" t="s">
        <v>464</v>
      </c>
      <c r="AG275" s="75"/>
      <c r="AJ275" s="79" t="s">
        <v>45</v>
      </c>
      <c r="AK275" s="79">
        <v>0</v>
      </c>
      <c r="BB275" s="35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684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1" t="s">
        <v>40</v>
      </c>
      <c r="Q276" s="682"/>
      <c r="R276" s="682"/>
      <c r="S276" s="682"/>
      <c r="T276" s="682"/>
      <c r="U276" s="682"/>
      <c r="V276" s="683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1" t="s">
        <v>40</v>
      </c>
      <c r="Q277" s="682"/>
      <c r="R277" s="682"/>
      <c r="S277" s="682"/>
      <c r="T277" s="682"/>
      <c r="U277" s="682"/>
      <c r="V277" s="683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676" t="s">
        <v>157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3"/>
      <c r="AB278" s="63"/>
      <c r="AC278" s="63"/>
    </row>
    <row r="279" spans="1:68" ht="27" customHeight="1" x14ac:dyDescent="0.25">
      <c r="A279" s="60" t="s">
        <v>465</v>
      </c>
      <c r="B279" s="60" t="s">
        <v>466</v>
      </c>
      <c r="C279" s="34">
        <v>4301031307</v>
      </c>
      <c r="D279" s="677">
        <v>4680115880344</v>
      </c>
      <c r="E279" s="677"/>
      <c r="F279" s="59">
        <v>0.28000000000000003</v>
      </c>
      <c r="G279" s="35">
        <v>6</v>
      </c>
      <c r="H279" s="59">
        <v>1.68</v>
      </c>
      <c r="I279" s="59">
        <v>1.78</v>
      </c>
      <c r="J279" s="35">
        <v>234</v>
      </c>
      <c r="K279" s="35" t="s">
        <v>161</v>
      </c>
      <c r="L279" s="35" t="s">
        <v>45</v>
      </c>
      <c r="M279" s="36" t="s">
        <v>82</v>
      </c>
      <c r="N279" s="36"/>
      <c r="O279" s="35">
        <v>40</v>
      </c>
      <c r="P279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9"/>
      <c r="R279" s="679"/>
      <c r="S279" s="679"/>
      <c r="T279" s="680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IFERROR(IF(Y279=0,"",ROUNDUP(Y279/H279,0)*0.00502),"")</f>
        <v/>
      </c>
      <c r="AA279" s="65" t="s">
        <v>45</v>
      </c>
      <c r="AB279" s="66" t="s">
        <v>45</v>
      </c>
      <c r="AC279" s="353" t="s">
        <v>467</v>
      </c>
      <c r="AG279" s="75"/>
      <c r="AJ279" s="79" t="s">
        <v>45</v>
      </c>
      <c r="AK279" s="79">
        <v>0</v>
      </c>
      <c r="BB279" s="354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684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1" t="s">
        <v>40</v>
      </c>
      <c r="Q280" s="682"/>
      <c r="R280" s="682"/>
      <c r="S280" s="682"/>
      <c r="T280" s="682"/>
      <c r="U280" s="682"/>
      <c r="V280" s="683"/>
      <c r="W280" s="40" t="s">
        <v>39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1" t="s">
        <v>40</v>
      </c>
      <c r="Q281" s="682"/>
      <c r="R281" s="682"/>
      <c r="S281" s="682"/>
      <c r="T281" s="682"/>
      <c r="U281" s="682"/>
      <c r="V281" s="683"/>
      <c r="W281" s="40" t="s">
        <v>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4.25" customHeight="1" x14ac:dyDescent="0.25">
      <c r="A282" s="676" t="s">
        <v>78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3"/>
      <c r="AB282" s="63"/>
      <c r="AC282" s="63"/>
    </row>
    <row r="283" spans="1:68" ht="27" customHeight="1" x14ac:dyDescent="0.25">
      <c r="A283" s="60" t="s">
        <v>468</v>
      </c>
      <c r="B283" s="60" t="s">
        <v>469</v>
      </c>
      <c r="C283" s="34">
        <v>4301051782</v>
      </c>
      <c r="D283" s="677">
        <v>4680115884618</v>
      </c>
      <c r="E283" s="677"/>
      <c r="F283" s="59">
        <v>0.6</v>
      </c>
      <c r="G283" s="35">
        <v>6</v>
      </c>
      <c r="H283" s="59">
        <v>3.6</v>
      </c>
      <c r="I283" s="59">
        <v>3.81</v>
      </c>
      <c r="J283" s="35">
        <v>132</v>
      </c>
      <c r="K283" s="35" t="s">
        <v>113</v>
      </c>
      <c r="L283" s="35" t="s">
        <v>45</v>
      </c>
      <c r="M283" s="36" t="s">
        <v>112</v>
      </c>
      <c r="N283" s="36"/>
      <c r="O283" s="35">
        <v>45</v>
      </c>
      <c r="P283" s="8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9"/>
      <c r="R283" s="679"/>
      <c r="S283" s="679"/>
      <c r="T283" s="680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IFERROR(IF(Y283=0,"",ROUNDUP(Y283/H283,0)*0.00902),"")</f>
        <v/>
      </c>
      <c r="AA283" s="65" t="s">
        <v>45</v>
      </c>
      <c r="AB283" s="66" t="s">
        <v>45</v>
      </c>
      <c r="AC283" s="355" t="s">
        <v>470</v>
      </c>
      <c r="AG283" s="75"/>
      <c r="AJ283" s="79" t="s">
        <v>45</v>
      </c>
      <c r="AK283" s="79">
        <v>0</v>
      </c>
      <c r="BB283" s="35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684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1" t="s">
        <v>40</v>
      </c>
      <c r="Q284" s="682"/>
      <c r="R284" s="682"/>
      <c r="S284" s="682"/>
      <c r="T284" s="682"/>
      <c r="U284" s="682"/>
      <c r="V284" s="683"/>
      <c r="W284" s="40" t="s">
        <v>39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1" t="s">
        <v>40</v>
      </c>
      <c r="Q285" s="682"/>
      <c r="R285" s="682"/>
      <c r="S285" s="682"/>
      <c r="T285" s="682"/>
      <c r="U285" s="682"/>
      <c r="V285" s="683"/>
      <c r="W285" s="40" t="s">
        <v>0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customHeight="1" x14ac:dyDescent="0.25">
      <c r="A286" s="691" t="s">
        <v>471</v>
      </c>
      <c r="B286" s="691"/>
      <c r="C286" s="691"/>
      <c r="D286" s="691"/>
      <c r="E286" s="691"/>
      <c r="F286" s="691"/>
      <c r="G286" s="691"/>
      <c r="H286" s="691"/>
      <c r="I286" s="691"/>
      <c r="J286" s="691"/>
      <c r="K286" s="691"/>
      <c r="L286" s="691"/>
      <c r="M286" s="691"/>
      <c r="N286" s="691"/>
      <c r="O286" s="691"/>
      <c r="P286" s="691"/>
      <c r="Q286" s="691"/>
      <c r="R286" s="691"/>
      <c r="S286" s="691"/>
      <c r="T286" s="691"/>
      <c r="U286" s="691"/>
      <c r="V286" s="691"/>
      <c r="W286" s="691"/>
      <c r="X286" s="691"/>
      <c r="Y286" s="691"/>
      <c r="Z286" s="691"/>
      <c r="AA286" s="62"/>
      <c r="AB286" s="62"/>
      <c r="AC286" s="62"/>
    </row>
    <row r="287" spans="1:68" ht="14.25" customHeight="1" x14ac:dyDescent="0.25">
      <c r="A287" s="676" t="s">
        <v>78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3"/>
      <c r="AB287" s="63"/>
      <c r="AC287" s="63"/>
    </row>
    <row r="288" spans="1:68" ht="27" customHeight="1" x14ac:dyDescent="0.25">
      <c r="A288" s="60" t="s">
        <v>472</v>
      </c>
      <c r="B288" s="60" t="s">
        <v>473</v>
      </c>
      <c r="C288" s="34">
        <v>4301051344</v>
      </c>
      <c r="D288" s="677">
        <v>4680115880412</v>
      </c>
      <c r="E288" s="677"/>
      <c r="F288" s="59">
        <v>0.33</v>
      </c>
      <c r="G288" s="35">
        <v>6</v>
      </c>
      <c r="H288" s="59">
        <v>1.98</v>
      </c>
      <c r="I288" s="59">
        <v>2.226</v>
      </c>
      <c r="J288" s="35">
        <v>182</v>
      </c>
      <c r="K288" s="35" t="s">
        <v>83</v>
      </c>
      <c r="L288" s="35" t="s">
        <v>45</v>
      </c>
      <c r="M288" s="36" t="s">
        <v>112</v>
      </c>
      <c r="N288" s="36"/>
      <c r="O288" s="35">
        <v>45</v>
      </c>
      <c r="P288" s="84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9"/>
      <c r="R288" s="679"/>
      <c r="S288" s="679"/>
      <c r="T288" s="680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IFERROR(IF(Y288=0,"",ROUNDUP(Y288/H288,0)*0.00651),"")</f>
        <v/>
      </c>
      <c r="AA288" s="65" t="s">
        <v>45</v>
      </c>
      <c r="AB288" s="66" t="s">
        <v>45</v>
      </c>
      <c r="AC288" s="357" t="s">
        <v>474</v>
      </c>
      <c r="AG288" s="75"/>
      <c r="AJ288" s="79" t="s">
        <v>45</v>
      </c>
      <c r="AK288" s="79">
        <v>0</v>
      </c>
      <c r="BB288" s="35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475</v>
      </c>
      <c r="B289" s="60" t="s">
        <v>476</v>
      </c>
      <c r="C289" s="34">
        <v>4301051277</v>
      </c>
      <c r="D289" s="677">
        <v>4680115880511</v>
      </c>
      <c r="E289" s="677"/>
      <c r="F289" s="59">
        <v>0.33</v>
      </c>
      <c r="G289" s="35">
        <v>6</v>
      </c>
      <c r="H289" s="59">
        <v>1.98</v>
      </c>
      <c r="I289" s="59">
        <v>2.16</v>
      </c>
      <c r="J289" s="35">
        <v>182</v>
      </c>
      <c r="K289" s="35" t="s">
        <v>83</v>
      </c>
      <c r="L289" s="35" t="s">
        <v>45</v>
      </c>
      <c r="M289" s="36" t="s">
        <v>112</v>
      </c>
      <c r="N289" s="36"/>
      <c r="O289" s="35">
        <v>40</v>
      </c>
      <c r="P289" s="84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9"/>
      <c r="R289" s="679"/>
      <c r="S289" s="679"/>
      <c r="T289" s="680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59" t="s">
        <v>477</v>
      </c>
      <c r="AG289" s="75"/>
      <c r="AJ289" s="79" t="s">
        <v>45</v>
      </c>
      <c r="AK289" s="79">
        <v>0</v>
      </c>
      <c r="BB289" s="36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684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1" t="s">
        <v>40</v>
      </c>
      <c r="Q290" s="682"/>
      <c r="R290" s="682"/>
      <c r="S290" s="682"/>
      <c r="T290" s="682"/>
      <c r="U290" s="682"/>
      <c r="V290" s="683"/>
      <c r="W290" s="40" t="s">
        <v>39</v>
      </c>
      <c r="X290" s="41">
        <f>IFERROR(X288/H288,"0")+IFERROR(X289/H289,"0")</f>
        <v>0</v>
      </c>
      <c r="Y290" s="41">
        <f>IFERROR(Y288/H288,"0")+IFERROR(Y289/H289,"0")</f>
        <v>0</v>
      </c>
      <c r="Z290" s="41">
        <f>IFERROR(IF(Z288="",0,Z288),"0")+IFERROR(IF(Z289="",0,Z289),"0")</f>
        <v>0</v>
      </c>
      <c r="AA290" s="64"/>
      <c r="AB290" s="64"/>
      <c r="AC290" s="64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1" t="s">
        <v>40</v>
      </c>
      <c r="Q291" s="682"/>
      <c r="R291" s="682"/>
      <c r="S291" s="682"/>
      <c r="T291" s="682"/>
      <c r="U291" s="682"/>
      <c r="V291" s="683"/>
      <c r="W291" s="40" t="s">
        <v>0</v>
      </c>
      <c r="X291" s="41">
        <f>IFERROR(SUM(X288:X289),"0")</f>
        <v>0</v>
      </c>
      <c r="Y291" s="41">
        <f>IFERROR(SUM(Y288:Y289),"0")</f>
        <v>0</v>
      </c>
      <c r="Z291" s="40"/>
      <c r="AA291" s="64"/>
      <c r="AB291" s="64"/>
      <c r="AC291" s="64"/>
    </row>
    <row r="292" spans="1:68" ht="16.5" customHeight="1" x14ac:dyDescent="0.25">
      <c r="A292" s="691" t="s">
        <v>478</v>
      </c>
      <c r="B292" s="691"/>
      <c r="C292" s="691"/>
      <c r="D292" s="691"/>
      <c r="E292" s="691"/>
      <c r="F292" s="691"/>
      <c r="G292" s="691"/>
      <c r="H292" s="691"/>
      <c r="I292" s="691"/>
      <c r="J292" s="691"/>
      <c r="K292" s="691"/>
      <c r="L292" s="691"/>
      <c r="M292" s="691"/>
      <c r="N292" s="691"/>
      <c r="O292" s="691"/>
      <c r="P292" s="691"/>
      <c r="Q292" s="691"/>
      <c r="R292" s="691"/>
      <c r="S292" s="691"/>
      <c r="T292" s="691"/>
      <c r="U292" s="691"/>
      <c r="V292" s="691"/>
      <c r="W292" s="691"/>
      <c r="X292" s="691"/>
      <c r="Y292" s="691"/>
      <c r="Z292" s="691"/>
      <c r="AA292" s="62"/>
      <c r="AB292" s="62"/>
      <c r="AC292" s="62"/>
    </row>
    <row r="293" spans="1:68" ht="14.25" customHeight="1" x14ac:dyDescent="0.25">
      <c r="A293" s="676" t="s">
        <v>101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3"/>
      <c r="AB293" s="63"/>
      <c r="AC293" s="63"/>
    </row>
    <row r="294" spans="1:68" ht="27" customHeight="1" x14ac:dyDescent="0.25">
      <c r="A294" s="60" t="s">
        <v>479</v>
      </c>
      <c r="B294" s="60" t="s">
        <v>480</v>
      </c>
      <c r="C294" s="34">
        <v>4301011594</v>
      </c>
      <c r="D294" s="677">
        <v>4680115883413</v>
      </c>
      <c r="E294" s="677"/>
      <c r="F294" s="59">
        <v>0.37</v>
      </c>
      <c r="G294" s="35">
        <v>10</v>
      </c>
      <c r="H294" s="59">
        <v>3.7</v>
      </c>
      <c r="I294" s="59">
        <v>3.91</v>
      </c>
      <c r="J294" s="35">
        <v>132</v>
      </c>
      <c r="K294" s="35" t="s">
        <v>113</v>
      </c>
      <c r="L294" s="35" t="s">
        <v>45</v>
      </c>
      <c r="M294" s="36" t="s">
        <v>105</v>
      </c>
      <c r="N294" s="36"/>
      <c r="O294" s="35">
        <v>55</v>
      </c>
      <c r="P294" s="84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9"/>
      <c r="R294" s="679"/>
      <c r="S294" s="679"/>
      <c r="T294" s="680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IFERROR(IF(Y294=0,"",ROUNDUP(Y294/H294,0)*0.00902),"")</f>
        <v/>
      </c>
      <c r="AA294" s="65" t="s">
        <v>45</v>
      </c>
      <c r="AB294" s="66" t="s">
        <v>45</v>
      </c>
      <c r="AC294" s="361" t="s">
        <v>435</v>
      </c>
      <c r="AG294" s="75"/>
      <c r="AJ294" s="79" t="s">
        <v>45</v>
      </c>
      <c r="AK294" s="79">
        <v>0</v>
      </c>
      <c r="BB294" s="362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684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1" t="s">
        <v>40</v>
      </c>
      <c r="Q295" s="682"/>
      <c r="R295" s="682"/>
      <c r="S295" s="682"/>
      <c r="T295" s="682"/>
      <c r="U295" s="682"/>
      <c r="V295" s="683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1" t="s">
        <v>40</v>
      </c>
      <c r="Q296" s="682"/>
      <c r="R296" s="682"/>
      <c r="S296" s="682"/>
      <c r="T296" s="682"/>
      <c r="U296" s="682"/>
      <c r="V296" s="683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4.25" customHeight="1" x14ac:dyDescent="0.25">
      <c r="A297" s="676" t="s">
        <v>157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3"/>
      <c r="AB297" s="63"/>
      <c r="AC297" s="63"/>
    </row>
    <row r="298" spans="1:68" ht="27" customHeight="1" x14ac:dyDescent="0.25">
      <c r="A298" s="60" t="s">
        <v>481</v>
      </c>
      <c r="B298" s="60" t="s">
        <v>482</v>
      </c>
      <c r="C298" s="34">
        <v>4301031305</v>
      </c>
      <c r="D298" s="677">
        <v>4607091389845</v>
      </c>
      <c r="E298" s="677"/>
      <c r="F298" s="59">
        <v>0.35</v>
      </c>
      <c r="G298" s="35">
        <v>6</v>
      </c>
      <c r="H298" s="59">
        <v>2.1</v>
      </c>
      <c r="I298" s="59">
        <v>2.2000000000000002</v>
      </c>
      <c r="J298" s="35">
        <v>234</v>
      </c>
      <c r="K298" s="35" t="s">
        <v>161</v>
      </c>
      <c r="L298" s="35" t="s">
        <v>45</v>
      </c>
      <c r="M298" s="36" t="s">
        <v>82</v>
      </c>
      <c r="N298" s="36"/>
      <c r="O298" s="35">
        <v>40</v>
      </c>
      <c r="P298" s="8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9"/>
      <c r="R298" s="679"/>
      <c r="S298" s="679"/>
      <c r="T298" s="680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IFERROR(IF(Y298=0,"",ROUNDUP(Y298/H298,0)*0.00502),"")</f>
        <v/>
      </c>
      <c r="AA298" s="65" t="s">
        <v>45</v>
      </c>
      <c r="AB298" s="66" t="s">
        <v>45</v>
      </c>
      <c r="AC298" s="363" t="s">
        <v>483</v>
      </c>
      <c r="AG298" s="75"/>
      <c r="AJ298" s="79" t="s">
        <v>45</v>
      </c>
      <c r="AK298" s="79">
        <v>0</v>
      </c>
      <c r="BB298" s="36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customHeight="1" x14ac:dyDescent="0.25">
      <c r="A299" s="60" t="s">
        <v>484</v>
      </c>
      <c r="B299" s="60" t="s">
        <v>485</v>
      </c>
      <c r="C299" s="34">
        <v>4301031306</v>
      </c>
      <c r="D299" s="677">
        <v>4680115882881</v>
      </c>
      <c r="E299" s="677"/>
      <c r="F299" s="59">
        <v>0.28000000000000003</v>
      </c>
      <c r="G299" s="35">
        <v>6</v>
      </c>
      <c r="H299" s="59">
        <v>1.68</v>
      </c>
      <c r="I299" s="59">
        <v>1.81</v>
      </c>
      <c r="J299" s="35">
        <v>234</v>
      </c>
      <c r="K299" s="35" t="s">
        <v>161</v>
      </c>
      <c r="L299" s="35" t="s">
        <v>45</v>
      </c>
      <c r="M299" s="36" t="s">
        <v>82</v>
      </c>
      <c r="N299" s="36"/>
      <c r="O299" s="35">
        <v>40</v>
      </c>
      <c r="P299" s="8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9"/>
      <c r="R299" s="679"/>
      <c r="S299" s="679"/>
      <c r="T299" s="680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IFERROR(IF(Y299=0,"",ROUNDUP(Y299/H299,0)*0.00502),"")</f>
        <v/>
      </c>
      <c r="AA299" s="65" t="s">
        <v>45</v>
      </c>
      <c r="AB299" s="66" t="s">
        <v>45</v>
      </c>
      <c r="AC299" s="365" t="s">
        <v>483</v>
      </c>
      <c r="AG299" s="75"/>
      <c r="AJ299" s="79" t="s">
        <v>45</v>
      </c>
      <c r="AK299" s="79">
        <v>0</v>
      </c>
      <c r="BB299" s="36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684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1" t="s">
        <v>40</v>
      </c>
      <c r="Q300" s="682"/>
      <c r="R300" s="682"/>
      <c r="S300" s="682"/>
      <c r="T300" s="682"/>
      <c r="U300" s="682"/>
      <c r="V300" s="683"/>
      <c r="W300" s="40" t="s">
        <v>39</v>
      </c>
      <c r="X300" s="41">
        <f>IFERROR(X298/H298,"0")+IFERROR(X299/H299,"0")</f>
        <v>0</v>
      </c>
      <c r="Y300" s="41">
        <f>IFERROR(Y298/H298,"0")+IFERROR(Y299/H299,"0")</f>
        <v>0</v>
      </c>
      <c r="Z300" s="41">
        <f>IFERROR(IF(Z298="",0,Z298),"0")+IFERROR(IF(Z299="",0,Z299),"0")</f>
        <v>0</v>
      </c>
      <c r="AA300" s="64"/>
      <c r="AB300" s="64"/>
      <c r="AC300" s="64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1" t="s">
        <v>40</v>
      </c>
      <c r="Q301" s="682"/>
      <c r="R301" s="682"/>
      <c r="S301" s="682"/>
      <c r="T301" s="682"/>
      <c r="U301" s="682"/>
      <c r="V301" s="683"/>
      <c r="W301" s="40" t="s">
        <v>0</v>
      </c>
      <c r="X301" s="41">
        <f>IFERROR(SUM(X298:X299),"0")</f>
        <v>0</v>
      </c>
      <c r="Y301" s="41">
        <f>IFERROR(SUM(Y298:Y299),"0")</f>
        <v>0</v>
      </c>
      <c r="Z301" s="40"/>
      <c r="AA301" s="64"/>
      <c r="AB301" s="64"/>
      <c r="AC301" s="64"/>
    </row>
    <row r="302" spans="1:68" ht="16.5" customHeight="1" x14ac:dyDescent="0.25">
      <c r="A302" s="691" t="s">
        <v>486</v>
      </c>
      <c r="B302" s="691"/>
      <c r="C302" s="691"/>
      <c r="D302" s="691"/>
      <c r="E302" s="691"/>
      <c r="F302" s="691"/>
      <c r="G302" s="691"/>
      <c r="H302" s="691"/>
      <c r="I302" s="691"/>
      <c r="J302" s="691"/>
      <c r="K302" s="691"/>
      <c r="L302" s="691"/>
      <c r="M302" s="691"/>
      <c r="N302" s="691"/>
      <c r="O302" s="691"/>
      <c r="P302" s="691"/>
      <c r="Q302" s="691"/>
      <c r="R302" s="691"/>
      <c r="S302" s="691"/>
      <c r="T302" s="691"/>
      <c r="U302" s="691"/>
      <c r="V302" s="691"/>
      <c r="W302" s="691"/>
      <c r="X302" s="691"/>
      <c r="Y302" s="691"/>
      <c r="Z302" s="691"/>
      <c r="AA302" s="62"/>
      <c r="AB302" s="62"/>
      <c r="AC302" s="62"/>
    </row>
    <row r="303" spans="1:68" ht="14.25" customHeight="1" x14ac:dyDescent="0.25">
      <c r="A303" s="676" t="s">
        <v>101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3"/>
      <c r="AB303" s="63"/>
      <c r="AC303" s="63"/>
    </row>
    <row r="304" spans="1:68" ht="27" customHeight="1" x14ac:dyDescent="0.25">
      <c r="A304" s="60" t="s">
        <v>487</v>
      </c>
      <c r="B304" s="60" t="s">
        <v>488</v>
      </c>
      <c r="C304" s="34">
        <v>4301012024</v>
      </c>
      <c r="D304" s="677">
        <v>4680115885615</v>
      </c>
      <c r="E304" s="677"/>
      <c r="F304" s="59">
        <v>1.35</v>
      </c>
      <c r="G304" s="35">
        <v>8</v>
      </c>
      <c r="H304" s="59">
        <v>10.8</v>
      </c>
      <c r="I304" s="59">
        <v>11.234999999999999</v>
      </c>
      <c r="J304" s="35">
        <v>64</v>
      </c>
      <c r="K304" s="35" t="s">
        <v>106</v>
      </c>
      <c r="L304" s="35" t="s">
        <v>45</v>
      </c>
      <c r="M304" s="36" t="s">
        <v>112</v>
      </c>
      <c r="N304" s="36"/>
      <c r="O304" s="35">
        <v>55</v>
      </c>
      <c r="P304" s="8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9"/>
      <c r="R304" s="679"/>
      <c r="S304" s="679"/>
      <c r="T304" s="680"/>
      <c r="U304" s="37" t="s">
        <v>45</v>
      </c>
      <c r="V304" s="37" t="s">
        <v>45</v>
      </c>
      <c r="W304" s="38" t="s">
        <v>0</v>
      </c>
      <c r="X304" s="56">
        <v>100</v>
      </c>
      <c r="Y304" s="53">
        <f t="shared" ref="Y304:Y310" si="47">IFERROR(IF(X304="",0,CEILING((X304/$H304),1)*$H304),"")</f>
        <v>108</v>
      </c>
      <c r="Z304" s="39">
        <f>IFERROR(IF(Y304=0,"",ROUNDUP(Y304/H304,0)*0.01898),"")</f>
        <v>0.1898</v>
      </c>
      <c r="AA304" s="65" t="s">
        <v>45</v>
      </c>
      <c r="AB304" s="66" t="s">
        <v>45</v>
      </c>
      <c r="AC304" s="367" t="s">
        <v>489</v>
      </c>
      <c r="AG304" s="75"/>
      <c r="AJ304" s="79" t="s">
        <v>45</v>
      </c>
      <c r="AK304" s="79">
        <v>0</v>
      </c>
      <c r="BB304" s="368" t="s">
        <v>66</v>
      </c>
      <c r="BM304" s="75">
        <f t="shared" ref="BM304:BM310" si="48">IFERROR(X304*I304/H304,"0")</f>
        <v>104.02777777777777</v>
      </c>
      <c r="BN304" s="75">
        <f t="shared" ref="BN304:BN310" si="49">IFERROR(Y304*I304/H304,"0")</f>
        <v>112.34999999999998</v>
      </c>
      <c r="BO304" s="75">
        <f t="shared" ref="BO304:BO310" si="50">IFERROR(1/J304*(X304/H304),"0")</f>
        <v>0.14467592592592593</v>
      </c>
      <c r="BP304" s="75">
        <f t="shared" ref="BP304:BP310" si="51">IFERROR(1/J304*(Y304/H304),"0")</f>
        <v>0.15625</v>
      </c>
    </row>
    <row r="305" spans="1:68" ht="27" customHeight="1" x14ac:dyDescent="0.25">
      <c r="A305" s="60" t="s">
        <v>490</v>
      </c>
      <c r="B305" s="60" t="s">
        <v>491</v>
      </c>
      <c r="C305" s="34">
        <v>4301011911</v>
      </c>
      <c r="D305" s="677">
        <v>4680115885554</v>
      </c>
      <c r="E305" s="677"/>
      <c r="F305" s="59">
        <v>1.35</v>
      </c>
      <c r="G305" s="35">
        <v>8</v>
      </c>
      <c r="H305" s="59">
        <v>10.8</v>
      </c>
      <c r="I305" s="59">
        <v>11.28</v>
      </c>
      <c r="J305" s="35">
        <v>48</v>
      </c>
      <c r="K305" s="35" t="s">
        <v>106</v>
      </c>
      <c r="L305" s="35" t="s">
        <v>45</v>
      </c>
      <c r="M305" s="36" t="s">
        <v>393</v>
      </c>
      <c r="N305" s="36"/>
      <c r="O305" s="35">
        <v>55</v>
      </c>
      <c r="P305" s="8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9"/>
      <c r="R305" s="679"/>
      <c r="S305" s="679"/>
      <c r="T305" s="680"/>
      <c r="U305" s="37" t="s">
        <v>45</v>
      </c>
      <c r="V305" s="37" t="s">
        <v>45</v>
      </c>
      <c r="W305" s="38" t="s">
        <v>0</v>
      </c>
      <c r="X305" s="56">
        <v>1800</v>
      </c>
      <c r="Y305" s="53">
        <f t="shared" si="47"/>
        <v>1803.6000000000001</v>
      </c>
      <c r="Z305" s="39">
        <f>IFERROR(IF(Y305=0,"",ROUNDUP(Y305/H305,0)*0.02039),"")</f>
        <v>3.4051299999999998</v>
      </c>
      <c r="AA305" s="65" t="s">
        <v>45</v>
      </c>
      <c r="AB305" s="66" t="s">
        <v>45</v>
      </c>
      <c r="AC305" s="369" t="s">
        <v>492</v>
      </c>
      <c r="AG305" s="75"/>
      <c r="AJ305" s="79" t="s">
        <v>45</v>
      </c>
      <c r="AK305" s="79">
        <v>0</v>
      </c>
      <c r="BB305" s="370" t="s">
        <v>66</v>
      </c>
      <c r="BM305" s="75">
        <f t="shared" si="48"/>
        <v>1879.9999999999998</v>
      </c>
      <c r="BN305" s="75">
        <f t="shared" si="49"/>
        <v>1883.76</v>
      </c>
      <c r="BO305" s="75">
        <f t="shared" si="50"/>
        <v>3.4722222222222219</v>
      </c>
      <c r="BP305" s="75">
        <f t="shared" si="51"/>
        <v>3.4791666666666665</v>
      </c>
    </row>
    <row r="306" spans="1:68" ht="27" customHeight="1" x14ac:dyDescent="0.25">
      <c r="A306" s="60" t="s">
        <v>490</v>
      </c>
      <c r="B306" s="60" t="s">
        <v>493</v>
      </c>
      <c r="C306" s="34">
        <v>4301012016</v>
      </c>
      <c r="D306" s="677">
        <v>4680115885554</v>
      </c>
      <c r="E306" s="677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106</v>
      </c>
      <c r="L306" s="35" t="s">
        <v>130</v>
      </c>
      <c r="M306" s="36" t="s">
        <v>112</v>
      </c>
      <c r="N306" s="36"/>
      <c r="O306" s="35">
        <v>55</v>
      </c>
      <c r="P306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9"/>
      <c r="R306" s="679"/>
      <c r="S306" s="679"/>
      <c r="T306" s="680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47"/>
        <v>0</v>
      </c>
      <c r="Z306" s="39" t="str">
        <f>IFERROR(IF(Y306=0,"",ROUNDUP(Y306/H306,0)*0.01898),"")</f>
        <v/>
      </c>
      <c r="AA306" s="65" t="s">
        <v>45</v>
      </c>
      <c r="AB306" s="66" t="s">
        <v>45</v>
      </c>
      <c r="AC306" s="371" t="s">
        <v>494</v>
      </c>
      <c r="AG306" s="75"/>
      <c r="AJ306" s="79" t="s">
        <v>131</v>
      </c>
      <c r="AK306" s="79">
        <v>691.2</v>
      </c>
      <c r="BB306" s="372" t="s">
        <v>66</v>
      </c>
      <c r="BM306" s="75">
        <f t="shared" si="48"/>
        <v>0</v>
      </c>
      <c r="BN306" s="75">
        <f t="shared" si="49"/>
        <v>0</v>
      </c>
      <c r="BO306" s="75">
        <f t="shared" si="50"/>
        <v>0</v>
      </c>
      <c r="BP306" s="75">
        <f t="shared" si="51"/>
        <v>0</v>
      </c>
    </row>
    <row r="307" spans="1:68" ht="37.5" customHeight="1" x14ac:dyDescent="0.25">
      <c r="A307" s="60" t="s">
        <v>495</v>
      </c>
      <c r="B307" s="60" t="s">
        <v>496</v>
      </c>
      <c r="C307" s="34">
        <v>4301011858</v>
      </c>
      <c r="D307" s="677">
        <v>4680115885646</v>
      </c>
      <c r="E307" s="677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106</v>
      </c>
      <c r="L307" s="35" t="s">
        <v>45</v>
      </c>
      <c r="M307" s="36" t="s">
        <v>105</v>
      </c>
      <c r="N307" s="36"/>
      <c r="O307" s="35">
        <v>55</v>
      </c>
      <c r="P307" s="8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9"/>
      <c r="R307" s="679"/>
      <c r="S307" s="679"/>
      <c r="T307" s="680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47"/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73" t="s">
        <v>497</v>
      </c>
      <c r="AG307" s="75"/>
      <c r="AJ307" s="79" t="s">
        <v>45</v>
      </c>
      <c r="AK307" s="79">
        <v>0</v>
      </c>
      <c r="BB307" s="374" t="s">
        <v>66</v>
      </c>
      <c r="BM307" s="75">
        <f t="shared" si="48"/>
        <v>0</v>
      </c>
      <c r="BN307" s="75">
        <f t="shared" si="49"/>
        <v>0</v>
      </c>
      <c r="BO307" s="75">
        <f t="shared" si="50"/>
        <v>0</v>
      </c>
      <c r="BP307" s="75">
        <f t="shared" si="51"/>
        <v>0</v>
      </c>
    </row>
    <row r="308" spans="1:68" ht="27" customHeight="1" x14ac:dyDescent="0.25">
      <c r="A308" s="60" t="s">
        <v>498</v>
      </c>
      <c r="B308" s="60" t="s">
        <v>499</v>
      </c>
      <c r="C308" s="34">
        <v>4301011857</v>
      </c>
      <c r="D308" s="677">
        <v>4680115885622</v>
      </c>
      <c r="E308" s="677"/>
      <c r="F308" s="59">
        <v>0.4</v>
      </c>
      <c r="G308" s="35">
        <v>10</v>
      </c>
      <c r="H308" s="59">
        <v>4</v>
      </c>
      <c r="I308" s="59">
        <v>4.21</v>
      </c>
      <c r="J308" s="35">
        <v>132</v>
      </c>
      <c r="K308" s="35" t="s">
        <v>113</v>
      </c>
      <c r="L308" s="35" t="s">
        <v>45</v>
      </c>
      <c r="M308" s="36" t="s">
        <v>105</v>
      </c>
      <c r="N308" s="36"/>
      <c r="O308" s="35">
        <v>55</v>
      </c>
      <c r="P308" s="8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9"/>
      <c r="R308" s="679"/>
      <c r="S308" s="679"/>
      <c r="T308" s="680"/>
      <c r="U308" s="37" t="s">
        <v>45</v>
      </c>
      <c r="V308" s="37" t="s">
        <v>45</v>
      </c>
      <c r="W308" s="38" t="s">
        <v>0</v>
      </c>
      <c r="X308" s="56">
        <v>80</v>
      </c>
      <c r="Y308" s="53">
        <f t="shared" si="47"/>
        <v>80</v>
      </c>
      <c r="Z308" s="39">
        <f>IFERROR(IF(Y308=0,"",ROUNDUP(Y308/H308,0)*0.00902),"")</f>
        <v>0.1804</v>
      </c>
      <c r="AA308" s="65" t="s">
        <v>45</v>
      </c>
      <c r="AB308" s="66" t="s">
        <v>45</v>
      </c>
      <c r="AC308" s="375" t="s">
        <v>500</v>
      </c>
      <c r="AG308" s="75"/>
      <c r="AJ308" s="79" t="s">
        <v>45</v>
      </c>
      <c r="AK308" s="79">
        <v>0</v>
      </c>
      <c r="BB308" s="376" t="s">
        <v>66</v>
      </c>
      <c r="BM308" s="75">
        <f t="shared" si="48"/>
        <v>84.2</v>
      </c>
      <c r="BN308" s="75">
        <f t="shared" si="49"/>
        <v>84.2</v>
      </c>
      <c r="BO308" s="75">
        <f t="shared" si="50"/>
        <v>0.15151515151515152</v>
      </c>
      <c r="BP308" s="75">
        <f t="shared" si="51"/>
        <v>0.15151515151515152</v>
      </c>
    </row>
    <row r="309" spans="1:68" ht="27" customHeight="1" x14ac:dyDescent="0.25">
      <c r="A309" s="60" t="s">
        <v>501</v>
      </c>
      <c r="B309" s="60" t="s">
        <v>502</v>
      </c>
      <c r="C309" s="34">
        <v>4301011573</v>
      </c>
      <c r="D309" s="677">
        <v>4680115881938</v>
      </c>
      <c r="E309" s="677"/>
      <c r="F309" s="59">
        <v>0.4</v>
      </c>
      <c r="G309" s="35">
        <v>10</v>
      </c>
      <c r="H309" s="59">
        <v>4</v>
      </c>
      <c r="I309" s="59">
        <v>4.21</v>
      </c>
      <c r="J309" s="35">
        <v>132</v>
      </c>
      <c r="K309" s="35" t="s">
        <v>113</v>
      </c>
      <c r="L309" s="35" t="s">
        <v>45</v>
      </c>
      <c r="M309" s="36" t="s">
        <v>105</v>
      </c>
      <c r="N309" s="36"/>
      <c r="O309" s="35">
        <v>90</v>
      </c>
      <c r="P309" s="8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9"/>
      <c r="R309" s="679"/>
      <c r="S309" s="679"/>
      <c r="T309" s="680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4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377" t="s">
        <v>503</v>
      </c>
      <c r="AG309" s="75"/>
      <c r="AJ309" s="79" t="s">
        <v>45</v>
      </c>
      <c r="AK309" s="79">
        <v>0</v>
      </c>
      <c r="BB309" s="378" t="s">
        <v>66</v>
      </c>
      <c r="BM309" s="75">
        <f t="shared" si="48"/>
        <v>0</v>
      </c>
      <c r="BN309" s="75">
        <f t="shared" si="49"/>
        <v>0</v>
      </c>
      <c r="BO309" s="75">
        <f t="shared" si="50"/>
        <v>0</v>
      </c>
      <c r="BP309" s="75">
        <f t="shared" si="51"/>
        <v>0</v>
      </c>
    </row>
    <row r="310" spans="1:68" ht="27" customHeight="1" x14ac:dyDescent="0.25">
      <c r="A310" s="60" t="s">
        <v>504</v>
      </c>
      <c r="B310" s="60" t="s">
        <v>505</v>
      </c>
      <c r="C310" s="34">
        <v>4301011859</v>
      </c>
      <c r="D310" s="677">
        <v>4680115885608</v>
      </c>
      <c r="E310" s="677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113</v>
      </c>
      <c r="L310" s="35" t="s">
        <v>45</v>
      </c>
      <c r="M310" s="36" t="s">
        <v>105</v>
      </c>
      <c r="N310" s="36"/>
      <c r="O310" s="35">
        <v>55</v>
      </c>
      <c r="P310" s="8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9"/>
      <c r="R310" s="679"/>
      <c r="S310" s="679"/>
      <c r="T310" s="680"/>
      <c r="U310" s="37" t="s">
        <v>45</v>
      </c>
      <c r="V310" s="37" t="s">
        <v>45</v>
      </c>
      <c r="W310" s="38" t="s">
        <v>0</v>
      </c>
      <c r="X310" s="56">
        <v>528</v>
      </c>
      <c r="Y310" s="53">
        <f t="shared" si="47"/>
        <v>528</v>
      </c>
      <c r="Z310" s="39">
        <f>IFERROR(IF(Y310=0,"",ROUNDUP(Y310/H310,0)*0.00902),"")</f>
        <v>1.1906400000000001</v>
      </c>
      <c r="AA310" s="65" t="s">
        <v>45</v>
      </c>
      <c r="AB310" s="66" t="s">
        <v>45</v>
      </c>
      <c r="AC310" s="379" t="s">
        <v>494</v>
      </c>
      <c r="AG310" s="75"/>
      <c r="AJ310" s="79" t="s">
        <v>45</v>
      </c>
      <c r="AK310" s="79">
        <v>0</v>
      </c>
      <c r="BB310" s="380" t="s">
        <v>66</v>
      </c>
      <c r="BM310" s="75">
        <f t="shared" si="48"/>
        <v>555.72</v>
      </c>
      <c r="BN310" s="75">
        <f t="shared" si="49"/>
        <v>555.72</v>
      </c>
      <c r="BO310" s="75">
        <f t="shared" si="50"/>
        <v>1</v>
      </c>
      <c r="BP310" s="75">
        <f t="shared" si="51"/>
        <v>1</v>
      </c>
    </row>
    <row r="311" spans="1:68" x14ac:dyDescent="0.2">
      <c r="A311" s="684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1" t="s">
        <v>40</v>
      </c>
      <c r="Q311" s="682"/>
      <c r="R311" s="682"/>
      <c r="S311" s="682"/>
      <c r="T311" s="682"/>
      <c r="U311" s="682"/>
      <c r="V311" s="683"/>
      <c r="W311" s="40" t="s">
        <v>39</v>
      </c>
      <c r="X311" s="41">
        <f>IFERROR(X304/H304,"0")+IFERROR(X305/H305,"0")+IFERROR(X306/H306,"0")+IFERROR(X307/H307,"0")+IFERROR(X308/H308,"0")+IFERROR(X309/H309,"0")+IFERROR(X310/H310,"0")</f>
        <v>327.92592592592592</v>
      </c>
      <c r="Y311" s="41">
        <f>IFERROR(Y304/H304,"0")+IFERROR(Y305/H305,"0")+IFERROR(Y306/H306,"0")+IFERROR(Y307/H307,"0")+IFERROR(Y308/H308,"0")+IFERROR(Y309/H309,"0")+IFERROR(Y310/H310,"0")</f>
        <v>329</v>
      </c>
      <c r="Z311" s="41">
        <f>IFERROR(IF(Z304="",0,Z304),"0")+IFERROR(IF(Z305="",0,Z305),"0")+IFERROR(IF(Z306="",0,Z306),"0")+IFERROR(IF(Z307="",0,Z307),"0")+IFERROR(IF(Z308="",0,Z308),"0")+IFERROR(IF(Z309="",0,Z309),"0")+IFERROR(IF(Z310="",0,Z310),"0")</f>
        <v>4.9659700000000004</v>
      </c>
      <c r="AA311" s="64"/>
      <c r="AB311" s="64"/>
      <c r="AC311" s="64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1" t="s">
        <v>40</v>
      </c>
      <c r="Q312" s="682"/>
      <c r="R312" s="682"/>
      <c r="S312" s="682"/>
      <c r="T312" s="682"/>
      <c r="U312" s="682"/>
      <c r="V312" s="683"/>
      <c r="W312" s="40" t="s">
        <v>0</v>
      </c>
      <c r="X312" s="41">
        <f>IFERROR(SUM(X304:X310),"0")</f>
        <v>2508</v>
      </c>
      <c r="Y312" s="41">
        <f>IFERROR(SUM(Y304:Y310),"0")</f>
        <v>2519.6000000000004</v>
      </c>
      <c r="Z312" s="40"/>
      <c r="AA312" s="64"/>
      <c r="AB312" s="64"/>
      <c r="AC312" s="64"/>
    </row>
    <row r="313" spans="1:68" ht="14.25" customHeight="1" x14ac:dyDescent="0.25">
      <c r="A313" s="676" t="s">
        <v>157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3"/>
      <c r="AB313" s="63"/>
      <c r="AC313" s="63"/>
    </row>
    <row r="314" spans="1:68" ht="27" customHeight="1" x14ac:dyDescent="0.25">
      <c r="A314" s="60" t="s">
        <v>506</v>
      </c>
      <c r="B314" s="60" t="s">
        <v>507</v>
      </c>
      <c r="C314" s="34">
        <v>4301030878</v>
      </c>
      <c r="D314" s="677">
        <v>4607091387193</v>
      </c>
      <c r="E314" s="677"/>
      <c r="F314" s="59">
        <v>0.7</v>
      </c>
      <c r="G314" s="35">
        <v>6</v>
      </c>
      <c r="H314" s="59">
        <v>4.2</v>
      </c>
      <c r="I314" s="59">
        <v>4.47</v>
      </c>
      <c r="J314" s="35">
        <v>132</v>
      </c>
      <c r="K314" s="35" t="s">
        <v>113</v>
      </c>
      <c r="L314" s="35" t="s">
        <v>45</v>
      </c>
      <c r="M314" s="36" t="s">
        <v>82</v>
      </c>
      <c r="N314" s="36"/>
      <c r="O314" s="35">
        <v>35</v>
      </c>
      <c r="P314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9"/>
      <c r="R314" s="679"/>
      <c r="S314" s="679"/>
      <c r="T314" s="680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IFERROR(IF(Y314=0,"",ROUNDUP(Y314/H314,0)*0.00902),"")</f>
        <v/>
      </c>
      <c r="AA314" s="65" t="s">
        <v>45</v>
      </c>
      <c r="AB314" s="66" t="s">
        <v>45</v>
      </c>
      <c r="AC314" s="381" t="s">
        <v>508</v>
      </c>
      <c r="AG314" s="75"/>
      <c r="AJ314" s="79" t="s">
        <v>45</v>
      </c>
      <c r="AK314" s="79">
        <v>0</v>
      </c>
      <c r="BB314" s="382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509</v>
      </c>
      <c r="B315" s="60" t="s">
        <v>510</v>
      </c>
      <c r="C315" s="34">
        <v>4301031153</v>
      </c>
      <c r="D315" s="677">
        <v>4607091387230</v>
      </c>
      <c r="E315" s="677"/>
      <c r="F315" s="59">
        <v>0.7</v>
      </c>
      <c r="G315" s="35">
        <v>6</v>
      </c>
      <c r="H315" s="59">
        <v>4.2</v>
      </c>
      <c r="I315" s="59">
        <v>4.47</v>
      </c>
      <c r="J315" s="35">
        <v>132</v>
      </c>
      <c r="K315" s="35" t="s">
        <v>113</v>
      </c>
      <c r="L315" s="35" t="s">
        <v>45</v>
      </c>
      <c r="M315" s="36" t="s">
        <v>82</v>
      </c>
      <c r="N315" s="36"/>
      <c r="O315" s="35">
        <v>40</v>
      </c>
      <c r="P315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9"/>
      <c r="R315" s="679"/>
      <c r="S315" s="679"/>
      <c r="T315" s="680"/>
      <c r="U315" s="37" t="s">
        <v>45</v>
      </c>
      <c r="V315" s="37" t="s">
        <v>45</v>
      </c>
      <c r="W315" s="38" t="s">
        <v>0</v>
      </c>
      <c r="X315" s="56">
        <v>100</v>
      </c>
      <c r="Y315" s="53">
        <f>IFERROR(IF(X315="",0,CEILING((X315/$H315),1)*$H315),"")</f>
        <v>100.80000000000001</v>
      </c>
      <c r="Z315" s="39">
        <f>IFERROR(IF(Y315=0,"",ROUNDUP(Y315/H315,0)*0.00902),"")</f>
        <v>0.21648000000000001</v>
      </c>
      <c r="AA315" s="65" t="s">
        <v>45</v>
      </c>
      <c r="AB315" s="66" t="s">
        <v>45</v>
      </c>
      <c r="AC315" s="383" t="s">
        <v>511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106.42857142857143</v>
      </c>
      <c r="BN315" s="75">
        <f>IFERROR(Y315*I315/H315,"0")</f>
        <v>107.28</v>
      </c>
      <c r="BO315" s="75">
        <f>IFERROR(1/J315*(X315/H315),"0")</f>
        <v>0.18037518037518038</v>
      </c>
      <c r="BP315" s="75">
        <f>IFERROR(1/J315*(Y315/H315),"0")</f>
        <v>0.18181818181818182</v>
      </c>
    </row>
    <row r="316" spans="1:68" ht="27" customHeight="1" x14ac:dyDescent="0.25">
      <c r="A316" s="60" t="s">
        <v>512</v>
      </c>
      <c r="B316" s="60" t="s">
        <v>513</v>
      </c>
      <c r="C316" s="34">
        <v>4301031154</v>
      </c>
      <c r="D316" s="677">
        <v>4607091387292</v>
      </c>
      <c r="E316" s="677"/>
      <c r="F316" s="59">
        <v>0.73</v>
      </c>
      <c r="G316" s="35">
        <v>6</v>
      </c>
      <c r="H316" s="59">
        <v>4.38</v>
      </c>
      <c r="I316" s="59">
        <v>4.6500000000000004</v>
      </c>
      <c r="J316" s="35">
        <v>132</v>
      </c>
      <c r="K316" s="35" t="s">
        <v>113</v>
      </c>
      <c r="L316" s="35" t="s">
        <v>45</v>
      </c>
      <c r="M316" s="36" t="s">
        <v>82</v>
      </c>
      <c r="N316" s="36"/>
      <c r="O316" s="35">
        <v>45</v>
      </c>
      <c r="P316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9"/>
      <c r="R316" s="679"/>
      <c r="S316" s="679"/>
      <c r="T316" s="680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85" t="s">
        <v>514</v>
      </c>
      <c r="AG316" s="75"/>
      <c r="AJ316" s="79" t="s">
        <v>45</v>
      </c>
      <c r="AK316" s="79">
        <v>0</v>
      </c>
      <c r="BB316" s="386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515</v>
      </c>
      <c r="B317" s="60" t="s">
        <v>516</v>
      </c>
      <c r="C317" s="34">
        <v>4301031152</v>
      </c>
      <c r="D317" s="677">
        <v>4607091387285</v>
      </c>
      <c r="E317" s="677"/>
      <c r="F317" s="59">
        <v>0.35</v>
      </c>
      <c r="G317" s="35">
        <v>6</v>
      </c>
      <c r="H317" s="59">
        <v>2.1</v>
      </c>
      <c r="I317" s="59">
        <v>2.23</v>
      </c>
      <c r="J317" s="35">
        <v>234</v>
      </c>
      <c r="K317" s="35" t="s">
        <v>161</v>
      </c>
      <c r="L317" s="35" t="s">
        <v>45</v>
      </c>
      <c r="M317" s="36" t="s">
        <v>82</v>
      </c>
      <c r="N317" s="36"/>
      <c r="O317" s="35">
        <v>40</v>
      </c>
      <c r="P317" s="8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9"/>
      <c r="R317" s="679"/>
      <c r="S317" s="679"/>
      <c r="T317" s="680"/>
      <c r="U317" s="37" t="s">
        <v>45</v>
      </c>
      <c r="V317" s="37" t="s">
        <v>45</v>
      </c>
      <c r="W317" s="38" t="s">
        <v>0</v>
      </c>
      <c r="X317" s="56">
        <v>42</v>
      </c>
      <c r="Y317" s="53">
        <f>IFERROR(IF(X317="",0,CEILING((X317/$H317),1)*$H317),"")</f>
        <v>42</v>
      </c>
      <c r="Z317" s="39">
        <f>IFERROR(IF(Y317=0,"",ROUNDUP(Y317/H317,0)*0.00502),"")</f>
        <v>0.1004</v>
      </c>
      <c r="AA317" s="65" t="s">
        <v>45</v>
      </c>
      <c r="AB317" s="66" t="s">
        <v>45</v>
      </c>
      <c r="AC317" s="387" t="s">
        <v>511</v>
      </c>
      <c r="AG317" s="75"/>
      <c r="AJ317" s="79" t="s">
        <v>45</v>
      </c>
      <c r="AK317" s="79">
        <v>0</v>
      </c>
      <c r="BB317" s="388" t="s">
        <v>66</v>
      </c>
      <c r="BM317" s="75">
        <f>IFERROR(X317*I317/H317,"0")</f>
        <v>44.599999999999994</v>
      </c>
      <c r="BN317" s="75">
        <f>IFERROR(Y317*I317/H317,"0")</f>
        <v>44.599999999999994</v>
      </c>
      <c r="BO317" s="75">
        <f>IFERROR(1/J317*(X317/H317),"0")</f>
        <v>8.5470085470085472E-2</v>
      </c>
      <c r="BP317" s="75">
        <f>IFERROR(1/J317*(Y317/H317),"0")</f>
        <v>8.5470085470085472E-2</v>
      </c>
    </row>
    <row r="318" spans="1:68" x14ac:dyDescent="0.2">
      <c r="A318" s="684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1" t="s">
        <v>40</v>
      </c>
      <c r="Q318" s="682"/>
      <c r="R318" s="682"/>
      <c r="S318" s="682"/>
      <c r="T318" s="682"/>
      <c r="U318" s="682"/>
      <c r="V318" s="683"/>
      <c r="W318" s="40" t="s">
        <v>39</v>
      </c>
      <c r="X318" s="41">
        <f>IFERROR(X314/H314,"0")+IFERROR(X315/H315,"0")+IFERROR(X316/H316,"0")+IFERROR(X317/H317,"0")</f>
        <v>43.80952380952381</v>
      </c>
      <c r="Y318" s="41">
        <f>IFERROR(Y314/H314,"0")+IFERROR(Y315/H315,"0")+IFERROR(Y316/H316,"0")+IFERROR(Y317/H317,"0")</f>
        <v>44</v>
      </c>
      <c r="Z318" s="41">
        <f>IFERROR(IF(Z314="",0,Z314),"0")+IFERROR(IF(Z315="",0,Z315),"0")+IFERROR(IF(Z316="",0,Z316),"0")+IFERROR(IF(Z317="",0,Z317),"0")</f>
        <v>0.31688</v>
      </c>
      <c r="AA318" s="64"/>
      <c r="AB318" s="64"/>
      <c r="AC318" s="64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1" t="s">
        <v>40</v>
      </c>
      <c r="Q319" s="682"/>
      <c r="R319" s="682"/>
      <c r="S319" s="682"/>
      <c r="T319" s="682"/>
      <c r="U319" s="682"/>
      <c r="V319" s="683"/>
      <c r="W319" s="40" t="s">
        <v>0</v>
      </c>
      <c r="X319" s="41">
        <f>IFERROR(SUM(X314:X317),"0")</f>
        <v>142</v>
      </c>
      <c r="Y319" s="41">
        <f>IFERROR(SUM(Y314:Y317),"0")</f>
        <v>142.80000000000001</v>
      </c>
      <c r="Z319" s="40"/>
      <c r="AA319" s="64"/>
      <c r="AB319" s="64"/>
      <c r="AC319" s="64"/>
    </row>
    <row r="320" spans="1:68" ht="14.25" customHeight="1" x14ac:dyDescent="0.25">
      <c r="A320" s="676" t="s">
        <v>78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3"/>
      <c r="AB320" s="63"/>
      <c r="AC320" s="63"/>
    </row>
    <row r="321" spans="1:68" ht="37.5" customHeight="1" x14ac:dyDescent="0.25">
      <c r="A321" s="60" t="s">
        <v>517</v>
      </c>
      <c r="B321" s="60" t="s">
        <v>518</v>
      </c>
      <c r="C321" s="34">
        <v>4301051100</v>
      </c>
      <c r="D321" s="677">
        <v>4607091387766</v>
      </c>
      <c r="E321" s="677"/>
      <c r="F321" s="59">
        <v>1.3</v>
      </c>
      <c r="G321" s="35">
        <v>6</v>
      </c>
      <c r="H321" s="59">
        <v>7.8</v>
      </c>
      <c r="I321" s="59">
        <v>8.3130000000000006</v>
      </c>
      <c r="J321" s="35">
        <v>64</v>
      </c>
      <c r="K321" s="35" t="s">
        <v>106</v>
      </c>
      <c r="L321" s="35" t="s">
        <v>45</v>
      </c>
      <c r="M321" s="36" t="s">
        <v>112</v>
      </c>
      <c r="N321" s="36"/>
      <c r="O321" s="35">
        <v>40</v>
      </c>
      <c r="P321" s="8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9"/>
      <c r="R321" s="679"/>
      <c r="S321" s="679"/>
      <c r="T321" s="680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9" t="s">
        <v>519</v>
      </c>
      <c r="AG321" s="75"/>
      <c r="AJ321" s="79" t="s">
        <v>45</v>
      </c>
      <c r="AK321" s="79">
        <v>0</v>
      </c>
      <c r="BB321" s="39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520</v>
      </c>
      <c r="B322" s="60" t="s">
        <v>521</v>
      </c>
      <c r="C322" s="34">
        <v>4301051818</v>
      </c>
      <c r="D322" s="677">
        <v>4607091387957</v>
      </c>
      <c r="E322" s="677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 t="s">
        <v>45</v>
      </c>
      <c r="M322" s="36" t="s">
        <v>112</v>
      </c>
      <c r="N322" s="36"/>
      <c r="O322" s="35">
        <v>40</v>
      </c>
      <c r="P322" s="8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9"/>
      <c r="R322" s="679"/>
      <c r="S322" s="679"/>
      <c r="T322" s="680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 t="s">
        <v>45</v>
      </c>
      <c r="AB322" s="66" t="s">
        <v>45</v>
      </c>
      <c r="AC322" s="391" t="s">
        <v>522</v>
      </c>
      <c r="AG322" s="75"/>
      <c r="AJ322" s="79" t="s">
        <v>45</v>
      </c>
      <c r="AK322" s="79">
        <v>0</v>
      </c>
      <c r="BB322" s="392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523</v>
      </c>
      <c r="B323" s="60" t="s">
        <v>524</v>
      </c>
      <c r="C323" s="34">
        <v>4301051819</v>
      </c>
      <c r="D323" s="677">
        <v>4607091387964</v>
      </c>
      <c r="E323" s="677"/>
      <c r="F323" s="59">
        <v>1.35</v>
      </c>
      <c r="G323" s="35">
        <v>6</v>
      </c>
      <c r="H323" s="59">
        <v>8.1</v>
      </c>
      <c r="I323" s="59">
        <v>8.6010000000000009</v>
      </c>
      <c r="J323" s="35">
        <v>64</v>
      </c>
      <c r="K323" s="35" t="s">
        <v>106</v>
      </c>
      <c r="L323" s="35" t="s">
        <v>45</v>
      </c>
      <c r="M323" s="36" t="s">
        <v>112</v>
      </c>
      <c r="N323" s="36"/>
      <c r="O323" s="35">
        <v>40</v>
      </c>
      <c r="P323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9"/>
      <c r="R323" s="679"/>
      <c r="S323" s="679"/>
      <c r="T323" s="680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3" t="s">
        <v>525</v>
      </c>
      <c r="AG323" s="75"/>
      <c r="AJ323" s="79" t="s">
        <v>45</v>
      </c>
      <c r="AK323" s="79">
        <v>0</v>
      </c>
      <c r="BB323" s="394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526</v>
      </c>
      <c r="B324" s="60" t="s">
        <v>527</v>
      </c>
      <c r="C324" s="34">
        <v>4301051734</v>
      </c>
      <c r="D324" s="677">
        <v>4680115884588</v>
      </c>
      <c r="E324" s="677"/>
      <c r="F324" s="59">
        <v>0.5</v>
      </c>
      <c r="G324" s="35">
        <v>6</v>
      </c>
      <c r="H324" s="59">
        <v>3</v>
      </c>
      <c r="I324" s="59">
        <v>3.246</v>
      </c>
      <c r="J324" s="35">
        <v>182</v>
      </c>
      <c r="K324" s="35" t="s">
        <v>83</v>
      </c>
      <c r="L324" s="35" t="s">
        <v>45</v>
      </c>
      <c r="M324" s="36" t="s">
        <v>112</v>
      </c>
      <c r="N324" s="36"/>
      <c r="O324" s="35">
        <v>40</v>
      </c>
      <c r="P324" s="8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9"/>
      <c r="R324" s="679"/>
      <c r="S324" s="679"/>
      <c r="T324" s="680"/>
      <c r="U324" s="37" t="s">
        <v>45</v>
      </c>
      <c r="V324" s="37" t="s">
        <v>45</v>
      </c>
      <c r="W324" s="38" t="s">
        <v>0</v>
      </c>
      <c r="X324" s="56">
        <v>210</v>
      </c>
      <c r="Y324" s="53">
        <f>IFERROR(IF(X324="",0,CEILING((X324/$H324),1)*$H324),"")</f>
        <v>210</v>
      </c>
      <c r="Z324" s="39">
        <f>IFERROR(IF(Y324=0,"",ROUNDUP(Y324/H324,0)*0.00651),"")</f>
        <v>0.45569999999999999</v>
      </c>
      <c r="AA324" s="65" t="s">
        <v>45</v>
      </c>
      <c r="AB324" s="66" t="s">
        <v>45</v>
      </c>
      <c r="AC324" s="395" t="s">
        <v>528</v>
      </c>
      <c r="AG324" s="75"/>
      <c r="AJ324" s="79" t="s">
        <v>45</v>
      </c>
      <c r="AK324" s="79">
        <v>0</v>
      </c>
      <c r="BB324" s="396" t="s">
        <v>66</v>
      </c>
      <c r="BM324" s="75">
        <f>IFERROR(X324*I324/H324,"0")</f>
        <v>227.22</v>
      </c>
      <c r="BN324" s="75">
        <f>IFERROR(Y324*I324/H324,"0")</f>
        <v>227.22</v>
      </c>
      <c r="BO324" s="75">
        <f>IFERROR(1/J324*(X324/H324),"0")</f>
        <v>0.38461538461538464</v>
      </c>
      <c r="BP324" s="75">
        <f>IFERROR(1/J324*(Y324/H324),"0")</f>
        <v>0.38461538461538464</v>
      </c>
    </row>
    <row r="325" spans="1:68" ht="37.5" customHeight="1" x14ac:dyDescent="0.25">
      <c r="A325" s="60" t="s">
        <v>529</v>
      </c>
      <c r="B325" s="60" t="s">
        <v>530</v>
      </c>
      <c r="C325" s="34">
        <v>4301051578</v>
      </c>
      <c r="D325" s="677">
        <v>4607091387513</v>
      </c>
      <c r="E325" s="677"/>
      <c r="F325" s="59">
        <v>0.45</v>
      </c>
      <c r="G325" s="35">
        <v>6</v>
      </c>
      <c r="H325" s="59">
        <v>2.7</v>
      </c>
      <c r="I325" s="59">
        <v>2.9580000000000002</v>
      </c>
      <c r="J325" s="35">
        <v>182</v>
      </c>
      <c r="K325" s="35" t="s">
        <v>83</v>
      </c>
      <c r="L325" s="35" t="s">
        <v>45</v>
      </c>
      <c r="M325" s="36" t="s">
        <v>143</v>
      </c>
      <c r="N325" s="36"/>
      <c r="O325" s="35">
        <v>40</v>
      </c>
      <c r="P325" s="8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9"/>
      <c r="R325" s="679"/>
      <c r="S325" s="679"/>
      <c r="T325" s="680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 t="s">
        <v>45</v>
      </c>
      <c r="AB325" s="66" t="s">
        <v>45</v>
      </c>
      <c r="AC325" s="397" t="s">
        <v>531</v>
      </c>
      <c r="AG325" s="75"/>
      <c r="AJ325" s="79" t="s">
        <v>45</v>
      </c>
      <c r="AK325" s="79">
        <v>0</v>
      </c>
      <c r="BB325" s="398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684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1" t="s">
        <v>40</v>
      </c>
      <c r="Q326" s="682"/>
      <c r="R326" s="682"/>
      <c r="S326" s="682"/>
      <c r="T326" s="682"/>
      <c r="U326" s="682"/>
      <c r="V326" s="683"/>
      <c r="W326" s="40" t="s">
        <v>39</v>
      </c>
      <c r="X326" s="41">
        <f>IFERROR(X321/H321,"0")+IFERROR(X322/H322,"0")+IFERROR(X323/H323,"0")+IFERROR(X324/H324,"0")+IFERROR(X325/H325,"0")</f>
        <v>70</v>
      </c>
      <c r="Y326" s="41">
        <f>IFERROR(Y321/H321,"0")+IFERROR(Y322/H322,"0")+IFERROR(Y323/H323,"0")+IFERROR(Y324/H324,"0")+IFERROR(Y325/H325,"0")</f>
        <v>70</v>
      </c>
      <c r="Z326" s="41">
        <f>IFERROR(IF(Z321="",0,Z321),"0")+IFERROR(IF(Z322="",0,Z322),"0")+IFERROR(IF(Z323="",0,Z323),"0")+IFERROR(IF(Z324="",0,Z324),"0")+IFERROR(IF(Z325="",0,Z325),"0")</f>
        <v>0.45569999999999999</v>
      </c>
      <c r="AA326" s="64"/>
      <c r="AB326" s="64"/>
      <c r="AC326" s="64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1" t="s">
        <v>40</v>
      </c>
      <c r="Q327" s="682"/>
      <c r="R327" s="682"/>
      <c r="S327" s="682"/>
      <c r="T327" s="682"/>
      <c r="U327" s="682"/>
      <c r="V327" s="683"/>
      <c r="W327" s="40" t="s">
        <v>0</v>
      </c>
      <c r="X327" s="41">
        <f>IFERROR(SUM(X321:X325),"0")</f>
        <v>210</v>
      </c>
      <c r="Y327" s="41">
        <f>IFERROR(SUM(Y321:Y325),"0")</f>
        <v>210</v>
      </c>
      <c r="Z327" s="40"/>
      <c r="AA327" s="64"/>
      <c r="AB327" s="64"/>
      <c r="AC327" s="64"/>
    </row>
    <row r="328" spans="1:68" ht="14.25" customHeight="1" x14ac:dyDescent="0.25">
      <c r="A328" s="676" t="s">
        <v>183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3"/>
      <c r="AB328" s="63"/>
      <c r="AC328" s="63"/>
    </row>
    <row r="329" spans="1:68" ht="27" customHeight="1" x14ac:dyDescent="0.25">
      <c r="A329" s="60" t="s">
        <v>532</v>
      </c>
      <c r="B329" s="60" t="s">
        <v>533</v>
      </c>
      <c r="C329" s="34">
        <v>4301060387</v>
      </c>
      <c r="D329" s="677">
        <v>4607091380880</v>
      </c>
      <c r="E329" s="677"/>
      <c r="F329" s="59">
        <v>1.4</v>
      </c>
      <c r="G329" s="35">
        <v>6</v>
      </c>
      <c r="H329" s="59">
        <v>8.4</v>
      </c>
      <c r="I329" s="59">
        <v>8.9190000000000005</v>
      </c>
      <c r="J329" s="35">
        <v>64</v>
      </c>
      <c r="K329" s="35" t="s">
        <v>106</v>
      </c>
      <c r="L329" s="35" t="s">
        <v>45</v>
      </c>
      <c r="M329" s="36" t="s">
        <v>112</v>
      </c>
      <c r="N329" s="36"/>
      <c r="O329" s="35">
        <v>30</v>
      </c>
      <c r="P329" s="8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9"/>
      <c r="R329" s="679"/>
      <c r="S329" s="679"/>
      <c r="T329" s="680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9" t="s">
        <v>534</v>
      </c>
      <c r="AG329" s="75"/>
      <c r="AJ329" s="79" t="s">
        <v>45</v>
      </c>
      <c r="AK329" s="79">
        <v>0</v>
      </c>
      <c r="BB329" s="40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535</v>
      </c>
      <c r="B330" s="60" t="s">
        <v>536</v>
      </c>
      <c r="C330" s="34">
        <v>4301060406</v>
      </c>
      <c r="D330" s="677">
        <v>4607091384482</v>
      </c>
      <c r="E330" s="677"/>
      <c r="F330" s="59">
        <v>1.3</v>
      </c>
      <c r="G330" s="35">
        <v>6</v>
      </c>
      <c r="H330" s="59">
        <v>7.8</v>
      </c>
      <c r="I330" s="59">
        <v>8.3190000000000008</v>
      </c>
      <c r="J330" s="35">
        <v>64</v>
      </c>
      <c r="K330" s="35" t="s">
        <v>106</v>
      </c>
      <c r="L330" s="35" t="s">
        <v>45</v>
      </c>
      <c r="M330" s="36" t="s">
        <v>112</v>
      </c>
      <c r="N330" s="36"/>
      <c r="O330" s="35">
        <v>30</v>
      </c>
      <c r="P330" s="82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9"/>
      <c r="R330" s="679"/>
      <c r="S330" s="679"/>
      <c r="T330" s="680"/>
      <c r="U330" s="37" t="s">
        <v>45</v>
      </c>
      <c r="V330" s="37" t="s">
        <v>45</v>
      </c>
      <c r="W330" s="38" t="s">
        <v>0</v>
      </c>
      <c r="X330" s="56">
        <v>200</v>
      </c>
      <c r="Y330" s="53">
        <f>IFERROR(IF(X330="",0,CEILING((X330/$H330),1)*$H330),"")</f>
        <v>202.79999999999998</v>
      </c>
      <c r="Z330" s="39">
        <f>IFERROR(IF(Y330=0,"",ROUNDUP(Y330/H330,0)*0.01898),"")</f>
        <v>0.49348000000000003</v>
      </c>
      <c r="AA330" s="65" t="s">
        <v>45</v>
      </c>
      <c r="AB330" s="66" t="s">
        <v>45</v>
      </c>
      <c r="AC330" s="401" t="s">
        <v>537</v>
      </c>
      <c r="AG330" s="75"/>
      <c r="AJ330" s="79" t="s">
        <v>45</v>
      </c>
      <c r="AK330" s="79">
        <v>0</v>
      </c>
      <c r="BB330" s="402" t="s">
        <v>66</v>
      </c>
      <c r="BM330" s="75">
        <f>IFERROR(X330*I330/H330,"0")</f>
        <v>213.30769230769235</v>
      </c>
      <c r="BN330" s="75">
        <f>IFERROR(Y330*I330/H330,"0")</f>
        <v>216.29400000000001</v>
      </c>
      <c r="BO330" s="75">
        <f>IFERROR(1/J330*(X330/H330),"0")</f>
        <v>0.40064102564102566</v>
      </c>
      <c r="BP330" s="75">
        <f>IFERROR(1/J330*(Y330/H330),"0")</f>
        <v>0.40625</v>
      </c>
    </row>
    <row r="331" spans="1:68" ht="16.5" customHeight="1" x14ac:dyDescent="0.25">
      <c r="A331" s="60" t="s">
        <v>538</v>
      </c>
      <c r="B331" s="60" t="s">
        <v>539</v>
      </c>
      <c r="C331" s="34">
        <v>4301060484</v>
      </c>
      <c r="D331" s="677">
        <v>4607091380897</v>
      </c>
      <c r="E331" s="677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106</v>
      </c>
      <c r="L331" s="35" t="s">
        <v>45</v>
      </c>
      <c r="M331" s="36" t="s">
        <v>143</v>
      </c>
      <c r="N331" s="36"/>
      <c r="O331" s="35">
        <v>30</v>
      </c>
      <c r="P331" s="82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9"/>
      <c r="R331" s="679"/>
      <c r="S331" s="679"/>
      <c r="T331" s="680"/>
      <c r="U331" s="37" t="s">
        <v>45</v>
      </c>
      <c r="V331" s="37" t="s">
        <v>45</v>
      </c>
      <c r="W331" s="38" t="s">
        <v>0</v>
      </c>
      <c r="X331" s="56">
        <v>80</v>
      </c>
      <c r="Y331" s="53">
        <f>IFERROR(IF(X331="",0,CEILING((X331/$H331),1)*$H331),"")</f>
        <v>84</v>
      </c>
      <c r="Z331" s="39">
        <f>IFERROR(IF(Y331=0,"",ROUNDUP(Y331/H331,0)*0.01898),"")</f>
        <v>0.1898</v>
      </c>
      <c r="AA331" s="65" t="s">
        <v>45</v>
      </c>
      <c r="AB331" s="66" t="s">
        <v>45</v>
      </c>
      <c r="AC331" s="403" t="s">
        <v>540</v>
      </c>
      <c r="AG331" s="75"/>
      <c r="AJ331" s="79" t="s">
        <v>45</v>
      </c>
      <c r="AK331" s="79">
        <v>0</v>
      </c>
      <c r="BB331" s="404" t="s">
        <v>66</v>
      </c>
      <c r="BM331" s="75">
        <f>IFERROR(X331*I331/H331,"0")</f>
        <v>84.942857142857136</v>
      </c>
      <c r="BN331" s="75">
        <f>IFERROR(Y331*I331/H331,"0")</f>
        <v>89.19</v>
      </c>
      <c r="BO331" s="75">
        <f>IFERROR(1/J331*(X331/H331),"0")</f>
        <v>0.14880952380952381</v>
      </c>
      <c r="BP331" s="75">
        <f>IFERROR(1/J331*(Y331/H331),"0")</f>
        <v>0.15625</v>
      </c>
    </row>
    <row r="332" spans="1:68" x14ac:dyDescent="0.2">
      <c r="A332" s="684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1" t="s">
        <v>40</v>
      </c>
      <c r="Q332" s="682"/>
      <c r="R332" s="682"/>
      <c r="S332" s="682"/>
      <c r="T332" s="682"/>
      <c r="U332" s="682"/>
      <c r="V332" s="683"/>
      <c r="W332" s="40" t="s">
        <v>39</v>
      </c>
      <c r="X332" s="41">
        <f>IFERROR(X329/H329,"0")+IFERROR(X330/H330,"0")+IFERROR(X331/H331,"0")</f>
        <v>35.164835164835168</v>
      </c>
      <c r="Y332" s="41">
        <f>IFERROR(Y329/H329,"0")+IFERROR(Y330/H330,"0")+IFERROR(Y331/H331,"0")</f>
        <v>36</v>
      </c>
      <c r="Z332" s="41">
        <f>IFERROR(IF(Z329="",0,Z329),"0")+IFERROR(IF(Z330="",0,Z330),"0")+IFERROR(IF(Z331="",0,Z331),"0")</f>
        <v>0.68328</v>
      </c>
      <c r="AA332" s="64"/>
      <c r="AB332" s="64"/>
      <c r="AC332" s="64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1" t="s">
        <v>40</v>
      </c>
      <c r="Q333" s="682"/>
      <c r="R333" s="682"/>
      <c r="S333" s="682"/>
      <c r="T333" s="682"/>
      <c r="U333" s="682"/>
      <c r="V333" s="683"/>
      <c r="W333" s="40" t="s">
        <v>0</v>
      </c>
      <c r="X333" s="41">
        <f>IFERROR(SUM(X329:X331),"0")</f>
        <v>280</v>
      </c>
      <c r="Y333" s="41">
        <f>IFERROR(SUM(Y329:Y331),"0")</f>
        <v>286.79999999999995</v>
      </c>
      <c r="Z333" s="40"/>
      <c r="AA333" s="64"/>
      <c r="AB333" s="64"/>
      <c r="AC333" s="64"/>
    </row>
    <row r="334" spans="1:68" ht="14.25" customHeight="1" x14ac:dyDescent="0.25">
      <c r="A334" s="676" t="s">
        <v>93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3"/>
      <c r="AB334" s="63"/>
      <c r="AC334" s="63"/>
    </row>
    <row r="335" spans="1:68" ht="27" customHeight="1" x14ac:dyDescent="0.25">
      <c r="A335" s="60" t="s">
        <v>541</v>
      </c>
      <c r="B335" s="60" t="s">
        <v>542</v>
      </c>
      <c r="C335" s="34">
        <v>4301032055</v>
      </c>
      <c r="D335" s="677">
        <v>4680115886476</v>
      </c>
      <c r="E335" s="677"/>
      <c r="F335" s="59">
        <v>0.38</v>
      </c>
      <c r="G335" s="35">
        <v>8</v>
      </c>
      <c r="H335" s="59">
        <v>3.04</v>
      </c>
      <c r="I335" s="59">
        <v>3.32</v>
      </c>
      <c r="J335" s="35">
        <v>156</v>
      </c>
      <c r="K335" s="35" t="s">
        <v>113</v>
      </c>
      <c r="L335" s="35" t="s">
        <v>45</v>
      </c>
      <c r="M335" s="36" t="s">
        <v>98</v>
      </c>
      <c r="N335" s="36"/>
      <c r="O335" s="35">
        <v>180</v>
      </c>
      <c r="P335" s="824" t="s">
        <v>543</v>
      </c>
      <c r="Q335" s="679"/>
      <c r="R335" s="679"/>
      <c r="S335" s="679"/>
      <c r="T335" s="680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05" t="s">
        <v>544</v>
      </c>
      <c r="AG335" s="75"/>
      <c r="AJ335" s="79" t="s">
        <v>45</v>
      </c>
      <c r="AK335" s="79">
        <v>0</v>
      </c>
      <c r="BB335" s="40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545</v>
      </c>
      <c r="B336" s="60" t="s">
        <v>546</v>
      </c>
      <c r="C336" s="34">
        <v>4301030232</v>
      </c>
      <c r="D336" s="677">
        <v>4607091388374</v>
      </c>
      <c r="E336" s="677"/>
      <c r="F336" s="59">
        <v>0.38</v>
      </c>
      <c r="G336" s="35">
        <v>8</v>
      </c>
      <c r="H336" s="59">
        <v>3.04</v>
      </c>
      <c r="I336" s="59">
        <v>3.29</v>
      </c>
      <c r="J336" s="35">
        <v>132</v>
      </c>
      <c r="K336" s="35" t="s">
        <v>113</v>
      </c>
      <c r="L336" s="35" t="s">
        <v>45</v>
      </c>
      <c r="M336" s="36" t="s">
        <v>98</v>
      </c>
      <c r="N336" s="36"/>
      <c r="O336" s="35">
        <v>180</v>
      </c>
      <c r="P336" s="825" t="s">
        <v>547</v>
      </c>
      <c r="Q336" s="679"/>
      <c r="R336" s="679"/>
      <c r="S336" s="679"/>
      <c r="T336" s="680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07" t="s">
        <v>548</v>
      </c>
      <c r="AG336" s="75"/>
      <c r="AJ336" s="79" t="s">
        <v>45</v>
      </c>
      <c r="AK336" s="79">
        <v>0</v>
      </c>
      <c r="BB336" s="40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549</v>
      </c>
      <c r="B337" s="60" t="s">
        <v>550</v>
      </c>
      <c r="C337" s="34">
        <v>4301032015</v>
      </c>
      <c r="D337" s="677">
        <v>4607091383102</v>
      </c>
      <c r="E337" s="677"/>
      <c r="F337" s="59">
        <v>0.17</v>
      </c>
      <c r="G337" s="35">
        <v>15</v>
      </c>
      <c r="H337" s="59">
        <v>2.5499999999999998</v>
      </c>
      <c r="I337" s="59">
        <v>2.9550000000000001</v>
      </c>
      <c r="J337" s="35">
        <v>182</v>
      </c>
      <c r="K337" s="35" t="s">
        <v>83</v>
      </c>
      <c r="L337" s="35" t="s">
        <v>45</v>
      </c>
      <c r="M337" s="36" t="s">
        <v>98</v>
      </c>
      <c r="N337" s="36"/>
      <c r="O337" s="35">
        <v>180</v>
      </c>
      <c r="P337" s="82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9"/>
      <c r="R337" s="679"/>
      <c r="S337" s="679"/>
      <c r="T337" s="680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09" t="s">
        <v>551</v>
      </c>
      <c r="AG337" s="75"/>
      <c r="AJ337" s="79" t="s">
        <v>45</v>
      </c>
      <c r="AK337" s="79">
        <v>0</v>
      </c>
      <c r="BB337" s="410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4301030233</v>
      </c>
      <c r="D338" s="677">
        <v>4607091388404</v>
      </c>
      <c r="E338" s="677"/>
      <c r="F338" s="59">
        <v>0.17</v>
      </c>
      <c r="G338" s="35">
        <v>15</v>
      </c>
      <c r="H338" s="59">
        <v>2.5499999999999998</v>
      </c>
      <c r="I338" s="59">
        <v>2.88</v>
      </c>
      <c r="J338" s="35">
        <v>182</v>
      </c>
      <c r="K338" s="35" t="s">
        <v>83</v>
      </c>
      <c r="L338" s="35" t="s">
        <v>45</v>
      </c>
      <c r="M338" s="36" t="s">
        <v>98</v>
      </c>
      <c r="N338" s="36"/>
      <c r="O338" s="35">
        <v>180</v>
      </c>
      <c r="P338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9"/>
      <c r="R338" s="679"/>
      <c r="S338" s="679"/>
      <c r="T338" s="680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 t="s">
        <v>45</v>
      </c>
      <c r="AB338" s="66" t="s">
        <v>45</v>
      </c>
      <c r="AC338" s="411" t="s">
        <v>548</v>
      </c>
      <c r="AG338" s="75"/>
      <c r="AJ338" s="79" t="s">
        <v>45</v>
      </c>
      <c r="AK338" s="79">
        <v>0</v>
      </c>
      <c r="BB338" s="412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684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1" t="s">
        <v>40</v>
      </c>
      <c r="Q339" s="682"/>
      <c r="R339" s="682"/>
      <c r="S339" s="682"/>
      <c r="T339" s="682"/>
      <c r="U339" s="682"/>
      <c r="V339" s="683"/>
      <c r="W339" s="40" t="s">
        <v>39</v>
      </c>
      <c r="X339" s="41">
        <f>IFERROR(X335/H335,"0")+IFERROR(X336/H336,"0")+IFERROR(X337/H337,"0")+IFERROR(X338/H338,"0")</f>
        <v>0</v>
      </c>
      <c r="Y339" s="41">
        <f>IFERROR(Y335/H335,"0")+IFERROR(Y336/H336,"0")+IFERROR(Y337/H337,"0")+IFERROR(Y338/H338,"0")</f>
        <v>0</v>
      </c>
      <c r="Z339" s="41">
        <f>IFERROR(IF(Z335="",0,Z335),"0")+IFERROR(IF(Z336="",0,Z336),"0")+IFERROR(IF(Z337="",0,Z337),"0")+IFERROR(IF(Z338="",0,Z338),"0")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1" t="s">
        <v>40</v>
      </c>
      <c r="Q340" s="682"/>
      <c r="R340" s="682"/>
      <c r="S340" s="682"/>
      <c r="T340" s="682"/>
      <c r="U340" s="682"/>
      <c r="V340" s="683"/>
      <c r="W340" s="40" t="s">
        <v>0</v>
      </c>
      <c r="X340" s="41">
        <f>IFERROR(SUM(X335:X338),"0")</f>
        <v>0</v>
      </c>
      <c r="Y340" s="41">
        <f>IFERROR(SUM(Y335:Y338),"0")</f>
        <v>0</v>
      </c>
      <c r="Z340" s="40"/>
      <c r="AA340" s="64"/>
      <c r="AB340" s="64"/>
      <c r="AC340" s="64"/>
    </row>
    <row r="341" spans="1:68" ht="14.25" customHeight="1" x14ac:dyDescent="0.25">
      <c r="A341" s="676" t="s">
        <v>554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3"/>
      <c r="AB341" s="63"/>
      <c r="AC341" s="63"/>
    </row>
    <row r="342" spans="1:68" ht="16.5" customHeight="1" x14ac:dyDescent="0.25">
      <c r="A342" s="60" t="s">
        <v>555</v>
      </c>
      <c r="B342" s="60" t="s">
        <v>556</v>
      </c>
      <c r="C342" s="34">
        <v>4301180007</v>
      </c>
      <c r="D342" s="677">
        <v>4680115881808</v>
      </c>
      <c r="E342" s="677"/>
      <c r="F342" s="59">
        <v>0.1</v>
      </c>
      <c r="G342" s="35">
        <v>20</v>
      </c>
      <c r="H342" s="59">
        <v>2</v>
      </c>
      <c r="I342" s="59">
        <v>2.2400000000000002</v>
      </c>
      <c r="J342" s="35">
        <v>238</v>
      </c>
      <c r="K342" s="35" t="s">
        <v>83</v>
      </c>
      <c r="L342" s="35" t="s">
        <v>45</v>
      </c>
      <c r="M342" s="36" t="s">
        <v>558</v>
      </c>
      <c r="N342" s="36"/>
      <c r="O342" s="35">
        <v>730</v>
      </c>
      <c r="P342" s="8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9"/>
      <c r="R342" s="679"/>
      <c r="S342" s="679"/>
      <c r="T342" s="680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IFERROR(IF(Y342=0,"",ROUNDUP(Y342/H342,0)*0.00474),"")</f>
        <v/>
      </c>
      <c r="AA342" s="65" t="s">
        <v>45</v>
      </c>
      <c r="AB342" s="66" t="s">
        <v>45</v>
      </c>
      <c r="AC342" s="413" t="s">
        <v>557</v>
      </c>
      <c r="AG342" s="75"/>
      <c r="AJ342" s="79" t="s">
        <v>45</v>
      </c>
      <c r="AK342" s="79">
        <v>0</v>
      </c>
      <c r="BB342" s="414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559</v>
      </c>
      <c r="B343" s="60" t="s">
        <v>560</v>
      </c>
      <c r="C343" s="34">
        <v>4301180006</v>
      </c>
      <c r="D343" s="677">
        <v>4680115881822</v>
      </c>
      <c r="E343" s="677"/>
      <c r="F343" s="59">
        <v>0.1</v>
      </c>
      <c r="G343" s="35">
        <v>20</v>
      </c>
      <c r="H343" s="59">
        <v>2</v>
      </c>
      <c r="I343" s="59">
        <v>2.2400000000000002</v>
      </c>
      <c r="J343" s="35">
        <v>238</v>
      </c>
      <c r="K343" s="35" t="s">
        <v>83</v>
      </c>
      <c r="L343" s="35" t="s">
        <v>45</v>
      </c>
      <c r="M343" s="36" t="s">
        <v>558</v>
      </c>
      <c r="N343" s="36"/>
      <c r="O343" s="35">
        <v>730</v>
      </c>
      <c r="P343" s="8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9"/>
      <c r="R343" s="679"/>
      <c r="S343" s="679"/>
      <c r="T343" s="680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IFERROR(IF(Y343=0,"",ROUNDUP(Y343/H343,0)*0.00474),"")</f>
        <v/>
      </c>
      <c r="AA343" s="65" t="s">
        <v>45</v>
      </c>
      <c r="AB343" s="66" t="s">
        <v>45</v>
      </c>
      <c r="AC343" s="415" t="s">
        <v>557</v>
      </c>
      <c r="AG343" s="75"/>
      <c r="AJ343" s="79" t="s">
        <v>45</v>
      </c>
      <c r="AK343" s="79">
        <v>0</v>
      </c>
      <c r="BB343" s="416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561</v>
      </c>
      <c r="B344" s="60" t="s">
        <v>562</v>
      </c>
      <c r="C344" s="34">
        <v>4301180001</v>
      </c>
      <c r="D344" s="677">
        <v>4680115880016</v>
      </c>
      <c r="E344" s="677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558</v>
      </c>
      <c r="N344" s="36"/>
      <c r="O344" s="35">
        <v>730</v>
      </c>
      <c r="P344" s="8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9"/>
      <c r="R344" s="679"/>
      <c r="S344" s="679"/>
      <c r="T344" s="680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7" t="s">
        <v>557</v>
      </c>
      <c r="AG344" s="75"/>
      <c r="AJ344" s="79" t="s">
        <v>45</v>
      </c>
      <c r="AK344" s="79">
        <v>0</v>
      </c>
      <c r="BB344" s="418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84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1" t="s">
        <v>40</v>
      </c>
      <c r="Q345" s="682"/>
      <c r="R345" s="682"/>
      <c r="S345" s="682"/>
      <c r="T345" s="682"/>
      <c r="U345" s="682"/>
      <c r="V345" s="683"/>
      <c r="W345" s="40" t="s">
        <v>39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1" t="s">
        <v>40</v>
      </c>
      <c r="Q346" s="682"/>
      <c r="R346" s="682"/>
      <c r="S346" s="682"/>
      <c r="T346" s="682"/>
      <c r="U346" s="682"/>
      <c r="V346" s="683"/>
      <c r="W346" s="40" t="s">
        <v>0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16.5" customHeight="1" x14ac:dyDescent="0.25">
      <c r="A347" s="691" t="s">
        <v>563</v>
      </c>
      <c r="B347" s="691"/>
      <c r="C347" s="691"/>
      <c r="D347" s="691"/>
      <c r="E347" s="691"/>
      <c r="F347" s="691"/>
      <c r="G347" s="691"/>
      <c r="H347" s="691"/>
      <c r="I347" s="691"/>
      <c r="J347" s="691"/>
      <c r="K347" s="691"/>
      <c r="L347" s="691"/>
      <c r="M347" s="691"/>
      <c r="N347" s="691"/>
      <c r="O347" s="691"/>
      <c r="P347" s="691"/>
      <c r="Q347" s="691"/>
      <c r="R347" s="691"/>
      <c r="S347" s="691"/>
      <c r="T347" s="691"/>
      <c r="U347" s="691"/>
      <c r="V347" s="691"/>
      <c r="W347" s="691"/>
      <c r="X347" s="691"/>
      <c r="Y347" s="691"/>
      <c r="Z347" s="691"/>
      <c r="AA347" s="62"/>
      <c r="AB347" s="62"/>
      <c r="AC347" s="62"/>
    </row>
    <row r="348" spans="1:68" ht="14.25" customHeight="1" x14ac:dyDescent="0.25">
      <c r="A348" s="676" t="s">
        <v>157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3"/>
      <c r="AB348" s="63"/>
      <c r="AC348" s="63"/>
    </row>
    <row r="349" spans="1:68" ht="27" customHeight="1" x14ac:dyDescent="0.25">
      <c r="A349" s="60" t="s">
        <v>564</v>
      </c>
      <c r="B349" s="60" t="s">
        <v>565</v>
      </c>
      <c r="C349" s="34">
        <v>4301031066</v>
      </c>
      <c r="D349" s="677">
        <v>4607091383836</v>
      </c>
      <c r="E349" s="677"/>
      <c r="F349" s="59">
        <v>0.3</v>
      </c>
      <c r="G349" s="35">
        <v>6</v>
      </c>
      <c r="H349" s="59">
        <v>1.8</v>
      </c>
      <c r="I349" s="59">
        <v>2.028</v>
      </c>
      <c r="J349" s="35">
        <v>182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8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9"/>
      <c r="R349" s="679"/>
      <c r="S349" s="679"/>
      <c r="T349" s="680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IFERROR(IF(Y349=0,"",ROUNDUP(Y349/H349,0)*0.00651),"")</f>
        <v/>
      </c>
      <c r="AA349" s="65" t="s">
        <v>45</v>
      </c>
      <c r="AB349" s="66" t="s">
        <v>45</v>
      </c>
      <c r="AC349" s="419" t="s">
        <v>566</v>
      </c>
      <c r="AG349" s="75"/>
      <c r="AJ349" s="79" t="s">
        <v>45</v>
      </c>
      <c r="AK349" s="79">
        <v>0</v>
      </c>
      <c r="BB349" s="420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684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1" t="s">
        <v>40</v>
      </c>
      <c r="Q350" s="682"/>
      <c r="R350" s="682"/>
      <c r="S350" s="682"/>
      <c r="T350" s="682"/>
      <c r="U350" s="682"/>
      <c r="V350" s="683"/>
      <c r="W350" s="40" t="s">
        <v>39</v>
      </c>
      <c r="X350" s="41">
        <f>IFERROR(X349/H349,"0")</f>
        <v>0</v>
      </c>
      <c r="Y350" s="41">
        <f>IFERROR(Y349/H349,"0")</f>
        <v>0</v>
      </c>
      <c r="Z350" s="41">
        <f>IFERROR(IF(Z349="",0,Z349),"0")</f>
        <v>0</v>
      </c>
      <c r="AA350" s="64"/>
      <c r="AB350" s="64"/>
      <c r="AC350" s="64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1" t="s">
        <v>40</v>
      </c>
      <c r="Q351" s="682"/>
      <c r="R351" s="682"/>
      <c r="S351" s="682"/>
      <c r="T351" s="682"/>
      <c r="U351" s="682"/>
      <c r="V351" s="683"/>
      <c r="W351" s="40" t="s">
        <v>0</v>
      </c>
      <c r="X351" s="41">
        <f>IFERROR(SUM(X349:X349),"0")</f>
        <v>0</v>
      </c>
      <c r="Y351" s="41">
        <f>IFERROR(SUM(Y349:Y349),"0")</f>
        <v>0</v>
      </c>
      <c r="Z351" s="40"/>
      <c r="AA351" s="64"/>
      <c r="AB351" s="64"/>
      <c r="AC351" s="64"/>
    </row>
    <row r="352" spans="1:68" ht="14.25" customHeight="1" x14ac:dyDescent="0.25">
      <c r="A352" s="676" t="s">
        <v>78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3"/>
      <c r="AB352" s="63"/>
      <c r="AC352" s="63"/>
    </row>
    <row r="353" spans="1:68" ht="37.5" customHeight="1" x14ac:dyDescent="0.25">
      <c r="A353" s="60" t="s">
        <v>567</v>
      </c>
      <c r="B353" s="60" t="s">
        <v>568</v>
      </c>
      <c r="C353" s="34">
        <v>4301051489</v>
      </c>
      <c r="D353" s="677">
        <v>4607091387919</v>
      </c>
      <c r="E353" s="677"/>
      <c r="F353" s="59">
        <v>1.35</v>
      </c>
      <c r="G353" s="35">
        <v>6</v>
      </c>
      <c r="H353" s="59">
        <v>8.1</v>
      </c>
      <c r="I353" s="59">
        <v>8.6189999999999998</v>
      </c>
      <c r="J353" s="35">
        <v>64</v>
      </c>
      <c r="K353" s="35" t="s">
        <v>106</v>
      </c>
      <c r="L353" s="35" t="s">
        <v>45</v>
      </c>
      <c r="M353" s="36" t="s">
        <v>143</v>
      </c>
      <c r="N353" s="36"/>
      <c r="O353" s="35">
        <v>45</v>
      </c>
      <c r="P353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9"/>
      <c r="R353" s="679"/>
      <c r="S353" s="679"/>
      <c r="T353" s="680"/>
      <c r="U353" s="37" t="s">
        <v>45</v>
      </c>
      <c r="V353" s="37" t="s">
        <v>45</v>
      </c>
      <c r="W353" s="38" t="s">
        <v>0</v>
      </c>
      <c r="X353" s="56">
        <v>100</v>
      </c>
      <c r="Y353" s="53">
        <f>IFERROR(IF(X353="",0,CEILING((X353/$H353),1)*$H353),"")</f>
        <v>105.3</v>
      </c>
      <c r="Z353" s="39">
        <f>IFERROR(IF(Y353=0,"",ROUNDUP(Y353/H353,0)*0.01898),"")</f>
        <v>0.24674000000000001</v>
      </c>
      <c r="AA353" s="65" t="s">
        <v>45</v>
      </c>
      <c r="AB353" s="66" t="s">
        <v>45</v>
      </c>
      <c r="AC353" s="421" t="s">
        <v>569</v>
      </c>
      <c r="AG353" s="75"/>
      <c r="AJ353" s="79" t="s">
        <v>45</v>
      </c>
      <c r="AK353" s="79">
        <v>0</v>
      </c>
      <c r="BB353" s="422" t="s">
        <v>66</v>
      </c>
      <c r="BM353" s="75">
        <f>IFERROR(X353*I353/H353,"0")</f>
        <v>106.4074074074074</v>
      </c>
      <c r="BN353" s="75">
        <f>IFERROR(Y353*I353/H353,"0")</f>
        <v>112.047</v>
      </c>
      <c r="BO353" s="75">
        <f>IFERROR(1/J353*(X353/H353),"0")</f>
        <v>0.19290123456790123</v>
      </c>
      <c r="BP353" s="75">
        <f>IFERROR(1/J353*(Y353/H353),"0")</f>
        <v>0.203125</v>
      </c>
    </row>
    <row r="354" spans="1:68" ht="27" customHeight="1" x14ac:dyDescent="0.25">
      <c r="A354" s="60" t="s">
        <v>570</v>
      </c>
      <c r="B354" s="60" t="s">
        <v>571</v>
      </c>
      <c r="C354" s="34">
        <v>4301051461</v>
      </c>
      <c r="D354" s="677">
        <v>4680115883604</v>
      </c>
      <c r="E354" s="677"/>
      <c r="F354" s="59">
        <v>0.35</v>
      </c>
      <c r="G354" s="35">
        <v>6</v>
      </c>
      <c r="H354" s="59">
        <v>2.1</v>
      </c>
      <c r="I354" s="59">
        <v>2.3519999999999999</v>
      </c>
      <c r="J354" s="35">
        <v>182</v>
      </c>
      <c r="K354" s="35" t="s">
        <v>83</v>
      </c>
      <c r="L354" s="35" t="s">
        <v>45</v>
      </c>
      <c r="M354" s="36" t="s">
        <v>112</v>
      </c>
      <c r="N354" s="36"/>
      <c r="O354" s="35">
        <v>45</v>
      </c>
      <c r="P354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9"/>
      <c r="R354" s="679"/>
      <c r="S354" s="679"/>
      <c r="T354" s="680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IFERROR(IF(Y354=0,"",ROUNDUP(Y354/H354,0)*0.00651),"")</f>
        <v/>
      </c>
      <c r="AA354" s="65" t="s">
        <v>45</v>
      </c>
      <c r="AB354" s="66" t="s">
        <v>45</v>
      </c>
      <c r="AC354" s="423" t="s">
        <v>572</v>
      </c>
      <c r="AG354" s="75"/>
      <c r="AJ354" s="79" t="s">
        <v>45</v>
      </c>
      <c r="AK354" s="79">
        <v>0</v>
      </c>
      <c r="BB354" s="424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573</v>
      </c>
      <c r="B355" s="60" t="s">
        <v>574</v>
      </c>
      <c r="C355" s="34">
        <v>4301051864</v>
      </c>
      <c r="D355" s="677">
        <v>4680115883567</v>
      </c>
      <c r="E355" s="677"/>
      <c r="F355" s="59">
        <v>0.35</v>
      </c>
      <c r="G355" s="35">
        <v>6</v>
      </c>
      <c r="H355" s="59">
        <v>2.1</v>
      </c>
      <c r="I355" s="59">
        <v>2.34</v>
      </c>
      <c r="J355" s="35">
        <v>182</v>
      </c>
      <c r="K355" s="35" t="s">
        <v>83</v>
      </c>
      <c r="L355" s="35" t="s">
        <v>45</v>
      </c>
      <c r="M355" s="36" t="s">
        <v>143</v>
      </c>
      <c r="N355" s="36"/>
      <c r="O355" s="35">
        <v>40</v>
      </c>
      <c r="P355" s="81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9"/>
      <c r="R355" s="679"/>
      <c r="S355" s="679"/>
      <c r="T355" s="680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25" t="s">
        <v>575</v>
      </c>
      <c r="AG355" s="75"/>
      <c r="AJ355" s="79" t="s">
        <v>45</v>
      </c>
      <c r="AK355" s="79">
        <v>0</v>
      </c>
      <c r="BB355" s="426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84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1" t="s">
        <v>40</v>
      </c>
      <c r="Q356" s="682"/>
      <c r="R356" s="682"/>
      <c r="S356" s="682"/>
      <c r="T356" s="682"/>
      <c r="U356" s="682"/>
      <c r="V356" s="683"/>
      <c r="W356" s="40" t="s">
        <v>39</v>
      </c>
      <c r="X356" s="41">
        <f>IFERROR(X353/H353,"0")+IFERROR(X354/H354,"0")+IFERROR(X355/H355,"0")</f>
        <v>12.345679012345679</v>
      </c>
      <c r="Y356" s="41">
        <f>IFERROR(Y353/H353,"0")+IFERROR(Y354/H354,"0")+IFERROR(Y355/H355,"0")</f>
        <v>13</v>
      </c>
      <c r="Z356" s="41">
        <f>IFERROR(IF(Z353="",0,Z353),"0")+IFERROR(IF(Z354="",0,Z354),"0")+IFERROR(IF(Z355="",0,Z355),"0")</f>
        <v>0.24674000000000001</v>
      </c>
      <c r="AA356" s="64"/>
      <c r="AB356" s="64"/>
      <c r="AC356" s="64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1" t="s">
        <v>40</v>
      </c>
      <c r="Q357" s="682"/>
      <c r="R357" s="682"/>
      <c r="S357" s="682"/>
      <c r="T357" s="682"/>
      <c r="U357" s="682"/>
      <c r="V357" s="683"/>
      <c r="W357" s="40" t="s">
        <v>0</v>
      </c>
      <c r="X357" s="41">
        <f>IFERROR(SUM(X353:X355),"0")</f>
        <v>100</v>
      </c>
      <c r="Y357" s="41">
        <f>IFERROR(SUM(Y353:Y355),"0")</f>
        <v>105.3</v>
      </c>
      <c r="Z357" s="40"/>
      <c r="AA357" s="64"/>
      <c r="AB357" s="64"/>
      <c r="AC357" s="64"/>
    </row>
    <row r="358" spans="1:68" ht="27.75" customHeight="1" x14ac:dyDescent="0.2">
      <c r="A358" s="725" t="s">
        <v>576</v>
      </c>
      <c r="B358" s="725"/>
      <c r="C358" s="725"/>
      <c r="D358" s="725"/>
      <c r="E358" s="725"/>
      <c r="F358" s="725"/>
      <c r="G358" s="725"/>
      <c r="H358" s="725"/>
      <c r="I358" s="725"/>
      <c r="J358" s="725"/>
      <c r="K358" s="725"/>
      <c r="L358" s="725"/>
      <c r="M358" s="725"/>
      <c r="N358" s="725"/>
      <c r="O358" s="725"/>
      <c r="P358" s="725"/>
      <c r="Q358" s="725"/>
      <c r="R358" s="725"/>
      <c r="S358" s="725"/>
      <c r="T358" s="725"/>
      <c r="U358" s="725"/>
      <c r="V358" s="725"/>
      <c r="W358" s="725"/>
      <c r="X358" s="725"/>
      <c r="Y358" s="725"/>
      <c r="Z358" s="725"/>
      <c r="AA358" s="52"/>
      <c r="AB358" s="52"/>
      <c r="AC358" s="52"/>
    </row>
    <row r="359" spans="1:68" ht="16.5" customHeight="1" x14ac:dyDescent="0.25">
      <c r="A359" s="691" t="s">
        <v>577</v>
      </c>
      <c r="B359" s="691"/>
      <c r="C359" s="691"/>
      <c r="D359" s="691"/>
      <c r="E359" s="691"/>
      <c r="F359" s="691"/>
      <c r="G359" s="691"/>
      <c r="H359" s="691"/>
      <c r="I359" s="691"/>
      <c r="J359" s="691"/>
      <c r="K359" s="691"/>
      <c r="L359" s="691"/>
      <c r="M359" s="691"/>
      <c r="N359" s="691"/>
      <c r="O359" s="691"/>
      <c r="P359" s="691"/>
      <c r="Q359" s="691"/>
      <c r="R359" s="691"/>
      <c r="S359" s="691"/>
      <c r="T359" s="691"/>
      <c r="U359" s="691"/>
      <c r="V359" s="691"/>
      <c r="W359" s="691"/>
      <c r="X359" s="691"/>
      <c r="Y359" s="691"/>
      <c r="Z359" s="691"/>
      <c r="AA359" s="62"/>
      <c r="AB359" s="62"/>
      <c r="AC359" s="62"/>
    </row>
    <row r="360" spans="1:68" ht="14.25" customHeight="1" x14ac:dyDescent="0.25">
      <c r="A360" s="676" t="s">
        <v>101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3"/>
      <c r="AB360" s="63"/>
      <c r="AC360" s="63"/>
    </row>
    <row r="361" spans="1:68" ht="27" customHeight="1" x14ac:dyDescent="0.25">
      <c r="A361" s="60" t="s">
        <v>578</v>
      </c>
      <c r="B361" s="60" t="s">
        <v>579</v>
      </c>
      <c r="C361" s="34">
        <v>4301011946</v>
      </c>
      <c r="D361" s="677">
        <v>4680115884847</v>
      </c>
      <c r="E361" s="677"/>
      <c r="F361" s="59">
        <v>2.5</v>
      </c>
      <c r="G361" s="35">
        <v>6</v>
      </c>
      <c r="H361" s="59">
        <v>15</v>
      </c>
      <c r="I361" s="59">
        <v>15.48</v>
      </c>
      <c r="J361" s="35">
        <v>48</v>
      </c>
      <c r="K361" s="35" t="s">
        <v>106</v>
      </c>
      <c r="L361" s="35" t="s">
        <v>45</v>
      </c>
      <c r="M361" s="36" t="s">
        <v>393</v>
      </c>
      <c r="N361" s="36"/>
      <c r="O361" s="35">
        <v>60</v>
      </c>
      <c r="P361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9"/>
      <c r="R361" s="679"/>
      <c r="S361" s="679"/>
      <c r="T361" s="680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ref="Y361:Y370" si="52">IFERROR(IF(X361="",0,CEILING((X361/$H361),1)*$H361),"")</f>
        <v>0</v>
      </c>
      <c r="Z361" s="39" t="str">
        <f>IFERROR(IF(Y361=0,"",ROUNDUP(Y361/H361,0)*0.02039),"")</f>
        <v/>
      </c>
      <c r="AA361" s="65" t="s">
        <v>45</v>
      </c>
      <c r="AB361" s="66" t="s">
        <v>45</v>
      </c>
      <c r="AC361" s="427" t="s">
        <v>580</v>
      </c>
      <c r="AG361" s="75"/>
      <c r="AJ361" s="79" t="s">
        <v>45</v>
      </c>
      <c r="AK361" s="79">
        <v>0</v>
      </c>
      <c r="BB361" s="428" t="s">
        <v>66</v>
      </c>
      <c r="BM361" s="75">
        <f t="shared" ref="BM361:BM370" si="53">IFERROR(X361*I361/H361,"0")</f>
        <v>0</v>
      </c>
      <c r="BN361" s="75">
        <f t="shared" ref="BN361:BN370" si="54">IFERROR(Y361*I361/H361,"0")</f>
        <v>0</v>
      </c>
      <c r="BO361" s="75">
        <f t="shared" ref="BO361:BO370" si="55">IFERROR(1/J361*(X361/H361),"0")</f>
        <v>0</v>
      </c>
      <c r="BP361" s="75">
        <f t="shared" ref="BP361:BP370" si="56">IFERROR(1/J361*(Y361/H361),"0")</f>
        <v>0</v>
      </c>
    </row>
    <row r="362" spans="1:68" ht="37.5" customHeight="1" x14ac:dyDescent="0.25">
      <c r="A362" s="60" t="s">
        <v>578</v>
      </c>
      <c r="B362" s="60" t="s">
        <v>581</v>
      </c>
      <c r="C362" s="34">
        <v>4301011869</v>
      </c>
      <c r="D362" s="677">
        <v>4680115884847</v>
      </c>
      <c r="E362" s="677"/>
      <c r="F362" s="59">
        <v>2.5</v>
      </c>
      <c r="G362" s="35">
        <v>6</v>
      </c>
      <c r="H362" s="59">
        <v>15</v>
      </c>
      <c r="I362" s="59">
        <v>15.48</v>
      </c>
      <c r="J362" s="35">
        <v>48</v>
      </c>
      <c r="K362" s="35" t="s">
        <v>106</v>
      </c>
      <c r="L362" s="35" t="s">
        <v>130</v>
      </c>
      <c r="M362" s="36" t="s">
        <v>82</v>
      </c>
      <c r="N362" s="36"/>
      <c r="O362" s="35">
        <v>60</v>
      </c>
      <c r="P362" s="81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9"/>
      <c r="R362" s="679"/>
      <c r="S362" s="679"/>
      <c r="T362" s="680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52"/>
        <v>0</v>
      </c>
      <c r="Z362" s="39" t="str">
        <f>IFERROR(IF(Y362=0,"",ROUNDUP(Y362/H362,0)*0.02175),"")</f>
        <v/>
      </c>
      <c r="AA362" s="65" t="s">
        <v>45</v>
      </c>
      <c r="AB362" s="66" t="s">
        <v>45</v>
      </c>
      <c r="AC362" s="429" t="s">
        <v>582</v>
      </c>
      <c r="AG362" s="75"/>
      <c r="AJ362" s="79" t="s">
        <v>131</v>
      </c>
      <c r="AK362" s="79">
        <v>720</v>
      </c>
      <c r="BB362" s="430" t="s">
        <v>66</v>
      </c>
      <c r="BM362" s="75">
        <f t="shared" si="53"/>
        <v>0</v>
      </c>
      <c r="BN362" s="75">
        <f t="shared" si="54"/>
        <v>0</v>
      </c>
      <c r="BO362" s="75">
        <f t="shared" si="55"/>
        <v>0</v>
      </c>
      <c r="BP362" s="75">
        <f t="shared" si="56"/>
        <v>0</v>
      </c>
    </row>
    <row r="363" spans="1:68" ht="27" customHeight="1" x14ac:dyDescent="0.25">
      <c r="A363" s="60" t="s">
        <v>583</v>
      </c>
      <c r="B363" s="60" t="s">
        <v>584</v>
      </c>
      <c r="C363" s="34">
        <v>4301011947</v>
      </c>
      <c r="D363" s="677">
        <v>4680115884854</v>
      </c>
      <c r="E363" s="677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106</v>
      </c>
      <c r="L363" s="35" t="s">
        <v>45</v>
      </c>
      <c r="M363" s="36" t="s">
        <v>393</v>
      </c>
      <c r="N363" s="36"/>
      <c r="O363" s="35">
        <v>60</v>
      </c>
      <c r="P363" s="8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9"/>
      <c r="R363" s="679"/>
      <c r="S363" s="679"/>
      <c r="T363" s="680"/>
      <c r="U363" s="37" t="s">
        <v>45</v>
      </c>
      <c r="V363" s="37" t="s">
        <v>45</v>
      </c>
      <c r="W363" s="38" t="s">
        <v>0</v>
      </c>
      <c r="X363" s="56">
        <v>2985</v>
      </c>
      <c r="Y363" s="53">
        <f t="shared" si="52"/>
        <v>2985</v>
      </c>
      <c r="Z363" s="39">
        <f>IFERROR(IF(Y363=0,"",ROUNDUP(Y363/H363,0)*0.02039),"")</f>
        <v>4.0576099999999995</v>
      </c>
      <c r="AA363" s="65" t="s">
        <v>45</v>
      </c>
      <c r="AB363" s="66" t="s">
        <v>45</v>
      </c>
      <c r="AC363" s="431" t="s">
        <v>580</v>
      </c>
      <c r="AG363" s="75"/>
      <c r="AJ363" s="79" t="s">
        <v>45</v>
      </c>
      <c r="AK363" s="79">
        <v>0</v>
      </c>
      <c r="BB363" s="432" t="s">
        <v>66</v>
      </c>
      <c r="BM363" s="75">
        <f t="shared" si="53"/>
        <v>3080.52</v>
      </c>
      <c r="BN363" s="75">
        <f t="shared" si="54"/>
        <v>3080.52</v>
      </c>
      <c r="BO363" s="75">
        <f t="shared" si="55"/>
        <v>4.145833333333333</v>
      </c>
      <c r="BP363" s="75">
        <f t="shared" si="56"/>
        <v>4.145833333333333</v>
      </c>
    </row>
    <row r="364" spans="1:68" ht="27" customHeight="1" x14ac:dyDescent="0.25">
      <c r="A364" s="60" t="s">
        <v>583</v>
      </c>
      <c r="B364" s="60" t="s">
        <v>585</v>
      </c>
      <c r="C364" s="34">
        <v>4301011870</v>
      </c>
      <c r="D364" s="677">
        <v>4680115884854</v>
      </c>
      <c r="E364" s="677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106</v>
      </c>
      <c r="L364" s="35" t="s">
        <v>130</v>
      </c>
      <c r="M364" s="36" t="s">
        <v>82</v>
      </c>
      <c r="N364" s="36"/>
      <c r="O364" s="35">
        <v>60</v>
      </c>
      <c r="P364" s="8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9"/>
      <c r="R364" s="679"/>
      <c r="S364" s="679"/>
      <c r="T364" s="680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2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33" t="s">
        <v>586</v>
      </c>
      <c r="AG364" s="75"/>
      <c r="AJ364" s="79" t="s">
        <v>131</v>
      </c>
      <c r="AK364" s="79">
        <v>720</v>
      </c>
      <c r="BB364" s="434" t="s">
        <v>66</v>
      </c>
      <c r="BM364" s="75">
        <f t="shared" si="53"/>
        <v>0</v>
      </c>
      <c r="BN364" s="75">
        <f t="shared" si="54"/>
        <v>0</v>
      </c>
      <c r="BO364" s="75">
        <f t="shared" si="55"/>
        <v>0</v>
      </c>
      <c r="BP364" s="75">
        <f t="shared" si="56"/>
        <v>0</v>
      </c>
    </row>
    <row r="365" spans="1:68" ht="27" customHeight="1" x14ac:dyDescent="0.25">
      <c r="A365" s="60" t="s">
        <v>587</v>
      </c>
      <c r="B365" s="60" t="s">
        <v>588</v>
      </c>
      <c r="C365" s="34">
        <v>4301011832</v>
      </c>
      <c r="D365" s="677">
        <v>4607091383997</v>
      </c>
      <c r="E365" s="677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106</v>
      </c>
      <c r="L365" s="35" t="s">
        <v>45</v>
      </c>
      <c r="M365" s="36" t="s">
        <v>143</v>
      </c>
      <c r="N365" s="36"/>
      <c r="O365" s="35">
        <v>60</v>
      </c>
      <c r="P365" s="8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9"/>
      <c r="R365" s="679"/>
      <c r="S365" s="679"/>
      <c r="T365" s="680"/>
      <c r="U365" s="37" t="s">
        <v>45</v>
      </c>
      <c r="V365" s="37" t="s">
        <v>45</v>
      </c>
      <c r="W365" s="38" t="s">
        <v>0</v>
      </c>
      <c r="X365" s="56">
        <v>6945</v>
      </c>
      <c r="Y365" s="53">
        <f t="shared" si="52"/>
        <v>6945</v>
      </c>
      <c r="Z365" s="39">
        <f>IFERROR(IF(Y365=0,"",ROUNDUP(Y365/H365,0)*0.02175),"")</f>
        <v>10.07025</v>
      </c>
      <c r="AA365" s="65" t="s">
        <v>45</v>
      </c>
      <c r="AB365" s="66" t="s">
        <v>45</v>
      </c>
      <c r="AC365" s="435" t="s">
        <v>589</v>
      </c>
      <c r="AG365" s="75"/>
      <c r="AJ365" s="79" t="s">
        <v>45</v>
      </c>
      <c r="AK365" s="79">
        <v>0</v>
      </c>
      <c r="BB365" s="436" t="s">
        <v>66</v>
      </c>
      <c r="BM365" s="75">
        <f t="shared" si="53"/>
        <v>7167.2400000000007</v>
      </c>
      <c r="BN365" s="75">
        <f t="shared" si="54"/>
        <v>7167.2400000000007</v>
      </c>
      <c r="BO365" s="75">
        <f t="shared" si="55"/>
        <v>9.6458333333333321</v>
      </c>
      <c r="BP365" s="75">
        <f t="shared" si="56"/>
        <v>9.6458333333333321</v>
      </c>
    </row>
    <row r="366" spans="1:68" ht="27" customHeight="1" x14ac:dyDescent="0.25">
      <c r="A366" s="60" t="s">
        <v>590</v>
      </c>
      <c r="B366" s="60" t="s">
        <v>591</v>
      </c>
      <c r="C366" s="34">
        <v>4301011943</v>
      </c>
      <c r="D366" s="677">
        <v>4680115884830</v>
      </c>
      <c r="E366" s="677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106</v>
      </c>
      <c r="L366" s="35" t="s">
        <v>45</v>
      </c>
      <c r="M366" s="36" t="s">
        <v>393</v>
      </c>
      <c r="N366" s="36"/>
      <c r="O366" s="35">
        <v>60</v>
      </c>
      <c r="P366" s="8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9"/>
      <c r="R366" s="679"/>
      <c r="S366" s="679"/>
      <c r="T366" s="680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IFERROR(IF(Y366=0,"",ROUNDUP(Y366/H366,0)*0.02039),"")</f>
        <v/>
      </c>
      <c r="AA366" s="65" t="s">
        <v>45</v>
      </c>
      <c r="AB366" s="66" t="s">
        <v>45</v>
      </c>
      <c r="AC366" s="437" t="s">
        <v>580</v>
      </c>
      <c r="AG366" s="75"/>
      <c r="AJ366" s="79" t="s">
        <v>45</v>
      </c>
      <c r="AK366" s="79">
        <v>0</v>
      </c>
      <c r="BB366" s="438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37.5" customHeight="1" x14ac:dyDescent="0.25">
      <c r="A367" s="60" t="s">
        <v>590</v>
      </c>
      <c r="B367" s="60" t="s">
        <v>592</v>
      </c>
      <c r="C367" s="34">
        <v>4301011867</v>
      </c>
      <c r="D367" s="677">
        <v>4680115884830</v>
      </c>
      <c r="E367" s="677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106</v>
      </c>
      <c r="L367" s="35" t="s">
        <v>130</v>
      </c>
      <c r="M367" s="36" t="s">
        <v>82</v>
      </c>
      <c r="N367" s="36"/>
      <c r="O367" s="35">
        <v>60</v>
      </c>
      <c r="P367" s="8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9"/>
      <c r="R367" s="679"/>
      <c r="S367" s="679"/>
      <c r="T367" s="680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39" t="s">
        <v>593</v>
      </c>
      <c r="AG367" s="75"/>
      <c r="AJ367" s="79" t="s">
        <v>131</v>
      </c>
      <c r="AK367" s="79">
        <v>720</v>
      </c>
      <c r="BB367" s="440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4301011433</v>
      </c>
      <c r="D368" s="677">
        <v>4680115882638</v>
      </c>
      <c r="E368" s="677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113</v>
      </c>
      <c r="L368" s="35" t="s">
        <v>45</v>
      </c>
      <c r="M368" s="36" t="s">
        <v>105</v>
      </c>
      <c r="N368" s="36"/>
      <c r="O368" s="35">
        <v>90</v>
      </c>
      <c r="P368" s="8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9"/>
      <c r="R368" s="679"/>
      <c r="S368" s="679"/>
      <c r="T368" s="680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1" t="s">
        <v>596</v>
      </c>
      <c r="AG368" s="75"/>
      <c r="AJ368" s="79" t="s">
        <v>45</v>
      </c>
      <c r="AK368" s="79">
        <v>0</v>
      </c>
      <c r="BB368" s="442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597</v>
      </c>
      <c r="B369" s="60" t="s">
        <v>598</v>
      </c>
      <c r="C369" s="34">
        <v>4301011952</v>
      </c>
      <c r="D369" s="677">
        <v>4680115884922</v>
      </c>
      <c r="E369" s="677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113</v>
      </c>
      <c r="L369" s="35" t="s">
        <v>45</v>
      </c>
      <c r="M369" s="36" t="s">
        <v>82</v>
      </c>
      <c r="N369" s="36"/>
      <c r="O369" s="35">
        <v>60</v>
      </c>
      <c r="P369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9"/>
      <c r="R369" s="679"/>
      <c r="S369" s="679"/>
      <c r="T369" s="680"/>
      <c r="U369" s="37" t="s">
        <v>45</v>
      </c>
      <c r="V369" s="37" t="s">
        <v>45</v>
      </c>
      <c r="W369" s="38" t="s">
        <v>0</v>
      </c>
      <c r="X369" s="56">
        <v>50</v>
      </c>
      <c r="Y369" s="53">
        <f t="shared" si="52"/>
        <v>50</v>
      </c>
      <c r="Z369" s="39">
        <f>IFERROR(IF(Y369=0,"",ROUNDUP(Y369/H369,0)*0.00902),"")</f>
        <v>9.0200000000000002E-2</v>
      </c>
      <c r="AA369" s="65" t="s">
        <v>45</v>
      </c>
      <c r="AB369" s="66" t="s">
        <v>45</v>
      </c>
      <c r="AC369" s="443" t="s">
        <v>586</v>
      </c>
      <c r="AG369" s="75"/>
      <c r="AJ369" s="79" t="s">
        <v>45</v>
      </c>
      <c r="AK369" s="79">
        <v>0</v>
      </c>
      <c r="BB369" s="444" t="s">
        <v>66</v>
      </c>
      <c r="BM369" s="75">
        <f t="shared" si="53"/>
        <v>52.1</v>
      </c>
      <c r="BN369" s="75">
        <f t="shared" si="54"/>
        <v>52.1</v>
      </c>
      <c r="BO369" s="75">
        <f t="shared" si="55"/>
        <v>7.575757575757576E-2</v>
      </c>
      <c r="BP369" s="75">
        <f t="shared" si="56"/>
        <v>7.575757575757576E-2</v>
      </c>
    </row>
    <row r="370" spans="1:68" ht="37.5" customHeight="1" x14ac:dyDescent="0.25">
      <c r="A370" s="60" t="s">
        <v>599</v>
      </c>
      <c r="B370" s="60" t="s">
        <v>600</v>
      </c>
      <c r="C370" s="34">
        <v>4301011868</v>
      </c>
      <c r="D370" s="677">
        <v>4680115884861</v>
      </c>
      <c r="E370" s="677"/>
      <c r="F370" s="59">
        <v>0.5</v>
      </c>
      <c r="G370" s="35">
        <v>10</v>
      </c>
      <c r="H370" s="59">
        <v>5</v>
      </c>
      <c r="I370" s="59">
        <v>5.21</v>
      </c>
      <c r="J370" s="35">
        <v>132</v>
      </c>
      <c r="K370" s="35" t="s">
        <v>113</v>
      </c>
      <c r="L370" s="35" t="s">
        <v>45</v>
      </c>
      <c r="M370" s="36" t="s">
        <v>82</v>
      </c>
      <c r="N370" s="36"/>
      <c r="O370" s="35">
        <v>60</v>
      </c>
      <c r="P37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9"/>
      <c r="R370" s="679"/>
      <c r="S370" s="679"/>
      <c r="T370" s="680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45" t="s">
        <v>593</v>
      </c>
      <c r="AG370" s="75"/>
      <c r="AJ370" s="79" t="s">
        <v>45</v>
      </c>
      <c r="AK370" s="79">
        <v>0</v>
      </c>
      <c r="BB370" s="446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684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1" t="s">
        <v>40</v>
      </c>
      <c r="Q371" s="682"/>
      <c r="R371" s="682"/>
      <c r="S371" s="682"/>
      <c r="T371" s="682"/>
      <c r="U371" s="682"/>
      <c r="V371" s="683"/>
      <c r="W371" s="40" t="s">
        <v>39</v>
      </c>
      <c r="X371" s="41">
        <f>IFERROR(X361/H361,"0")+IFERROR(X362/H362,"0")+IFERROR(X363/H363,"0")+IFERROR(X364/H364,"0")+IFERROR(X365/H365,"0")+IFERROR(X366/H366,"0")+IFERROR(X367/H367,"0")+IFERROR(X368/H368,"0")+IFERROR(X369/H369,"0")+IFERROR(X370/H370,"0")</f>
        <v>672</v>
      </c>
      <c r="Y371" s="41">
        <f>IFERROR(Y361/H361,"0")+IFERROR(Y362/H362,"0")+IFERROR(Y363/H363,"0")+IFERROR(Y364/H364,"0")+IFERROR(Y365/H365,"0")+IFERROR(Y366/H366,"0")+IFERROR(Y367/H367,"0")+IFERROR(Y368/H368,"0")+IFERROR(Y369/H369,"0")+IFERROR(Y370/H370,"0")</f>
        <v>672</v>
      </c>
      <c r="Z371" s="4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14.218059999999998</v>
      </c>
      <c r="AA371" s="64"/>
      <c r="AB371" s="64"/>
      <c r="AC371" s="64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1" t="s">
        <v>40</v>
      </c>
      <c r="Q372" s="682"/>
      <c r="R372" s="682"/>
      <c r="S372" s="682"/>
      <c r="T372" s="682"/>
      <c r="U372" s="682"/>
      <c r="V372" s="683"/>
      <c r="W372" s="40" t="s">
        <v>0</v>
      </c>
      <c r="X372" s="41">
        <f>IFERROR(SUM(X361:X370),"0")</f>
        <v>9980</v>
      </c>
      <c r="Y372" s="41">
        <f>IFERROR(SUM(Y361:Y370),"0")</f>
        <v>9980</v>
      </c>
      <c r="Z372" s="40"/>
      <c r="AA372" s="64"/>
      <c r="AB372" s="64"/>
      <c r="AC372" s="64"/>
    </row>
    <row r="373" spans="1:68" ht="14.25" customHeight="1" x14ac:dyDescent="0.25">
      <c r="A373" s="676" t="s">
        <v>146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3"/>
      <c r="AB373" s="63"/>
      <c r="AC373" s="63"/>
    </row>
    <row r="374" spans="1:68" ht="27" customHeight="1" x14ac:dyDescent="0.25">
      <c r="A374" s="60" t="s">
        <v>601</v>
      </c>
      <c r="B374" s="60" t="s">
        <v>602</v>
      </c>
      <c r="C374" s="34">
        <v>4301020178</v>
      </c>
      <c r="D374" s="677">
        <v>4607091383980</v>
      </c>
      <c r="E374" s="677"/>
      <c r="F374" s="59">
        <v>2.5</v>
      </c>
      <c r="G374" s="35">
        <v>6</v>
      </c>
      <c r="H374" s="59">
        <v>15</v>
      </c>
      <c r="I374" s="59">
        <v>15.48</v>
      </c>
      <c r="J374" s="35">
        <v>48</v>
      </c>
      <c r="K374" s="35" t="s">
        <v>106</v>
      </c>
      <c r="L374" s="35" t="s">
        <v>130</v>
      </c>
      <c r="M374" s="36" t="s">
        <v>105</v>
      </c>
      <c r="N374" s="36"/>
      <c r="O374" s="35">
        <v>50</v>
      </c>
      <c r="P374" s="8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9"/>
      <c r="R374" s="679"/>
      <c r="S374" s="679"/>
      <c r="T374" s="680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47" t="s">
        <v>603</v>
      </c>
      <c r="AG374" s="75"/>
      <c r="AJ374" s="79" t="s">
        <v>131</v>
      </c>
      <c r="AK374" s="79">
        <v>720</v>
      </c>
      <c r="BB374" s="448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604</v>
      </c>
      <c r="B375" s="60" t="s">
        <v>605</v>
      </c>
      <c r="C375" s="34">
        <v>4301020179</v>
      </c>
      <c r="D375" s="677">
        <v>4607091384178</v>
      </c>
      <c r="E375" s="677"/>
      <c r="F375" s="59">
        <v>0.4</v>
      </c>
      <c r="G375" s="35">
        <v>10</v>
      </c>
      <c r="H375" s="59">
        <v>4</v>
      </c>
      <c r="I375" s="59">
        <v>4.21</v>
      </c>
      <c r="J375" s="35">
        <v>132</v>
      </c>
      <c r="K375" s="35" t="s">
        <v>113</v>
      </c>
      <c r="L375" s="35" t="s">
        <v>45</v>
      </c>
      <c r="M375" s="36" t="s">
        <v>105</v>
      </c>
      <c r="N375" s="36"/>
      <c r="O375" s="35">
        <v>50</v>
      </c>
      <c r="P375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9"/>
      <c r="R375" s="679"/>
      <c r="S375" s="679"/>
      <c r="T375" s="680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 t="s">
        <v>45</v>
      </c>
      <c r="AB375" s="66" t="s">
        <v>45</v>
      </c>
      <c r="AC375" s="449" t="s">
        <v>603</v>
      </c>
      <c r="AG375" s="75"/>
      <c r="AJ375" s="79" t="s">
        <v>45</v>
      </c>
      <c r="AK375" s="79">
        <v>0</v>
      </c>
      <c r="BB375" s="450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684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1" t="s">
        <v>40</v>
      </c>
      <c r="Q376" s="682"/>
      <c r="R376" s="682"/>
      <c r="S376" s="682"/>
      <c r="T376" s="682"/>
      <c r="U376" s="682"/>
      <c r="V376" s="683"/>
      <c r="W376" s="40" t="s">
        <v>39</v>
      </c>
      <c r="X376" s="41">
        <f>IFERROR(X374/H374,"0")+IFERROR(X375/H375,"0")</f>
        <v>0</v>
      </c>
      <c r="Y376" s="41">
        <f>IFERROR(Y374/H374,"0")+IFERROR(Y375/H375,"0")</f>
        <v>0</v>
      </c>
      <c r="Z376" s="41">
        <f>IFERROR(IF(Z374="",0,Z374),"0")+IFERROR(IF(Z375="",0,Z375),"0")</f>
        <v>0</v>
      </c>
      <c r="AA376" s="64"/>
      <c r="AB376" s="64"/>
      <c r="AC376" s="64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1" t="s">
        <v>40</v>
      </c>
      <c r="Q377" s="682"/>
      <c r="R377" s="682"/>
      <c r="S377" s="682"/>
      <c r="T377" s="682"/>
      <c r="U377" s="682"/>
      <c r="V377" s="683"/>
      <c r="W377" s="40" t="s">
        <v>0</v>
      </c>
      <c r="X377" s="41">
        <f>IFERROR(SUM(X374:X375),"0")</f>
        <v>0</v>
      </c>
      <c r="Y377" s="41">
        <f>IFERROR(SUM(Y374:Y375),"0")</f>
        <v>0</v>
      </c>
      <c r="Z377" s="40"/>
      <c r="AA377" s="64"/>
      <c r="AB377" s="64"/>
      <c r="AC377" s="64"/>
    </row>
    <row r="378" spans="1:68" ht="14.25" customHeight="1" x14ac:dyDescent="0.25">
      <c r="A378" s="676" t="s">
        <v>78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3"/>
      <c r="AB378" s="63"/>
      <c r="AC378" s="63"/>
    </row>
    <row r="379" spans="1:68" ht="27" customHeight="1" x14ac:dyDescent="0.25">
      <c r="A379" s="60" t="s">
        <v>606</v>
      </c>
      <c r="B379" s="60" t="s">
        <v>607</v>
      </c>
      <c r="C379" s="34">
        <v>4301051903</v>
      </c>
      <c r="D379" s="677">
        <v>4607091383928</v>
      </c>
      <c r="E379" s="677"/>
      <c r="F379" s="59">
        <v>1.5</v>
      </c>
      <c r="G379" s="35">
        <v>6</v>
      </c>
      <c r="H379" s="59">
        <v>9</v>
      </c>
      <c r="I379" s="59">
        <v>9.5250000000000004</v>
      </c>
      <c r="J379" s="35">
        <v>64</v>
      </c>
      <c r="K379" s="35" t="s">
        <v>106</v>
      </c>
      <c r="L379" s="35" t="s">
        <v>45</v>
      </c>
      <c r="M379" s="36" t="s">
        <v>112</v>
      </c>
      <c r="N379" s="36"/>
      <c r="O379" s="35">
        <v>40</v>
      </c>
      <c r="P379" s="803" t="s">
        <v>608</v>
      </c>
      <c r="Q379" s="679"/>
      <c r="R379" s="679"/>
      <c r="S379" s="679"/>
      <c r="T379" s="680"/>
      <c r="U379" s="37" t="s">
        <v>45</v>
      </c>
      <c r="V379" s="37" t="s">
        <v>45</v>
      </c>
      <c r="W379" s="38" t="s">
        <v>0</v>
      </c>
      <c r="X379" s="56">
        <v>450</v>
      </c>
      <c r="Y379" s="53">
        <f>IFERROR(IF(X379="",0,CEILING((X379/$H379),1)*$H379),"")</f>
        <v>450</v>
      </c>
      <c r="Z379" s="39">
        <f>IFERROR(IF(Y379=0,"",ROUNDUP(Y379/H379,0)*0.01898),"")</f>
        <v>0.94900000000000007</v>
      </c>
      <c r="AA379" s="65" t="s">
        <v>45</v>
      </c>
      <c r="AB379" s="66" t="s">
        <v>45</v>
      </c>
      <c r="AC379" s="451" t="s">
        <v>609</v>
      </c>
      <c r="AG379" s="75"/>
      <c r="AJ379" s="79" t="s">
        <v>45</v>
      </c>
      <c r="AK379" s="79">
        <v>0</v>
      </c>
      <c r="BB379" s="452" t="s">
        <v>66</v>
      </c>
      <c r="BM379" s="75">
        <f>IFERROR(X379*I379/H379,"0")</f>
        <v>476.25</v>
      </c>
      <c r="BN379" s="75">
        <f>IFERROR(Y379*I379/H379,"0")</f>
        <v>476.25</v>
      </c>
      <c r="BO379" s="75">
        <f>IFERROR(1/J379*(X379/H379),"0")</f>
        <v>0.78125</v>
      </c>
      <c r="BP379" s="75">
        <f>IFERROR(1/J379*(Y379/H379),"0")</f>
        <v>0.78125</v>
      </c>
    </row>
    <row r="380" spans="1:68" ht="27" customHeight="1" x14ac:dyDescent="0.25">
      <c r="A380" s="60" t="s">
        <v>610</v>
      </c>
      <c r="B380" s="60" t="s">
        <v>611</v>
      </c>
      <c r="C380" s="34">
        <v>4301051897</v>
      </c>
      <c r="D380" s="677">
        <v>4607091384260</v>
      </c>
      <c r="E380" s="677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 t="s">
        <v>45</v>
      </c>
      <c r="M380" s="36" t="s">
        <v>112</v>
      </c>
      <c r="N380" s="36"/>
      <c r="O380" s="35">
        <v>40</v>
      </c>
      <c r="P380" s="804" t="s">
        <v>612</v>
      </c>
      <c r="Q380" s="679"/>
      <c r="R380" s="679"/>
      <c r="S380" s="679"/>
      <c r="T380" s="680"/>
      <c r="U380" s="37" t="s">
        <v>45</v>
      </c>
      <c r="V380" s="37" t="s">
        <v>45</v>
      </c>
      <c r="W380" s="38" t="s">
        <v>0</v>
      </c>
      <c r="X380" s="56">
        <v>90</v>
      </c>
      <c r="Y380" s="53">
        <f>IFERROR(IF(X380="",0,CEILING((X380/$H380),1)*$H380),"")</f>
        <v>90</v>
      </c>
      <c r="Z380" s="39">
        <f>IFERROR(IF(Y380=0,"",ROUNDUP(Y380/H380,0)*0.01898),"")</f>
        <v>0.1898</v>
      </c>
      <c r="AA380" s="65" t="s">
        <v>45</v>
      </c>
      <c r="AB380" s="66" t="s">
        <v>45</v>
      </c>
      <c r="AC380" s="453" t="s">
        <v>613</v>
      </c>
      <c r="AG380" s="75"/>
      <c r="AJ380" s="79" t="s">
        <v>45</v>
      </c>
      <c r="AK380" s="79">
        <v>0</v>
      </c>
      <c r="BB380" s="454" t="s">
        <v>66</v>
      </c>
      <c r="BM380" s="75">
        <f>IFERROR(X380*I380/H380,"0")</f>
        <v>95.19</v>
      </c>
      <c r="BN380" s="75">
        <f>IFERROR(Y380*I380/H380,"0")</f>
        <v>95.19</v>
      </c>
      <c r="BO380" s="75">
        <f>IFERROR(1/J380*(X380/H380),"0")</f>
        <v>0.15625</v>
      </c>
      <c r="BP380" s="75">
        <f>IFERROR(1/J380*(Y380/H380),"0")</f>
        <v>0.15625</v>
      </c>
    </row>
    <row r="381" spans="1:68" x14ac:dyDescent="0.2">
      <c r="A381" s="684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1" t="s">
        <v>40</v>
      </c>
      <c r="Q381" s="682"/>
      <c r="R381" s="682"/>
      <c r="S381" s="682"/>
      <c r="T381" s="682"/>
      <c r="U381" s="682"/>
      <c r="V381" s="683"/>
      <c r="W381" s="40" t="s">
        <v>39</v>
      </c>
      <c r="X381" s="41">
        <f>IFERROR(X379/H379,"0")+IFERROR(X380/H380,"0")</f>
        <v>60</v>
      </c>
      <c r="Y381" s="41">
        <f>IFERROR(Y379/H379,"0")+IFERROR(Y380/H380,"0")</f>
        <v>60</v>
      </c>
      <c r="Z381" s="41">
        <f>IFERROR(IF(Z379="",0,Z379),"0")+IFERROR(IF(Z380="",0,Z380),"0")</f>
        <v>1.1388</v>
      </c>
      <c r="AA381" s="64"/>
      <c r="AB381" s="64"/>
      <c r="AC381" s="64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1" t="s">
        <v>40</v>
      </c>
      <c r="Q382" s="682"/>
      <c r="R382" s="682"/>
      <c r="S382" s="682"/>
      <c r="T382" s="682"/>
      <c r="U382" s="682"/>
      <c r="V382" s="683"/>
      <c r="W382" s="40" t="s">
        <v>0</v>
      </c>
      <c r="X382" s="41">
        <f>IFERROR(SUM(X379:X380),"0")</f>
        <v>540</v>
      </c>
      <c r="Y382" s="41">
        <f>IFERROR(SUM(Y379:Y380),"0")</f>
        <v>540</v>
      </c>
      <c r="Z382" s="40"/>
      <c r="AA382" s="64"/>
      <c r="AB382" s="64"/>
      <c r="AC382" s="64"/>
    </row>
    <row r="383" spans="1:68" ht="14.25" customHeight="1" x14ac:dyDescent="0.25">
      <c r="A383" s="676" t="s">
        <v>183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3"/>
      <c r="AB383" s="63"/>
      <c r="AC383" s="63"/>
    </row>
    <row r="384" spans="1:68" ht="27" customHeight="1" x14ac:dyDescent="0.25">
      <c r="A384" s="60" t="s">
        <v>614</v>
      </c>
      <c r="B384" s="60" t="s">
        <v>615</v>
      </c>
      <c r="C384" s="34">
        <v>4301060439</v>
      </c>
      <c r="D384" s="677">
        <v>4607091384673</v>
      </c>
      <c r="E384" s="677"/>
      <c r="F384" s="59">
        <v>1.5</v>
      </c>
      <c r="G384" s="35">
        <v>6</v>
      </c>
      <c r="H384" s="59">
        <v>9</v>
      </c>
      <c r="I384" s="59">
        <v>9.5190000000000001</v>
      </c>
      <c r="J384" s="35">
        <v>64</v>
      </c>
      <c r="K384" s="35" t="s">
        <v>106</v>
      </c>
      <c r="L384" s="35" t="s">
        <v>45</v>
      </c>
      <c r="M384" s="36" t="s">
        <v>112</v>
      </c>
      <c r="N384" s="36"/>
      <c r="O384" s="35">
        <v>30</v>
      </c>
      <c r="P384" s="795" t="s">
        <v>616</v>
      </c>
      <c r="Q384" s="679"/>
      <c r="R384" s="679"/>
      <c r="S384" s="679"/>
      <c r="T384" s="680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55" t="s">
        <v>617</v>
      </c>
      <c r="AG384" s="75"/>
      <c r="AJ384" s="79" t="s">
        <v>45</v>
      </c>
      <c r="AK384" s="79">
        <v>0</v>
      </c>
      <c r="BB384" s="456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684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1" t="s">
        <v>40</v>
      </c>
      <c r="Q385" s="682"/>
      <c r="R385" s="682"/>
      <c r="S385" s="682"/>
      <c r="T385" s="682"/>
      <c r="U385" s="682"/>
      <c r="V385" s="683"/>
      <c r="W385" s="40" t="s">
        <v>39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1" t="s">
        <v>40</v>
      </c>
      <c r="Q386" s="682"/>
      <c r="R386" s="682"/>
      <c r="S386" s="682"/>
      <c r="T386" s="682"/>
      <c r="U386" s="682"/>
      <c r="V386" s="683"/>
      <c r="W386" s="40" t="s">
        <v>0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16.5" customHeight="1" x14ac:dyDescent="0.25">
      <c r="A387" s="691" t="s">
        <v>618</v>
      </c>
      <c r="B387" s="691"/>
      <c r="C387" s="691"/>
      <c r="D387" s="691"/>
      <c r="E387" s="691"/>
      <c r="F387" s="691"/>
      <c r="G387" s="691"/>
      <c r="H387" s="691"/>
      <c r="I387" s="691"/>
      <c r="J387" s="691"/>
      <c r="K387" s="691"/>
      <c r="L387" s="691"/>
      <c r="M387" s="691"/>
      <c r="N387" s="691"/>
      <c r="O387" s="691"/>
      <c r="P387" s="691"/>
      <c r="Q387" s="691"/>
      <c r="R387" s="691"/>
      <c r="S387" s="691"/>
      <c r="T387" s="691"/>
      <c r="U387" s="691"/>
      <c r="V387" s="691"/>
      <c r="W387" s="691"/>
      <c r="X387" s="691"/>
      <c r="Y387" s="691"/>
      <c r="Z387" s="691"/>
      <c r="AA387" s="62"/>
      <c r="AB387" s="62"/>
      <c r="AC387" s="62"/>
    </row>
    <row r="388" spans="1:68" ht="14.25" customHeight="1" x14ac:dyDescent="0.25">
      <c r="A388" s="676" t="s">
        <v>101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3"/>
      <c r="AB388" s="63"/>
      <c r="AC388" s="63"/>
    </row>
    <row r="389" spans="1:68" ht="27" customHeight="1" x14ac:dyDescent="0.25">
      <c r="A389" s="60" t="s">
        <v>619</v>
      </c>
      <c r="B389" s="60" t="s">
        <v>620</v>
      </c>
      <c r="C389" s="34">
        <v>4301011483</v>
      </c>
      <c r="D389" s="677">
        <v>4680115881907</v>
      </c>
      <c r="E389" s="677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106</v>
      </c>
      <c r="L389" s="35" t="s">
        <v>45</v>
      </c>
      <c r="M389" s="36" t="s">
        <v>82</v>
      </c>
      <c r="N389" s="36"/>
      <c r="O389" s="35">
        <v>60</v>
      </c>
      <c r="P389" s="7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9"/>
      <c r="R389" s="679"/>
      <c r="S389" s="679"/>
      <c r="T389" s="680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ref="Y389:Y394" si="57"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7" t="s">
        <v>621</v>
      </c>
      <c r="AG389" s="75"/>
      <c r="AJ389" s="79" t="s">
        <v>45</v>
      </c>
      <c r="AK389" s="79">
        <v>0</v>
      </c>
      <c r="BB389" s="458" t="s">
        <v>66</v>
      </c>
      <c r="BM389" s="75">
        <f t="shared" ref="BM389:BM394" si="58">IFERROR(X389*I389/H389,"0")</f>
        <v>0</v>
      </c>
      <c r="BN389" s="75">
        <f t="shared" ref="BN389:BN394" si="59">IFERROR(Y389*I389/H389,"0")</f>
        <v>0</v>
      </c>
      <c r="BO389" s="75">
        <f t="shared" ref="BO389:BO394" si="60">IFERROR(1/J389*(X389/H389),"0")</f>
        <v>0</v>
      </c>
      <c r="BP389" s="75">
        <f t="shared" ref="BP389:BP394" si="61">IFERROR(1/J389*(Y389/H389),"0")</f>
        <v>0</v>
      </c>
    </row>
    <row r="390" spans="1:68" ht="37.5" customHeight="1" x14ac:dyDescent="0.25">
      <c r="A390" s="60" t="s">
        <v>619</v>
      </c>
      <c r="B390" s="60" t="s">
        <v>622</v>
      </c>
      <c r="C390" s="34">
        <v>4301011873</v>
      </c>
      <c r="D390" s="677">
        <v>4680115881907</v>
      </c>
      <c r="E390" s="677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106</v>
      </c>
      <c r="L390" s="35" t="s">
        <v>45</v>
      </c>
      <c r="M390" s="36" t="s">
        <v>82</v>
      </c>
      <c r="N390" s="36"/>
      <c r="O390" s="35">
        <v>60</v>
      </c>
      <c r="P390" s="7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9"/>
      <c r="R390" s="679"/>
      <c r="S390" s="679"/>
      <c r="T390" s="680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57"/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9" t="s">
        <v>623</v>
      </c>
      <c r="AG390" s="75"/>
      <c r="AJ390" s="79" t="s">
        <v>45</v>
      </c>
      <c r="AK390" s="79">
        <v>0</v>
      </c>
      <c r="BB390" s="460" t="s">
        <v>66</v>
      </c>
      <c r="BM390" s="75">
        <f t="shared" si="58"/>
        <v>0</v>
      </c>
      <c r="BN390" s="75">
        <f t="shared" si="59"/>
        <v>0</v>
      </c>
      <c r="BO390" s="75">
        <f t="shared" si="60"/>
        <v>0</v>
      </c>
      <c r="BP390" s="75">
        <f t="shared" si="61"/>
        <v>0</v>
      </c>
    </row>
    <row r="391" spans="1:68" ht="37.5" customHeight="1" x14ac:dyDescent="0.25">
      <c r="A391" s="60" t="s">
        <v>624</v>
      </c>
      <c r="B391" s="60" t="s">
        <v>625</v>
      </c>
      <c r="C391" s="34">
        <v>4301011312</v>
      </c>
      <c r="D391" s="677">
        <v>4607091384192</v>
      </c>
      <c r="E391" s="677"/>
      <c r="F391" s="59">
        <v>1.8</v>
      </c>
      <c r="G391" s="35">
        <v>6</v>
      </c>
      <c r="H391" s="59">
        <v>10.8</v>
      </c>
      <c r="I391" s="59">
        <v>11.234999999999999</v>
      </c>
      <c r="J391" s="35">
        <v>64</v>
      </c>
      <c r="K391" s="35" t="s">
        <v>106</v>
      </c>
      <c r="L391" s="35" t="s">
        <v>45</v>
      </c>
      <c r="M391" s="36" t="s">
        <v>105</v>
      </c>
      <c r="N391" s="36"/>
      <c r="O391" s="35">
        <v>60</v>
      </c>
      <c r="P391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9"/>
      <c r="R391" s="679"/>
      <c r="S391" s="679"/>
      <c r="T391" s="680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57"/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61" t="s">
        <v>626</v>
      </c>
      <c r="AG391" s="75"/>
      <c r="AJ391" s="79" t="s">
        <v>45</v>
      </c>
      <c r="AK391" s="79">
        <v>0</v>
      </c>
      <c r="BB391" s="462" t="s">
        <v>66</v>
      </c>
      <c r="BM391" s="75">
        <f t="shared" si="58"/>
        <v>0</v>
      </c>
      <c r="BN391" s="75">
        <f t="shared" si="59"/>
        <v>0</v>
      </c>
      <c r="BO391" s="75">
        <f t="shared" si="60"/>
        <v>0</v>
      </c>
      <c r="BP391" s="75">
        <f t="shared" si="61"/>
        <v>0</v>
      </c>
    </row>
    <row r="392" spans="1:68" ht="37.5" customHeight="1" x14ac:dyDescent="0.25">
      <c r="A392" s="60" t="s">
        <v>627</v>
      </c>
      <c r="B392" s="60" t="s">
        <v>628</v>
      </c>
      <c r="C392" s="34">
        <v>4301011874</v>
      </c>
      <c r="D392" s="677">
        <v>4680115884892</v>
      </c>
      <c r="E392" s="677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106</v>
      </c>
      <c r="L392" s="35" t="s">
        <v>45</v>
      </c>
      <c r="M392" s="36" t="s">
        <v>82</v>
      </c>
      <c r="N392" s="36"/>
      <c r="O392" s="35">
        <v>60</v>
      </c>
      <c r="P392" s="7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9"/>
      <c r="R392" s="679"/>
      <c r="S392" s="679"/>
      <c r="T392" s="680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57"/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63" t="s">
        <v>629</v>
      </c>
      <c r="AG392" s="75"/>
      <c r="AJ392" s="79" t="s">
        <v>45</v>
      </c>
      <c r="AK392" s="79">
        <v>0</v>
      </c>
      <c r="BB392" s="464" t="s">
        <v>66</v>
      </c>
      <c r="BM392" s="75">
        <f t="shared" si="58"/>
        <v>0</v>
      </c>
      <c r="BN392" s="75">
        <f t="shared" si="59"/>
        <v>0</v>
      </c>
      <c r="BO392" s="75">
        <f t="shared" si="60"/>
        <v>0</v>
      </c>
      <c r="BP392" s="75">
        <f t="shared" si="61"/>
        <v>0</v>
      </c>
    </row>
    <row r="393" spans="1:68" ht="37.5" customHeight="1" x14ac:dyDescent="0.25">
      <c r="A393" s="60" t="s">
        <v>630</v>
      </c>
      <c r="B393" s="60" t="s">
        <v>631</v>
      </c>
      <c r="C393" s="34">
        <v>4301011875</v>
      </c>
      <c r="D393" s="677">
        <v>4680115884885</v>
      </c>
      <c r="E393" s="677"/>
      <c r="F393" s="59">
        <v>0.8</v>
      </c>
      <c r="G393" s="35">
        <v>15</v>
      </c>
      <c r="H393" s="59">
        <v>12</v>
      </c>
      <c r="I393" s="59">
        <v>12.435</v>
      </c>
      <c r="J393" s="35">
        <v>64</v>
      </c>
      <c r="K393" s="35" t="s">
        <v>106</v>
      </c>
      <c r="L393" s="35" t="s">
        <v>45</v>
      </c>
      <c r="M393" s="36" t="s">
        <v>82</v>
      </c>
      <c r="N393" s="36"/>
      <c r="O393" s="35">
        <v>60</v>
      </c>
      <c r="P393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9"/>
      <c r="R393" s="679"/>
      <c r="S393" s="679"/>
      <c r="T393" s="680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si="57"/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65" t="s">
        <v>629</v>
      </c>
      <c r="AG393" s="75"/>
      <c r="AJ393" s="79" t="s">
        <v>45</v>
      </c>
      <c r="AK393" s="79">
        <v>0</v>
      </c>
      <c r="BB393" s="466" t="s">
        <v>66</v>
      </c>
      <c r="BM393" s="75">
        <f t="shared" si="58"/>
        <v>0</v>
      </c>
      <c r="BN393" s="75">
        <f t="shared" si="59"/>
        <v>0</v>
      </c>
      <c r="BO393" s="75">
        <f t="shared" si="60"/>
        <v>0</v>
      </c>
      <c r="BP393" s="75">
        <f t="shared" si="61"/>
        <v>0</v>
      </c>
    </row>
    <row r="394" spans="1:68" ht="37.5" customHeight="1" x14ac:dyDescent="0.25">
      <c r="A394" s="60" t="s">
        <v>632</v>
      </c>
      <c r="B394" s="60" t="s">
        <v>633</v>
      </c>
      <c r="C394" s="34">
        <v>4301011871</v>
      </c>
      <c r="D394" s="677">
        <v>4680115884908</v>
      </c>
      <c r="E394" s="677"/>
      <c r="F394" s="59">
        <v>0.4</v>
      </c>
      <c r="G394" s="35">
        <v>10</v>
      </c>
      <c r="H394" s="59">
        <v>4</v>
      </c>
      <c r="I394" s="59">
        <v>4.21</v>
      </c>
      <c r="J394" s="35">
        <v>132</v>
      </c>
      <c r="K394" s="35" t="s">
        <v>113</v>
      </c>
      <c r="L394" s="35" t="s">
        <v>45</v>
      </c>
      <c r="M394" s="36" t="s">
        <v>82</v>
      </c>
      <c r="N394" s="36"/>
      <c r="O394" s="35">
        <v>60</v>
      </c>
      <c r="P394" s="79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9"/>
      <c r="R394" s="679"/>
      <c r="S394" s="679"/>
      <c r="T394" s="680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57"/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67" t="s">
        <v>629</v>
      </c>
      <c r="AG394" s="75"/>
      <c r="AJ394" s="79" t="s">
        <v>45</v>
      </c>
      <c r="AK394" s="79">
        <v>0</v>
      </c>
      <c r="BB394" s="468" t="s">
        <v>66</v>
      </c>
      <c r="BM394" s="75">
        <f t="shared" si="58"/>
        <v>0</v>
      </c>
      <c r="BN394" s="75">
        <f t="shared" si="59"/>
        <v>0</v>
      </c>
      <c r="BO394" s="75">
        <f t="shared" si="60"/>
        <v>0</v>
      </c>
      <c r="BP394" s="75">
        <f t="shared" si="61"/>
        <v>0</v>
      </c>
    </row>
    <row r="395" spans="1:68" x14ac:dyDescent="0.2">
      <c r="A395" s="684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1" t="s">
        <v>40</v>
      </c>
      <c r="Q395" s="682"/>
      <c r="R395" s="682"/>
      <c r="S395" s="682"/>
      <c r="T395" s="682"/>
      <c r="U395" s="682"/>
      <c r="V395" s="683"/>
      <c r="W395" s="40" t="s">
        <v>39</v>
      </c>
      <c r="X395" s="41">
        <f>IFERROR(X389/H389,"0")+IFERROR(X390/H390,"0")+IFERROR(X391/H391,"0")+IFERROR(X392/H392,"0")+IFERROR(X393/H393,"0")+IFERROR(X394/H394,"0")</f>
        <v>0</v>
      </c>
      <c r="Y395" s="41">
        <f>IFERROR(Y389/H389,"0")+IFERROR(Y390/H390,"0")+IFERROR(Y391/H391,"0")+IFERROR(Y392/H392,"0")+IFERROR(Y393/H393,"0")+IFERROR(Y394/H394,"0")</f>
        <v>0</v>
      </c>
      <c r="Z395" s="41">
        <f>IFERROR(IF(Z389="",0,Z389),"0")+IFERROR(IF(Z390="",0,Z390),"0")+IFERROR(IF(Z391="",0,Z391),"0")+IFERROR(IF(Z392="",0,Z392),"0")+IFERROR(IF(Z393="",0,Z393),"0")+IFERROR(IF(Z394="",0,Z394),"0")</f>
        <v>0</v>
      </c>
      <c r="AA395" s="64"/>
      <c r="AB395" s="64"/>
      <c r="AC395" s="64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1" t="s">
        <v>40</v>
      </c>
      <c r="Q396" s="682"/>
      <c r="R396" s="682"/>
      <c r="S396" s="682"/>
      <c r="T396" s="682"/>
      <c r="U396" s="682"/>
      <c r="V396" s="683"/>
      <c r="W396" s="40" t="s">
        <v>0</v>
      </c>
      <c r="X396" s="41">
        <f>IFERROR(SUM(X389:X394),"0")</f>
        <v>0</v>
      </c>
      <c r="Y396" s="41">
        <f>IFERROR(SUM(Y389:Y394),"0")</f>
        <v>0</v>
      </c>
      <c r="Z396" s="40"/>
      <c r="AA396" s="64"/>
      <c r="AB396" s="64"/>
      <c r="AC396" s="64"/>
    </row>
    <row r="397" spans="1:68" ht="14.25" customHeight="1" x14ac:dyDescent="0.25">
      <c r="A397" s="676" t="s">
        <v>157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3"/>
      <c r="AB397" s="63"/>
      <c r="AC397" s="63"/>
    </row>
    <row r="398" spans="1:68" ht="27" customHeight="1" x14ac:dyDescent="0.25">
      <c r="A398" s="60" t="s">
        <v>634</v>
      </c>
      <c r="B398" s="60" t="s">
        <v>635</v>
      </c>
      <c r="C398" s="34">
        <v>4301031303</v>
      </c>
      <c r="D398" s="677">
        <v>4607091384802</v>
      </c>
      <c r="E398" s="677"/>
      <c r="F398" s="59">
        <v>0.73</v>
      </c>
      <c r="G398" s="35">
        <v>6</v>
      </c>
      <c r="H398" s="59">
        <v>4.38</v>
      </c>
      <c r="I398" s="59">
        <v>4.6500000000000004</v>
      </c>
      <c r="J398" s="35">
        <v>132</v>
      </c>
      <c r="K398" s="35" t="s">
        <v>113</v>
      </c>
      <c r="L398" s="35" t="s">
        <v>45</v>
      </c>
      <c r="M398" s="36" t="s">
        <v>82</v>
      </c>
      <c r="N398" s="36"/>
      <c r="O398" s="35">
        <v>35</v>
      </c>
      <c r="P398" s="79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9"/>
      <c r="R398" s="679"/>
      <c r="S398" s="679"/>
      <c r="T398" s="680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IFERROR(IF(Y398=0,"",ROUNDUP(Y398/H398,0)*0.00902),"")</f>
        <v/>
      </c>
      <c r="AA398" s="65" t="s">
        <v>45</v>
      </c>
      <c r="AB398" s="66" t="s">
        <v>45</v>
      </c>
      <c r="AC398" s="469" t="s">
        <v>636</v>
      </c>
      <c r="AG398" s="75"/>
      <c r="AJ398" s="79" t="s">
        <v>45</v>
      </c>
      <c r="AK398" s="79">
        <v>0</v>
      </c>
      <c r="BB398" s="470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637</v>
      </c>
      <c r="B399" s="60" t="s">
        <v>638</v>
      </c>
      <c r="C399" s="34">
        <v>4301031304</v>
      </c>
      <c r="D399" s="677">
        <v>4607091384826</v>
      </c>
      <c r="E399" s="677"/>
      <c r="F399" s="59">
        <v>0.35</v>
      </c>
      <c r="G399" s="35">
        <v>8</v>
      </c>
      <c r="H399" s="59">
        <v>2.8</v>
      </c>
      <c r="I399" s="59">
        <v>2.98</v>
      </c>
      <c r="J399" s="35">
        <v>234</v>
      </c>
      <c r="K399" s="35" t="s">
        <v>161</v>
      </c>
      <c r="L399" s="35" t="s">
        <v>45</v>
      </c>
      <c r="M399" s="36" t="s">
        <v>82</v>
      </c>
      <c r="N399" s="36"/>
      <c r="O399" s="35">
        <v>35</v>
      </c>
      <c r="P399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9"/>
      <c r="R399" s="679"/>
      <c r="S399" s="679"/>
      <c r="T399" s="680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IFERROR(IF(Y399=0,"",ROUNDUP(Y399/H399,0)*0.00502),"")</f>
        <v/>
      </c>
      <c r="AA399" s="65" t="s">
        <v>45</v>
      </c>
      <c r="AB399" s="66" t="s">
        <v>45</v>
      </c>
      <c r="AC399" s="471" t="s">
        <v>636</v>
      </c>
      <c r="AG399" s="75"/>
      <c r="AJ399" s="79" t="s">
        <v>45</v>
      </c>
      <c r="AK399" s="79">
        <v>0</v>
      </c>
      <c r="BB399" s="472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684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1" t="s">
        <v>40</v>
      </c>
      <c r="Q400" s="682"/>
      <c r="R400" s="682"/>
      <c r="S400" s="682"/>
      <c r="T400" s="682"/>
      <c r="U400" s="682"/>
      <c r="V400" s="683"/>
      <c r="W400" s="40" t="s">
        <v>39</v>
      </c>
      <c r="X400" s="41">
        <f>IFERROR(X398/H398,"0")+IFERROR(X399/H399,"0")</f>
        <v>0</v>
      </c>
      <c r="Y400" s="41">
        <f>IFERROR(Y398/H398,"0")+IFERROR(Y399/H399,"0")</f>
        <v>0</v>
      </c>
      <c r="Z400" s="41">
        <f>IFERROR(IF(Z398="",0,Z398),"0")+IFERROR(IF(Z399="",0,Z399),"0")</f>
        <v>0</v>
      </c>
      <c r="AA400" s="64"/>
      <c r="AB400" s="64"/>
      <c r="AC400" s="64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1" t="s">
        <v>40</v>
      </c>
      <c r="Q401" s="682"/>
      <c r="R401" s="682"/>
      <c r="S401" s="682"/>
      <c r="T401" s="682"/>
      <c r="U401" s="682"/>
      <c r="V401" s="683"/>
      <c r="W401" s="40" t="s">
        <v>0</v>
      </c>
      <c r="X401" s="41">
        <f>IFERROR(SUM(X398:X399),"0")</f>
        <v>0</v>
      </c>
      <c r="Y401" s="41">
        <f>IFERROR(SUM(Y398:Y399),"0")</f>
        <v>0</v>
      </c>
      <c r="Z401" s="40"/>
      <c r="AA401" s="64"/>
      <c r="AB401" s="64"/>
      <c r="AC401" s="64"/>
    </row>
    <row r="402" spans="1:68" ht="14.25" customHeight="1" x14ac:dyDescent="0.25">
      <c r="A402" s="676" t="s">
        <v>78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3"/>
      <c r="AB402" s="63"/>
      <c r="AC402" s="63"/>
    </row>
    <row r="403" spans="1:68" ht="27" customHeight="1" x14ac:dyDescent="0.25">
      <c r="A403" s="60" t="s">
        <v>639</v>
      </c>
      <c r="B403" s="60" t="s">
        <v>640</v>
      </c>
      <c r="C403" s="34">
        <v>4301051899</v>
      </c>
      <c r="D403" s="677">
        <v>4607091384246</v>
      </c>
      <c r="E403" s="677"/>
      <c r="F403" s="59">
        <v>1.5</v>
      </c>
      <c r="G403" s="35">
        <v>6</v>
      </c>
      <c r="H403" s="59">
        <v>9</v>
      </c>
      <c r="I403" s="59">
        <v>9.5190000000000001</v>
      </c>
      <c r="J403" s="35">
        <v>64</v>
      </c>
      <c r="K403" s="35" t="s">
        <v>106</v>
      </c>
      <c r="L403" s="35" t="s">
        <v>45</v>
      </c>
      <c r="M403" s="36" t="s">
        <v>112</v>
      </c>
      <c r="N403" s="36"/>
      <c r="O403" s="35">
        <v>40</v>
      </c>
      <c r="P403" s="79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9"/>
      <c r="R403" s="679"/>
      <c r="S403" s="679"/>
      <c r="T403" s="680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IFERROR(IF(Y403=0,"",ROUNDUP(Y403/H403,0)*0.01898),"")</f>
        <v/>
      </c>
      <c r="AA403" s="65" t="s">
        <v>45</v>
      </c>
      <c r="AB403" s="66" t="s">
        <v>45</v>
      </c>
      <c r="AC403" s="473" t="s">
        <v>641</v>
      </c>
      <c r="AG403" s="75"/>
      <c r="AJ403" s="79" t="s">
        <v>45</v>
      </c>
      <c r="AK403" s="79">
        <v>0</v>
      </c>
      <c r="BB403" s="474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37.5" customHeight="1" x14ac:dyDescent="0.25">
      <c r="A404" s="60" t="s">
        <v>642</v>
      </c>
      <c r="B404" s="60" t="s">
        <v>643</v>
      </c>
      <c r="C404" s="34">
        <v>4301051901</v>
      </c>
      <c r="D404" s="677">
        <v>4680115881976</v>
      </c>
      <c r="E404" s="677"/>
      <c r="F404" s="59">
        <v>1.5</v>
      </c>
      <c r="G404" s="35">
        <v>6</v>
      </c>
      <c r="H404" s="59">
        <v>9</v>
      </c>
      <c r="I404" s="59">
        <v>9.4350000000000005</v>
      </c>
      <c r="J404" s="35">
        <v>64</v>
      </c>
      <c r="K404" s="35" t="s">
        <v>106</v>
      </c>
      <c r="L404" s="35" t="s">
        <v>45</v>
      </c>
      <c r="M404" s="36" t="s">
        <v>112</v>
      </c>
      <c r="N404" s="36"/>
      <c r="O404" s="35">
        <v>40</v>
      </c>
      <c r="P404" s="794" t="s">
        <v>644</v>
      </c>
      <c r="Q404" s="679"/>
      <c r="R404" s="679"/>
      <c r="S404" s="679"/>
      <c r="T404" s="680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75" t="s">
        <v>645</v>
      </c>
      <c r="AG404" s="75"/>
      <c r="AJ404" s="79" t="s">
        <v>45</v>
      </c>
      <c r="AK404" s="79">
        <v>0</v>
      </c>
      <c r="BB404" s="476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customHeight="1" x14ac:dyDescent="0.25">
      <c r="A405" s="60" t="s">
        <v>646</v>
      </c>
      <c r="B405" s="60" t="s">
        <v>647</v>
      </c>
      <c r="C405" s="34">
        <v>4301051297</v>
      </c>
      <c r="D405" s="677">
        <v>4607091384253</v>
      </c>
      <c r="E405" s="677"/>
      <c r="F405" s="59">
        <v>0.4</v>
      </c>
      <c r="G405" s="35">
        <v>6</v>
      </c>
      <c r="H405" s="59">
        <v>2.4</v>
      </c>
      <c r="I405" s="59">
        <v>2.6640000000000001</v>
      </c>
      <c r="J405" s="35">
        <v>182</v>
      </c>
      <c r="K405" s="35" t="s">
        <v>83</v>
      </c>
      <c r="L405" s="35" t="s">
        <v>45</v>
      </c>
      <c r="M405" s="36" t="s">
        <v>82</v>
      </c>
      <c r="N405" s="36"/>
      <c r="O405" s="35">
        <v>40</v>
      </c>
      <c r="P405" s="7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9"/>
      <c r="R405" s="679"/>
      <c r="S405" s="679"/>
      <c r="T405" s="680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77" t="s">
        <v>648</v>
      </c>
      <c r="AG405" s="75"/>
      <c r="AJ405" s="79" t="s">
        <v>45</v>
      </c>
      <c r="AK405" s="79">
        <v>0</v>
      </c>
      <c r="BB405" s="47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649</v>
      </c>
      <c r="C406" s="34">
        <v>4301051660</v>
      </c>
      <c r="D406" s="677">
        <v>4607091384253</v>
      </c>
      <c r="E406" s="677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112</v>
      </c>
      <c r="N406" s="36"/>
      <c r="O406" s="35">
        <v>40</v>
      </c>
      <c r="P406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9"/>
      <c r="R406" s="679"/>
      <c r="S406" s="679"/>
      <c r="T406" s="680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79" t="s">
        <v>641</v>
      </c>
      <c r="AG406" s="75"/>
      <c r="AJ406" s="79" t="s">
        <v>45</v>
      </c>
      <c r="AK406" s="79">
        <v>0</v>
      </c>
      <c r="BB406" s="48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650</v>
      </c>
      <c r="B407" s="60" t="s">
        <v>651</v>
      </c>
      <c r="C407" s="34">
        <v>4301051444</v>
      </c>
      <c r="D407" s="677">
        <v>4680115881969</v>
      </c>
      <c r="E407" s="677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82</v>
      </c>
      <c r="N407" s="36"/>
      <c r="O407" s="35">
        <v>40</v>
      </c>
      <c r="P407" s="78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9"/>
      <c r="R407" s="679"/>
      <c r="S407" s="679"/>
      <c r="T407" s="680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81" t="s">
        <v>652</v>
      </c>
      <c r="AG407" s="75"/>
      <c r="AJ407" s="79" t="s">
        <v>45</v>
      </c>
      <c r="AK407" s="79">
        <v>0</v>
      </c>
      <c r="BB407" s="48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84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1" t="s">
        <v>40</v>
      </c>
      <c r="Q408" s="682"/>
      <c r="R408" s="682"/>
      <c r="S408" s="682"/>
      <c r="T408" s="682"/>
      <c r="U408" s="682"/>
      <c r="V408" s="683"/>
      <c r="W408" s="40" t="s">
        <v>39</v>
      </c>
      <c r="X408" s="41">
        <f>IFERROR(X403/H403,"0")+IFERROR(X404/H404,"0")+IFERROR(X405/H405,"0")+IFERROR(X406/H406,"0")+IFERROR(X407/H407,"0")</f>
        <v>0</v>
      </c>
      <c r="Y408" s="41">
        <f>IFERROR(Y403/H403,"0")+IFERROR(Y404/H404,"0")+IFERROR(Y405/H405,"0")+IFERROR(Y406/H406,"0")+IFERROR(Y407/H407,"0")</f>
        <v>0</v>
      </c>
      <c r="Z408" s="41">
        <f>IFERROR(IF(Z403="",0,Z403),"0")+IFERROR(IF(Z404="",0,Z404),"0")+IFERROR(IF(Z405="",0,Z405),"0")+IFERROR(IF(Z406="",0,Z406),"0")+IFERROR(IF(Z407="",0,Z407),"0")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1" t="s">
        <v>40</v>
      </c>
      <c r="Q409" s="682"/>
      <c r="R409" s="682"/>
      <c r="S409" s="682"/>
      <c r="T409" s="682"/>
      <c r="U409" s="682"/>
      <c r="V409" s="683"/>
      <c r="W409" s="40" t="s">
        <v>0</v>
      </c>
      <c r="X409" s="41">
        <f>IFERROR(SUM(X403:X407),"0")</f>
        <v>0</v>
      </c>
      <c r="Y409" s="41">
        <f>IFERROR(SUM(Y403:Y407),"0")</f>
        <v>0</v>
      </c>
      <c r="Z409" s="40"/>
      <c r="AA409" s="64"/>
      <c r="AB409" s="64"/>
      <c r="AC409" s="64"/>
    </row>
    <row r="410" spans="1:68" ht="14.25" customHeight="1" x14ac:dyDescent="0.25">
      <c r="A410" s="676" t="s">
        <v>183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3"/>
      <c r="AB410" s="63"/>
      <c r="AC410" s="63"/>
    </row>
    <row r="411" spans="1:68" ht="27" customHeight="1" x14ac:dyDescent="0.25">
      <c r="A411" s="60" t="s">
        <v>653</v>
      </c>
      <c r="B411" s="60" t="s">
        <v>654</v>
      </c>
      <c r="C411" s="34">
        <v>4301060441</v>
      </c>
      <c r="D411" s="677">
        <v>4607091389357</v>
      </c>
      <c r="E411" s="677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106</v>
      </c>
      <c r="L411" s="35" t="s">
        <v>45</v>
      </c>
      <c r="M411" s="36" t="s">
        <v>112</v>
      </c>
      <c r="N411" s="36"/>
      <c r="O411" s="35">
        <v>40</v>
      </c>
      <c r="P411" s="789" t="s">
        <v>655</v>
      </c>
      <c r="Q411" s="679"/>
      <c r="R411" s="679"/>
      <c r="S411" s="679"/>
      <c r="T411" s="680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3" t="s">
        <v>656</v>
      </c>
      <c r="AG411" s="75"/>
      <c r="AJ411" s="79" t="s">
        <v>45</v>
      </c>
      <c r="AK411" s="79">
        <v>0</v>
      </c>
      <c r="BB411" s="484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84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1" t="s">
        <v>40</v>
      </c>
      <c r="Q412" s="682"/>
      <c r="R412" s="682"/>
      <c r="S412" s="682"/>
      <c r="T412" s="682"/>
      <c r="U412" s="682"/>
      <c r="V412" s="683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1" t="s">
        <v>40</v>
      </c>
      <c r="Q413" s="682"/>
      <c r="R413" s="682"/>
      <c r="S413" s="682"/>
      <c r="T413" s="682"/>
      <c r="U413" s="682"/>
      <c r="V413" s="683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725" t="s">
        <v>657</v>
      </c>
      <c r="B414" s="725"/>
      <c r="C414" s="725"/>
      <c r="D414" s="725"/>
      <c r="E414" s="725"/>
      <c r="F414" s="725"/>
      <c r="G414" s="725"/>
      <c r="H414" s="725"/>
      <c r="I414" s="725"/>
      <c r="J414" s="725"/>
      <c r="K414" s="725"/>
      <c r="L414" s="725"/>
      <c r="M414" s="725"/>
      <c r="N414" s="725"/>
      <c r="O414" s="725"/>
      <c r="P414" s="725"/>
      <c r="Q414" s="725"/>
      <c r="R414" s="725"/>
      <c r="S414" s="725"/>
      <c r="T414" s="725"/>
      <c r="U414" s="725"/>
      <c r="V414" s="725"/>
      <c r="W414" s="725"/>
      <c r="X414" s="725"/>
      <c r="Y414" s="725"/>
      <c r="Z414" s="725"/>
      <c r="AA414" s="52"/>
      <c r="AB414" s="52"/>
      <c r="AC414" s="52"/>
    </row>
    <row r="415" spans="1:68" ht="16.5" customHeight="1" x14ac:dyDescent="0.25">
      <c r="A415" s="691" t="s">
        <v>658</v>
      </c>
      <c r="B415" s="691"/>
      <c r="C415" s="691"/>
      <c r="D415" s="691"/>
      <c r="E415" s="691"/>
      <c r="F415" s="691"/>
      <c r="G415" s="691"/>
      <c r="H415" s="691"/>
      <c r="I415" s="691"/>
      <c r="J415" s="691"/>
      <c r="K415" s="691"/>
      <c r="L415" s="691"/>
      <c r="M415" s="691"/>
      <c r="N415" s="691"/>
      <c r="O415" s="691"/>
      <c r="P415" s="691"/>
      <c r="Q415" s="691"/>
      <c r="R415" s="691"/>
      <c r="S415" s="691"/>
      <c r="T415" s="691"/>
      <c r="U415" s="691"/>
      <c r="V415" s="691"/>
      <c r="W415" s="691"/>
      <c r="X415" s="691"/>
      <c r="Y415" s="691"/>
      <c r="Z415" s="691"/>
      <c r="AA415" s="62"/>
      <c r="AB415" s="62"/>
      <c r="AC415" s="62"/>
    </row>
    <row r="416" spans="1:68" ht="14.25" customHeight="1" x14ac:dyDescent="0.25">
      <c r="A416" s="676" t="s">
        <v>157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3"/>
      <c r="AB416" s="63"/>
      <c r="AC416" s="63"/>
    </row>
    <row r="417" spans="1:68" ht="27" customHeight="1" x14ac:dyDescent="0.25">
      <c r="A417" s="60" t="s">
        <v>659</v>
      </c>
      <c r="B417" s="60" t="s">
        <v>660</v>
      </c>
      <c r="C417" s="34">
        <v>4301031405</v>
      </c>
      <c r="D417" s="677">
        <v>4680115886100</v>
      </c>
      <c r="E417" s="677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113</v>
      </c>
      <c r="L417" s="35" t="s">
        <v>45</v>
      </c>
      <c r="M417" s="36" t="s">
        <v>82</v>
      </c>
      <c r="N417" s="36"/>
      <c r="O417" s="35">
        <v>50</v>
      </c>
      <c r="P417" s="778" t="s">
        <v>661</v>
      </c>
      <c r="Q417" s="679"/>
      <c r="R417" s="679"/>
      <c r="S417" s="679"/>
      <c r="T417" s="680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8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85" t="s">
        <v>662</v>
      </c>
      <c r="AG417" s="75"/>
      <c r="AJ417" s="79" t="s">
        <v>45</v>
      </c>
      <c r="AK417" s="79">
        <v>0</v>
      </c>
      <c r="BB417" s="486" t="s">
        <v>66</v>
      </c>
      <c r="BM417" s="75">
        <f t="shared" ref="BM417:BM428" si="63">IFERROR(X417*I417/H417,"0")</f>
        <v>0</v>
      </c>
      <c r="BN417" s="75">
        <f t="shared" ref="BN417:BN428" si="64">IFERROR(Y417*I417/H417,"0")</f>
        <v>0</v>
      </c>
      <c r="BO417" s="75">
        <f t="shared" ref="BO417:BO428" si="65">IFERROR(1/J417*(X417/H417),"0")</f>
        <v>0</v>
      </c>
      <c r="BP417" s="75">
        <f t="shared" ref="BP417:BP428" si="66">IFERROR(1/J417*(Y417/H417),"0")</f>
        <v>0</v>
      </c>
    </row>
    <row r="418" spans="1:68" ht="27" customHeight="1" x14ac:dyDescent="0.25">
      <c r="A418" s="60" t="s">
        <v>663</v>
      </c>
      <c r="B418" s="60" t="s">
        <v>664</v>
      </c>
      <c r="C418" s="34">
        <v>4301031406</v>
      </c>
      <c r="D418" s="677">
        <v>4680115886117</v>
      </c>
      <c r="E418" s="677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113</v>
      </c>
      <c r="L418" s="35" t="s">
        <v>45</v>
      </c>
      <c r="M418" s="36" t="s">
        <v>82</v>
      </c>
      <c r="N418" s="36"/>
      <c r="O418" s="35">
        <v>50</v>
      </c>
      <c r="P418" s="779" t="s">
        <v>665</v>
      </c>
      <c r="Q418" s="679"/>
      <c r="R418" s="679"/>
      <c r="S418" s="679"/>
      <c r="T418" s="680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87" t="s">
        <v>666</v>
      </c>
      <c r="AG418" s="75"/>
      <c r="AJ418" s="79" t="s">
        <v>45</v>
      </c>
      <c r="AK418" s="79">
        <v>0</v>
      </c>
      <c r="BB418" s="488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663</v>
      </c>
      <c r="B419" s="60" t="s">
        <v>667</v>
      </c>
      <c r="C419" s="34">
        <v>4301031382</v>
      </c>
      <c r="D419" s="677">
        <v>4680115886117</v>
      </c>
      <c r="E419" s="677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113</v>
      </c>
      <c r="L419" s="35" t="s">
        <v>45</v>
      </c>
      <c r="M419" s="36" t="s">
        <v>82</v>
      </c>
      <c r="N419" s="36"/>
      <c r="O419" s="35">
        <v>50</v>
      </c>
      <c r="P419" s="780" t="s">
        <v>665</v>
      </c>
      <c r="Q419" s="679"/>
      <c r="R419" s="679"/>
      <c r="S419" s="679"/>
      <c r="T419" s="680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89" t="s">
        <v>666</v>
      </c>
      <c r="AG419" s="75"/>
      <c r="AJ419" s="79" t="s">
        <v>45</v>
      </c>
      <c r="AK419" s="79">
        <v>0</v>
      </c>
      <c r="BB419" s="490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668</v>
      </c>
      <c r="B420" s="60" t="s">
        <v>669</v>
      </c>
      <c r="C420" s="34">
        <v>4301031402</v>
      </c>
      <c r="D420" s="677">
        <v>4680115886124</v>
      </c>
      <c r="E420" s="677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113</v>
      </c>
      <c r="L420" s="35" t="s">
        <v>45</v>
      </c>
      <c r="M420" s="36" t="s">
        <v>82</v>
      </c>
      <c r="N420" s="36"/>
      <c r="O420" s="35">
        <v>50</v>
      </c>
      <c r="P420" s="781" t="s">
        <v>670</v>
      </c>
      <c r="Q420" s="679"/>
      <c r="R420" s="679"/>
      <c r="S420" s="679"/>
      <c r="T420" s="680"/>
      <c r="U420" s="37" t="s">
        <v>45</v>
      </c>
      <c r="V420" s="37" t="s">
        <v>45</v>
      </c>
      <c r="W420" s="38" t="s">
        <v>0</v>
      </c>
      <c r="X420" s="56">
        <v>50</v>
      </c>
      <c r="Y420" s="53">
        <f t="shared" si="62"/>
        <v>54</v>
      </c>
      <c r="Z420" s="39">
        <f>IFERROR(IF(Y420=0,"",ROUNDUP(Y420/H420,0)*0.00902),"")</f>
        <v>9.0200000000000002E-2</v>
      </c>
      <c r="AA420" s="65" t="s">
        <v>45</v>
      </c>
      <c r="AB420" s="66" t="s">
        <v>45</v>
      </c>
      <c r="AC420" s="491" t="s">
        <v>671</v>
      </c>
      <c r="AG420" s="75"/>
      <c r="AJ420" s="79" t="s">
        <v>45</v>
      </c>
      <c r="AK420" s="79">
        <v>0</v>
      </c>
      <c r="BB420" s="492" t="s">
        <v>66</v>
      </c>
      <c r="BM420" s="75">
        <f t="shared" si="63"/>
        <v>51.944444444444443</v>
      </c>
      <c r="BN420" s="75">
        <f t="shared" si="64"/>
        <v>56.099999999999994</v>
      </c>
      <c r="BO420" s="75">
        <f t="shared" si="65"/>
        <v>7.0145903479236812E-2</v>
      </c>
      <c r="BP420" s="75">
        <f t="shared" si="66"/>
        <v>7.575757575757576E-2</v>
      </c>
    </row>
    <row r="421" spans="1:68" ht="27" customHeight="1" x14ac:dyDescent="0.25">
      <c r="A421" s="60" t="s">
        <v>672</v>
      </c>
      <c r="B421" s="60" t="s">
        <v>673</v>
      </c>
      <c r="C421" s="34">
        <v>4301031335</v>
      </c>
      <c r="D421" s="677">
        <v>4680115883147</v>
      </c>
      <c r="E421" s="677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161</v>
      </c>
      <c r="L421" s="35" t="s">
        <v>45</v>
      </c>
      <c r="M421" s="36" t="s">
        <v>82</v>
      </c>
      <c r="N421" s="36"/>
      <c r="O421" s="35">
        <v>50</v>
      </c>
      <c r="P421" s="7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9"/>
      <c r="R421" s="679"/>
      <c r="S421" s="679"/>
      <c r="T421" s="680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8" si="67">IFERROR(IF(Y421=0,"",ROUNDUP(Y421/H421,0)*0.00502),"")</f>
        <v/>
      </c>
      <c r="AA421" s="65" t="s">
        <v>45</v>
      </c>
      <c r="AB421" s="66" t="s">
        <v>45</v>
      </c>
      <c r="AC421" s="493" t="s">
        <v>662</v>
      </c>
      <c r="AG421" s="75"/>
      <c r="AJ421" s="79" t="s">
        <v>45</v>
      </c>
      <c r="AK421" s="79">
        <v>0</v>
      </c>
      <c r="BB421" s="494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672</v>
      </c>
      <c r="B422" s="60" t="s">
        <v>674</v>
      </c>
      <c r="C422" s="34">
        <v>4301031366</v>
      </c>
      <c r="D422" s="677">
        <v>4680115883147</v>
      </c>
      <c r="E422" s="677"/>
      <c r="F422" s="59">
        <v>0.28000000000000003</v>
      </c>
      <c r="G422" s="35">
        <v>6</v>
      </c>
      <c r="H422" s="59">
        <v>1.68</v>
      </c>
      <c r="I422" s="59">
        <v>1.81</v>
      </c>
      <c r="J422" s="35">
        <v>234</v>
      </c>
      <c r="K422" s="35" t="s">
        <v>161</v>
      </c>
      <c r="L422" s="35" t="s">
        <v>45</v>
      </c>
      <c r="M422" s="36" t="s">
        <v>82</v>
      </c>
      <c r="N422" s="36"/>
      <c r="O422" s="35">
        <v>50</v>
      </c>
      <c r="P422" s="783" t="s">
        <v>675</v>
      </c>
      <c r="Q422" s="679"/>
      <c r="R422" s="679"/>
      <c r="S422" s="679"/>
      <c r="T422" s="680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95" t="s">
        <v>662</v>
      </c>
      <c r="AG422" s="75"/>
      <c r="AJ422" s="79" t="s">
        <v>45</v>
      </c>
      <c r="AK422" s="79">
        <v>0</v>
      </c>
      <c r="BB422" s="496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27" customHeight="1" x14ac:dyDescent="0.25">
      <c r="A423" s="60" t="s">
        <v>676</v>
      </c>
      <c r="B423" s="60" t="s">
        <v>677</v>
      </c>
      <c r="C423" s="34">
        <v>4301031362</v>
      </c>
      <c r="D423" s="677">
        <v>4607091384338</v>
      </c>
      <c r="E423" s="677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161</v>
      </c>
      <c r="L423" s="35" t="s">
        <v>45</v>
      </c>
      <c r="M423" s="36" t="s">
        <v>82</v>
      </c>
      <c r="N423" s="36"/>
      <c r="O423" s="35">
        <v>50</v>
      </c>
      <c r="P423" s="7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9"/>
      <c r="R423" s="679"/>
      <c r="S423" s="679"/>
      <c r="T423" s="680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97" t="s">
        <v>662</v>
      </c>
      <c r="AG423" s="75"/>
      <c r="AJ423" s="79" t="s">
        <v>45</v>
      </c>
      <c r="AK423" s="79">
        <v>0</v>
      </c>
      <c r="BB423" s="498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37.5" customHeight="1" x14ac:dyDescent="0.25">
      <c r="A424" s="60" t="s">
        <v>678</v>
      </c>
      <c r="B424" s="60" t="s">
        <v>679</v>
      </c>
      <c r="C424" s="34">
        <v>4301031361</v>
      </c>
      <c r="D424" s="677">
        <v>4607091389524</v>
      </c>
      <c r="E424" s="677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161</v>
      </c>
      <c r="L424" s="35" t="s">
        <v>45</v>
      </c>
      <c r="M424" s="36" t="s">
        <v>82</v>
      </c>
      <c r="N424" s="36"/>
      <c r="O424" s="35">
        <v>50</v>
      </c>
      <c r="P424" s="78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9"/>
      <c r="R424" s="679"/>
      <c r="S424" s="679"/>
      <c r="T424" s="680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99" t="s">
        <v>680</v>
      </c>
      <c r="AG424" s="75"/>
      <c r="AJ424" s="79" t="s">
        <v>45</v>
      </c>
      <c r="AK424" s="79">
        <v>0</v>
      </c>
      <c r="BB424" s="500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4301031337</v>
      </c>
      <c r="D425" s="677">
        <v>4680115883161</v>
      </c>
      <c r="E425" s="677"/>
      <c r="F425" s="59">
        <v>0.28000000000000003</v>
      </c>
      <c r="G425" s="35">
        <v>6</v>
      </c>
      <c r="H425" s="59">
        <v>1.68</v>
      </c>
      <c r="I425" s="59">
        <v>1.81</v>
      </c>
      <c r="J425" s="35">
        <v>234</v>
      </c>
      <c r="K425" s="35" t="s">
        <v>161</v>
      </c>
      <c r="L425" s="35" t="s">
        <v>45</v>
      </c>
      <c r="M425" s="36" t="s">
        <v>82</v>
      </c>
      <c r="N425" s="36"/>
      <c r="O425" s="35">
        <v>50</v>
      </c>
      <c r="P425" s="7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9"/>
      <c r="R425" s="679"/>
      <c r="S425" s="679"/>
      <c r="T425" s="680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501" t="s">
        <v>683</v>
      </c>
      <c r="AG425" s="75"/>
      <c r="AJ425" s="79" t="s">
        <v>45</v>
      </c>
      <c r="AK425" s="79">
        <v>0</v>
      </c>
      <c r="BB425" s="502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27" customHeight="1" x14ac:dyDescent="0.25">
      <c r="A426" s="60" t="s">
        <v>681</v>
      </c>
      <c r="B426" s="60" t="s">
        <v>684</v>
      </c>
      <c r="C426" s="34">
        <v>4301031364</v>
      </c>
      <c r="D426" s="677">
        <v>4680115883161</v>
      </c>
      <c r="E426" s="677"/>
      <c r="F426" s="59">
        <v>0.28000000000000003</v>
      </c>
      <c r="G426" s="35">
        <v>6</v>
      </c>
      <c r="H426" s="59">
        <v>1.68</v>
      </c>
      <c r="I426" s="59">
        <v>1.81</v>
      </c>
      <c r="J426" s="35">
        <v>234</v>
      </c>
      <c r="K426" s="35" t="s">
        <v>161</v>
      </c>
      <c r="L426" s="35" t="s">
        <v>45</v>
      </c>
      <c r="M426" s="36" t="s">
        <v>82</v>
      </c>
      <c r="N426" s="36"/>
      <c r="O426" s="35">
        <v>50</v>
      </c>
      <c r="P426" s="773" t="s">
        <v>685</v>
      </c>
      <c r="Q426" s="679"/>
      <c r="R426" s="679"/>
      <c r="S426" s="679"/>
      <c r="T426" s="680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503" t="s">
        <v>683</v>
      </c>
      <c r="AG426" s="75"/>
      <c r="AJ426" s="79" t="s">
        <v>45</v>
      </c>
      <c r="AK426" s="79">
        <v>0</v>
      </c>
      <c r="BB426" s="504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t="27" customHeight="1" x14ac:dyDescent="0.25">
      <c r="A427" s="60" t="s">
        <v>686</v>
      </c>
      <c r="B427" s="60" t="s">
        <v>687</v>
      </c>
      <c r="C427" s="34">
        <v>4301031358</v>
      </c>
      <c r="D427" s="677">
        <v>4607091389531</v>
      </c>
      <c r="E427" s="677"/>
      <c r="F427" s="59">
        <v>0.35</v>
      </c>
      <c r="G427" s="35">
        <v>6</v>
      </c>
      <c r="H427" s="59">
        <v>2.1</v>
      </c>
      <c r="I427" s="59">
        <v>2.23</v>
      </c>
      <c r="J427" s="35">
        <v>234</v>
      </c>
      <c r="K427" s="35" t="s">
        <v>161</v>
      </c>
      <c r="L427" s="35" t="s">
        <v>45</v>
      </c>
      <c r="M427" s="36" t="s">
        <v>82</v>
      </c>
      <c r="N427" s="36"/>
      <c r="O427" s="35">
        <v>50</v>
      </c>
      <c r="P427" s="7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9"/>
      <c r="R427" s="679"/>
      <c r="S427" s="679"/>
      <c r="T427" s="680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62"/>
        <v>0</v>
      </c>
      <c r="Z427" s="39" t="str">
        <f t="shared" si="67"/>
        <v/>
      </c>
      <c r="AA427" s="65" t="s">
        <v>45</v>
      </c>
      <c r="AB427" s="66" t="s">
        <v>45</v>
      </c>
      <c r="AC427" s="505" t="s">
        <v>688</v>
      </c>
      <c r="AG427" s="75"/>
      <c r="AJ427" s="79" t="s">
        <v>45</v>
      </c>
      <c r="AK427" s="79">
        <v>0</v>
      </c>
      <c r="BB427" s="506" t="s">
        <v>66</v>
      </c>
      <c r="BM427" s="75">
        <f t="shared" si="63"/>
        <v>0</v>
      </c>
      <c r="BN427" s="75">
        <f t="shared" si="64"/>
        <v>0</v>
      </c>
      <c r="BO427" s="75">
        <f t="shared" si="65"/>
        <v>0</v>
      </c>
      <c r="BP427" s="75">
        <f t="shared" si="66"/>
        <v>0</v>
      </c>
    </row>
    <row r="428" spans="1:68" ht="37.5" customHeight="1" x14ac:dyDescent="0.25">
      <c r="A428" s="60" t="s">
        <v>689</v>
      </c>
      <c r="B428" s="60" t="s">
        <v>690</v>
      </c>
      <c r="C428" s="34">
        <v>4301031360</v>
      </c>
      <c r="D428" s="677">
        <v>4607091384345</v>
      </c>
      <c r="E428" s="677"/>
      <c r="F428" s="59">
        <v>0.35</v>
      </c>
      <c r="G428" s="35">
        <v>6</v>
      </c>
      <c r="H428" s="59">
        <v>2.1</v>
      </c>
      <c r="I428" s="59">
        <v>2.23</v>
      </c>
      <c r="J428" s="35">
        <v>234</v>
      </c>
      <c r="K428" s="35" t="s">
        <v>161</v>
      </c>
      <c r="L428" s="35" t="s">
        <v>45</v>
      </c>
      <c r="M428" s="36" t="s">
        <v>82</v>
      </c>
      <c r="N428" s="36"/>
      <c r="O428" s="35">
        <v>50</v>
      </c>
      <c r="P428" s="77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9"/>
      <c r="R428" s="679"/>
      <c r="S428" s="679"/>
      <c r="T428" s="680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62"/>
        <v>0</v>
      </c>
      <c r="Z428" s="39" t="str">
        <f t="shared" si="67"/>
        <v/>
      </c>
      <c r="AA428" s="65" t="s">
        <v>45</v>
      </c>
      <c r="AB428" s="66" t="s">
        <v>45</v>
      </c>
      <c r="AC428" s="507" t="s">
        <v>683</v>
      </c>
      <c r="AG428" s="75"/>
      <c r="AJ428" s="79" t="s">
        <v>45</v>
      </c>
      <c r="AK428" s="79">
        <v>0</v>
      </c>
      <c r="BB428" s="508" t="s">
        <v>66</v>
      </c>
      <c r="BM428" s="75">
        <f t="shared" si="63"/>
        <v>0</v>
      </c>
      <c r="BN428" s="75">
        <f t="shared" si="64"/>
        <v>0</v>
      </c>
      <c r="BO428" s="75">
        <f t="shared" si="65"/>
        <v>0</v>
      </c>
      <c r="BP428" s="75">
        <f t="shared" si="66"/>
        <v>0</v>
      </c>
    </row>
    <row r="429" spans="1:68" x14ac:dyDescent="0.2">
      <c r="A429" s="684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1" t="s">
        <v>40</v>
      </c>
      <c r="Q429" s="682"/>
      <c r="R429" s="682"/>
      <c r="S429" s="682"/>
      <c r="T429" s="682"/>
      <c r="U429" s="682"/>
      <c r="V429" s="683"/>
      <c r="W429" s="40" t="s">
        <v>39</v>
      </c>
      <c r="X429" s="4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9.2592592592592595</v>
      </c>
      <c r="Y429" s="4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10</v>
      </c>
      <c r="Z429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9.0200000000000002E-2</v>
      </c>
      <c r="AA429" s="64"/>
      <c r="AB429" s="64"/>
      <c r="AC429" s="64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1" t="s">
        <v>40</v>
      </c>
      <c r="Q430" s="682"/>
      <c r="R430" s="682"/>
      <c r="S430" s="682"/>
      <c r="T430" s="682"/>
      <c r="U430" s="682"/>
      <c r="V430" s="683"/>
      <c r="W430" s="40" t="s">
        <v>0</v>
      </c>
      <c r="X430" s="41">
        <f>IFERROR(SUM(X417:X428),"0")</f>
        <v>50</v>
      </c>
      <c r="Y430" s="41">
        <f>IFERROR(SUM(Y417:Y428),"0")</f>
        <v>54</v>
      </c>
      <c r="Z430" s="40"/>
      <c r="AA430" s="64"/>
      <c r="AB430" s="64"/>
      <c r="AC430" s="64"/>
    </row>
    <row r="431" spans="1:68" ht="14.25" customHeight="1" x14ac:dyDescent="0.25">
      <c r="A431" s="676" t="s">
        <v>78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3"/>
      <c r="AB431" s="63"/>
      <c r="AC431" s="63"/>
    </row>
    <row r="432" spans="1:68" ht="27" customHeight="1" x14ac:dyDescent="0.25">
      <c r="A432" s="60" t="s">
        <v>691</v>
      </c>
      <c r="B432" s="60" t="s">
        <v>692</v>
      </c>
      <c r="C432" s="34">
        <v>4301051284</v>
      </c>
      <c r="D432" s="677">
        <v>4607091384352</v>
      </c>
      <c r="E432" s="677"/>
      <c r="F432" s="59">
        <v>0.6</v>
      </c>
      <c r="G432" s="35">
        <v>4</v>
      </c>
      <c r="H432" s="59">
        <v>2.4</v>
      </c>
      <c r="I432" s="59">
        <v>2.6459999999999999</v>
      </c>
      <c r="J432" s="35">
        <v>132</v>
      </c>
      <c r="K432" s="35" t="s">
        <v>113</v>
      </c>
      <c r="L432" s="35" t="s">
        <v>45</v>
      </c>
      <c r="M432" s="36" t="s">
        <v>112</v>
      </c>
      <c r="N432" s="36"/>
      <c r="O432" s="35">
        <v>45</v>
      </c>
      <c r="P432" s="7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9"/>
      <c r="R432" s="679"/>
      <c r="S432" s="679"/>
      <c r="T432" s="680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09" t="s">
        <v>693</v>
      </c>
      <c r="AG432" s="75"/>
      <c r="AJ432" s="79" t="s">
        <v>45</v>
      </c>
      <c r="AK432" s="79">
        <v>0</v>
      </c>
      <c r="BB432" s="510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694</v>
      </c>
      <c r="B433" s="60" t="s">
        <v>695</v>
      </c>
      <c r="C433" s="34">
        <v>4301051431</v>
      </c>
      <c r="D433" s="677">
        <v>4607091389654</v>
      </c>
      <c r="E433" s="677"/>
      <c r="F433" s="59">
        <v>0.33</v>
      </c>
      <c r="G433" s="35">
        <v>6</v>
      </c>
      <c r="H433" s="59">
        <v>1.98</v>
      </c>
      <c r="I433" s="59">
        <v>2.238</v>
      </c>
      <c r="J433" s="35">
        <v>182</v>
      </c>
      <c r="K433" s="35" t="s">
        <v>83</v>
      </c>
      <c r="L433" s="35" t="s">
        <v>45</v>
      </c>
      <c r="M433" s="36" t="s">
        <v>112</v>
      </c>
      <c r="N433" s="36"/>
      <c r="O433" s="35">
        <v>45</v>
      </c>
      <c r="P43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9"/>
      <c r="R433" s="679"/>
      <c r="S433" s="679"/>
      <c r="T433" s="680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511" t="s">
        <v>696</v>
      </c>
      <c r="AG433" s="75"/>
      <c r="AJ433" s="79" t="s">
        <v>45</v>
      </c>
      <c r="AK433" s="79">
        <v>0</v>
      </c>
      <c r="BB433" s="512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84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1" t="s">
        <v>40</v>
      </c>
      <c r="Q434" s="682"/>
      <c r="R434" s="682"/>
      <c r="S434" s="682"/>
      <c r="T434" s="682"/>
      <c r="U434" s="682"/>
      <c r="V434" s="683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1" t="s">
        <v>40</v>
      </c>
      <c r="Q435" s="682"/>
      <c r="R435" s="682"/>
      <c r="S435" s="682"/>
      <c r="T435" s="682"/>
      <c r="U435" s="682"/>
      <c r="V435" s="683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6.5" customHeight="1" x14ac:dyDescent="0.25">
      <c r="A436" s="691" t="s">
        <v>697</v>
      </c>
      <c r="B436" s="691"/>
      <c r="C436" s="691"/>
      <c r="D436" s="691"/>
      <c r="E436" s="691"/>
      <c r="F436" s="691"/>
      <c r="G436" s="691"/>
      <c r="H436" s="691"/>
      <c r="I436" s="691"/>
      <c r="J436" s="691"/>
      <c r="K436" s="691"/>
      <c r="L436" s="691"/>
      <c r="M436" s="691"/>
      <c r="N436" s="691"/>
      <c r="O436" s="691"/>
      <c r="P436" s="691"/>
      <c r="Q436" s="691"/>
      <c r="R436" s="691"/>
      <c r="S436" s="691"/>
      <c r="T436" s="691"/>
      <c r="U436" s="691"/>
      <c r="V436" s="691"/>
      <c r="W436" s="691"/>
      <c r="X436" s="691"/>
      <c r="Y436" s="691"/>
      <c r="Z436" s="691"/>
      <c r="AA436" s="62"/>
      <c r="AB436" s="62"/>
      <c r="AC436" s="62"/>
    </row>
    <row r="437" spans="1:68" ht="14.25" customHeight="1" x14ac:dyDescent="0.25">
      <c r="A437" s="676" t="s">
        <v>146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3"/>
      <c r="AB437" s="63"/>
      <c r="AC437" s="63"/>
    </row>
    <row r="438" spans="1:68" ht="27" customHeight="1" x14ac:dyDescent="0.25">
      <c r="A438" s="60" t="s">
        <v>698</v>
      </c>
      <c r="B438" s="60" t="s">
        <v>699</v>
      </c>
      <c r="C438" s="34">
        <v>4301020319</v>
      </c>
      <c r="D438" s="677">
        <v>4680115885240</v>
      </c>
      <c r="E438" s="677"/>
      <c r="F438" s="59">
        <v>0.35</v>
      </c>
      <c r="G438" s="35">
        <v>6</v>
      </c>
      <c r="H438" s="59">
        <v>2.1</v>
      </c>
      <c r="I438" s="59">
        <v>2.31</v>
      </c>
      <c r="J438" s="35">
        <v>182</v>
      </c>
      <c r="K438" s="35" t="s">
        <v>83</v>
      </c>
      <c r="L438" s="35" t="s">
        <v>45</v>
      </c>
      <c r="M438" s="36" t="s">
        <v>82</v>
      </c>
      <c r="N438" s="36"/>
      <c r="O438" s="35">
        <v>40</v>
      </c>
      <c r="P438" s="76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9"/>
      <c r="R438" s="679"/>
      <c r="S438" s="679"/>
      <c r="T438" s="680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IFERROR(IF(Y438=0,"",ROUNDUP(Y438/H438,0)*0.00651),"")</f>
        <v/>
      </c>
      <c r="AA438" s="65" t="s">
        <v>45</v>
      </c>
      <c r="AB438" s="66" t="s">
        <v>45</v>
      </c>
      <c r="AC438" s="513" t="s">
        <v>700</v>
      </c>
      <c r="AG438" s="75"/>
      <c r="AJ438" s="79" t="s">
        <v>45</v>
      </c>
      <c r="AK438" s="79">
        <v>0</v>
      </c>
      <c r="BB438" s="51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701</v>
      </c>
      <c r="B439" s="60" t="s">
        <v>702</v>
      </c>
      <c r="C439" s="34">
        <v>4301020315</v>
      </c>
      <c r="D439" s="677">
        <v>4607091389364</v>
      </c>
      <c r="E439" s="677"/>
      <c r="F439" s="59">
        <v>0.42</v>
      </c>
      <c r="G439" s="35">
        <v>6</v>
      </c>
      <c r="H439" s="59">
        <v>2.52</v>
      </c>
      <c r="I439" s="59">
        <v>2.73</v>
      </c>
      <c r="J439" s="35">
        <v>182</v>
      </c>
      <c r="K439" s="35" t="s">
        <v>83</v>
      </c>
      <c r="L439" s="35" t="s">
        <v>45</v>
      </c>
      <c r="M439" s="36" t="s">
        <v>82</v>
      </c>
      <c r="N439" s="36"/>
      <c r="O439" s="35">
        <v>40</v>
      </c>
      <c r="P439" s="7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9"/>
      <c r="R439" s="679"/>
      <c r="S439" s="679"/>
      <c r="T439" s="680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IFERROR(IF(Y439=0,"",ROUNDUP(Y439/H439,0)*0.00651),"")</f>
        <v/>
      </c>
      <c r="AA439" s="65" t="s">
        <v>45</v>
      </c>
      <c r="AB439" s="66" t="s">
        <v>45</v>
      </c>
      <c r="AC439" s="515" t="s">
        <v>703</v>
      </c>
      <c r="AG439" s="75"/>
      <c r="AJ439" s="79" t="s">
        <v>45</v>
      </c>
      <c r="AK439" s="79">
        <v>0</v>
      </c>
      <c r="BB439" s="516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684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1" t="s">
        <v>40</v>
      </c>
      <c r="Q440" s="682"/>
      <c r="R440" s="682"/>
      <c r="S440" s="682"/>
      <c r="T440" s="682"/>
      <c r="U440" s="682"/>
      <c r="V440" s="683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1" t="s">
        <v>40</v>
      </c>
      <c r="Q441" s="682"/>
      <c r="R441" s="682"/>
      <c r="S441" s="682"/>
      <c r="T441" s="682"/>
      <c r="U441" s="682"/>
      <c r="V441" s="683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4.25" customHeight="1" x14ac:dyDescent="0.25">
      <c r="A442" s="676" t="s">
        <v>157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3"/>
      <c r="AB442" s="63"/>
      <c r="AC442" s="63"/>
    </row>
    <row r="443" spans="1:68" ht="27" customHeight="1" x14ac:dyDescent="0.25">
      <c r="A443" s="60" t="s">
        <v>704</v>
      </c>
      <c r="B443" s="60" t="s">
        <v>705</v>
      </c>
      <c r="C443" s="34">
        <v>4301031403</v>
      </c>
      <c r="D443" s="677">
        <v>4680115886094</v>
      </c>
      <c r="E443" s="677"/>
      <c r="F443" s="59">
        <v>0.9</v>
      </c>
      <c r="G443" s="35">
        <v>6</v>
      </c>
      <c r="H443" s="59">
        <v>5.4</v>
      </c>
      <c r="I443" s="59">
        <v>5.61</v>
      </c>
      <c r="J443" s="35">
        <v>132</v>
      </c>
      <c r="K443" s="35" t="s">
        <v>113</v>
      </c>
      <c r="L443" s="35" t="s">
        <v>45</v>
      </c>
      <c r="M443" s="36" t="s">
        <v>105</v>
      </c>
      <c r="N443" s="36"/>
      <c r="O443" s="35">
        <v>50</v>
      </c>
      <c r="P443" s="768" t="s">
        <v>706</v>
      </c>
      <c r="Q443" s="679"/>
      <c r="R443" s="679"/>
      <c r="S443" s="679"/>
      <c r="T443" s="680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IFERROR(IF(Y443=0,"",ROUNDUP(Y443/H443,0)*0.00902),"")</f>
        <v/>
      </c>
      <c r="AA443" s="65" t="s">
        <v>45</v>
      </c>
      <c r="AB443" s="66" t="s">
        <v>45</v>
      </c>
      <c r="AC443" s="517" t="s">
        <v>707</v>
      </c>
      <c r="AG443" s="75"/>
      <c r="AJ443" s="79" t="s">
        <v>45</v>
      </c>
      <c r="AK443" s="79">
        <v>0</v>
      </c>
      <c r="BB443" s="518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708</v>
      </c>
      <c r="B444" s="60" t="s">
        <v>709</v>
      </c>
      <c r="C444" s="34">
        <v>4301031363</v>
      </c>
      <c r="D444" s="677">
        <v>4607091389425</v>
      </c>
      <c r="E444" s="677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7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9"/>
      <c r="R444" s="679"/>
      <c r="S444" s="679"/>
      <c r="T444" s="680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19" t="s">
        <v>710</v>
      </c>
      <c r="AG444" s="75"/>
      <c r="AJ444" s="79" t="s">
        <v>45</v>
      </c>
      <c r="AK444" s="79">
        <v>0</v>
      </c>
      <c r="BB444" s="520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t="27" customHeight="1" x14ac:dyDescent="0.25">
      <c r="A445" s="60" t="s">
        <v>711</v>
      </c>
      <c r="B445" s="60" t="s">
        <v>712</v>
      </c>
      <c r="C445" s="34">
        <v>4301031373</v>
      </c>
      <c r="D445" s="677">
        <v>4680115880771</v>
      </c>
      <c r="E445" s="677"/>
      <c r="F445" s="59">
        <v>0.28000000000000003</v>
      </c>
      <c r="G445" s="35">
        <v>6</v>
      </c>
      <c r="H445" s="59">
        <v>1.68</v>
      </c>
      <c r="I445" s="59">
        <v>1.81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770" t="s">
        <v>713</v>
      </c>
      <c r="Q445" s="679"/>
      <c r="R445" s="679"/>
      <c r="S445" s="679"/>
      <c r="T445" s="680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21" t="s">
        <v>714</v>
      </c>
      <c r="AG445" s="75"/>
      <c r="AJ445" s="79" t="s">
        <v>45</v>
      </c>
      <c r="AK445" s="79">
        <v>0</v>
      </c>
      <c r="BB445" s="522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715</v>
      </c>
      <c r="B446" s="60" t="s">
        <v>716</v>
      </c>
      <c r="C446" s="34">
        <v>4301031359</v>
      </c>
      <c r="D446" s="677">
        <v>4607091389500</v>
      </c>
      <c r="E446" s="677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77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9"/>
      <c r="R446" s="679"/>
      <c r="S446" s="679"/>
      <c r="T446" s="680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3" t="s">
        <v>714</v>
      </c>
      <c r="AG446" s="75"/>
      <c r="AJ446" s="79" t="s">
        <v>45</v>
      </c>
      <c r="AK446" s="79">
        <v>0</v>
      </c>
      <c r="BB446" s="524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84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1" t="s">
        <v>40</v>
      </c>
      <c r="Q447" s="682"/>
      <c r="R447" s="682"/>
      <c r="S447" s="682"/>
      <c r="T447" s="682"/>
      <c r="U447" s="682"/>
      <c r="V447" s="683"/>
      <c r="W447" s="40" t="s">
        <v>39</v>
      </c>
      <c r="X447" s="41">
        <f>IFERROR(X443/H443,"0")+IFERROR(X444/H444,"0")+IFERROR(X445/H445,"0")+IFERROR(X446/H446,"0")</f>
        <v>0</v>
      </c>
      <c r="Y447" s="41">
        <f>IFERROR(Y443/H443,"0")+IFERROR(Y444/H444,"0")+IFERROR(Y445/H445,"0")+IFERROR(Y446/H446,"0")</f>
        <v>0</v>
      </c>
      <c r="Z447" s="41">
        <f>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1" t="s">
        <v>40</v>
      </c>
      <c r="Q448" s="682"/>
      <c r="R448" s="682"/>
      <c r="S448" s="682"/>
      <c r="T448" s="682"/>
      <c r="U448" s="682"/>
      <c r="V448" s="683"/>
      <c r="W448" s="40" t="s">
        <v>0</v>
      </c>
      <c r="X448" s="41">
        <f>IFERROR(SUM(X443:X446),"0")</f>
        <v>0</v>
      </c>
      <c r="Y448" s="41">
        <f>IFERROR(SUM(Y443:Y446),"0")</f>
        <v>0</v>
      </c>
      <c r="Z448" s="40"/>
      <c r="AA448" s="64"/>
      <c r="AB448" s="64"/>
      <c r="AC448" s="64"/>
    </row>
    <row r="449" spans="1:68" ht="16.5" customHeight="1" x14ac:dyDescent="0.25">
      <c r="A449" s="691" t="s">
        <v>717</v>
      </c>
      <c r="B449" s="691"/>
      <c r="C449" s="691"/>
      <c r="D449" s="691"/>
      <c r="E449" s="691"/>
      <c r="F449" s="691"/>
      <c r="G449" s="691"/>
      <c r="H449" s="691"/>
      <c r="I449" s="691"/>
      <c r="J449" s="691"/>
      <c r="K449" s="691"/>
      <c r="L449" s="691"/>
      <c r="M449" s="691"/>
      <c r="N449" s="691"/>
      <c r="O449" s="691"/>
      <c r="P449" s="691"/>
      <c r="Q449" s="691"/>
      <c r="R449" s="691"/>
      <c r="S449" s="691"/>
      <c r="T449" s="691"/>
      <c r="U449" s="691"/>
      <c r="V449" s="691"/>
      <c r="W449" s="691"/>
      <c r="X449" s="691"/>
      <c r="Y449" s="691"/>
      <c r="Z449" s="691"/>
      <c r="AA449" s="62"/>
      <c r="AB449" s="62"/>
      <c r="AC449" s="62"/>
    </row>
    <row r="450" spans="1:68" ht="14.25" customHeight="1" x14ac:dyDescent="0.25">
      <c r="A450" s="676" t="s">
        <v>157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3"/>
      <c r="AB450" s="63"/>
      <c r="AC450" s="63"/>
    </row>
    <row r="451" spans="1:68" ht="27" customHeight="1" x14ac:dyDescent="0.25">
      <c r="A451" s="60" t="s">
        <v>718</v>
      </c>
      <c r="B451" s="60" t="s">
        <v>719</v>
      </c>
      <c r="C451" s="34">
        <v>4301031294</v>
      </c>
      <c r="D451" s="677">
        <v>4680115885189</v>
      </c>
      <c r="E451" s="677"/>
      <c r="F451" s="59">
        <v>0.2</v>
      </c>
      <c r="G451" s="35">
        <v>6</v>
      </c>
      <c r="H451" s="59">
        <v>1.2</v>
      </c>
      <c r="I451" s="59">
        <v>1.3720000000000001</v>
      </c>
      <c r="J451" s="35">
        <v>234</v>
      </c>
      <c r="K451" s="35" t="s">
        <v>161</v>
      </c>
      <c r="L451" s="35" t="s">
        <v>45</v>
      </c>
      <c r="M451" s="36" t="s">
        <v>82</v>
      </c>
      <c r="N451" s="36"/>
      <c r="O451" s="35">
        <v>40</v>
      </c>
      <c r="P451" s="7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9"/>
      <c r="R451" s="679"/>
      <c r="S451" s="679"/>
      <c r="T451" s="680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IFERROR(IF(Y451=0,"",ROUNDUP(Y451/H451,0)*0.00502),"")</f>
        <v/>
      </c>
      <c r="AA451" s="65" t="s">
        <v>45</v>
      </c>
      <c r="AB451" s="66" t="s">
        <v>45</v>
      </c>
      <c r="AC451" s="525" t="s">
        <v>720</v>
      </c>
      <c r="AG451" s="75"/>
      <c r="AJ451" s="79" t="s">
        <v>45</v>
      </c>
      <c r="AK451" s="79">
        <v>0</v>
      </c>
      <c r="BB451" s="52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4301031347</v>
      </c>
      <c r="D452" s="677">
        <v>4680115885110</v>
      </c>
      <c r="E452" s="677"/>
      <c r="F452" s="59">
        <v>0.2</v>
      </c>
      <c r="G452" s="35">
        <v>6</v>
      </c>
      <c r="H452" s="59">
        <v>1.2</v>
      </c>
      <c r="I452" s="59">
        <v>2.1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50</v>
      </c>
      <c r="P452" s="764" t="s">
        <v>723</v>
      </c>
      <c r="Q452" s="679"/>
      <c r="R452" s="679"/>
      <c r="S452" s="679"/>
      <c r="T452" s="680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27" t="s">
        <v>724</v>
      </c>
      <c r="AG452" s="75"/>
      <c r="AJ452" s="79" t="s">
        <v>45</v>
      </c>
      <c r="AK452" s="79">
        <v>0</v>
      </c>
      <c r="BB452" s="52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684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1" t="s">
        <v>40</v>
      </c>
      <c r="Q453" s="682"/>
      <c r="R453" s="682"/>
      <c r="S453" s="682"/>
      <c r="T453" s="682"/>
      <c r="U453" s="682"/>
      <c r="V453" s="683"/>
      <c r="W453" s="40" t="s">
        <v>39</v>
      </c>
      <c r="X453" s="41">
        <f>IFERROR(X451/H451,"0")+IFERROR(X452/H452,"0")</f>
        <v>0</v>
      </c>
      <c r="Y453" s="41">
        <f>IFERROR(Y451/H451,"0")+IFERROR(Y452/H452,"0")</f>
        <v>0</v>
      </c>
      <c r="Z453" s="41">
        <f>IFERROR(IF(Z451="",0,Z451),"0")+IFERROR(IF(Z452="",0,Z452),"0")</f>
        <v>0</v>
      </c>
      <c r="AA453" s="64"/>
      <c r="AB453" s="64"/>
      <c r="AC453" s="64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1" t="s">
        <v>40</v>
      </c>
      <c r="Q454" s="682"/>
      <c r="R454" s="682"/>
      <c r="S454" s="682"/>
      <c r="T454" s="682"/>
      <c r="U454" s="682"/>
      <c r="V454" s="683"/>
      <c r="W454" s="40" t="s">
        <v>0</v>
      </c>
      <c r="X454" s="41">
        <f>IFERROR(SUM(X451:X452),"0")</f>
        <v>0</v>
      </c>
      <c r="Y454" s="41">
        <f>IFERROR(SUM(Y451:Y452),"0")</f>
        <v>0</v>
      </c>
      <c r="Z454" s="40"/>
      <c r="AA454" s="64"/>
      <c r="AB454" s="64"/>
      <c r="AC454" s="64"/>
    </row>
    <row r="455" spans="1:68" ht="16.5" customHeight="1" x14ac:dyDescent="0.25">
      <c r="A455" s="691" t="s">
        <v>725</v>
      </c>
      <c r="B455" s="691"/>
      <c r="C455" s="691"/>
      <c r="D455" s="691"/>
      <c r="E455" s="691"/>
      <c r="F455" s="691"/>
      <c r="G455" s="691"/>
      <c r="H455" s="691"/>
      <c r="I455" s="691"/>
      <c r="J455" s="691"/>
      <c r="K455" s="691"/>
      <c r="L455" s="691"/>
      <c r="M455" s="691"/>
      <c r="N455" s="691"/>
      <c r="O455" s="691"/>
      <c r="P455" s="691"/>
      <c r="Q455" s="691"/>
      <c r="R455" s="691"/>
      <c r="S455" s="691"/>
      <c r="T455" s="691"/>
      <c r="U455" s="691"/>
      <c r="V455" s="691"/>
      <c r="W455" s="691"/>
      <c r="X455" s="691"/>
      <c r="Y455" s="691"/>
      <c r="Z455" s="691"/>
      <c r="AA455" s="62"/>
      <c r="AB455" s="62"/>
      <c r="AC455" s="62"/>
    </row>
    <row r="456" spans="1:68" ht="14.25" customHeight="1" x14ac:dyDescent="0.25">
      <c r="A456" s="676" t="s">
        <v>157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3"/>
      <c r="AB456" s="63"/>
      <c r="AC456" s="63"/>
    </row>
    <row r="457" spans="1:68" ht="27" customHeight="1" x14ac:dyDescent="0.25">
      <c r="A457" s="60" t="s">
        <v>726</v>
      </c>
      <c r="B457" s="60" t="s">
        <v>727</v>
      </c>
      <c r="C457" s="34">
        <v>4301031261</v>
      </c>
      <c r="D457" s="677">
        <v>4680115885103</v>
      </c>
      <c r="E457" s="677"/>
      <c r="F457" s="59">
        <v>0.27</v>
      </c>
      <c r="G457" s="35">
        <v>6</v>
      </c>
      <c r="H457" s="59">
        <v>1.62</v>
      </c>
      <c r="I457" s="59">
        <v>1.8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7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9"/>
      <c r="R457" s="679"/>
      <c r="S457" s="679"/>
      <c r="T457" s="680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29" t="s">
        <v>728</v>
      </c>
      <c r="AG457" s="75"/>
      <c r="AJ457" s="79" t="s">
        <v>45</v>
      </c>
      <c r="AK457" s="79">
        <v>0</v>
      </c>
      <c r="BB457" s="53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684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1" t="s">
        <v>40</v>
      </c>
      <c r="Q458" s="682"/>
      <c r="R458" s="682"/>
      <c r="S458" s="682"/>
      <c r="T458" s="682"/>
      <c r="U458" s="682"/>
      <c r="V458" s="683"/>
      <c r="W458" s="40" t="s">
        <v>39</v>
      </c>
      <c r="X458" s="41">
        <f>IFERROR(X457/H457,"0")</f>
        <v>0</v>
      </c>
      <c r="Y458" s="41">
        <f>IFERROR(Y457/H457,"0")</f>
        <v>0</v>
      </c>
      <c r="Z458" s="41">
        <f>IFERROR(IF(Z457="",0,Z457),"0")</f>
        <v>0</v>
      </c>
      <c r="AA458" s="64"/>
      <c r="AB458" s="64"/>
      <c r="AC458" s="64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1" t="s">
        <v>40</v>
      </c>
      <c r="Q459" s="682"/>
      <c r="R459" s="682"/>
      <c r="S459" s="682"/>
      <c r="T459" s="682"/>
      <c r="U459" s="682"/>
      <c r="V459" s="683"/>
      <c r="W459" s="40" t="s">
        <v>0</v>
      </c>
      <c r="X459" s="41">
        <f>IFERROR(SUM(X457:X457),"0")</f>
        <v>0</v>
      </c>
      <c r="Y459" s="41">
        <f>IFERROR(SUM(Y457:Y457),"0")</f>
        <v>0</v>
      </c>
      <c r="Z459" s="40"/>
      <c r="AA459" s="64"/>
      <c r="AB459" s="64"/>
      <c r="AC459" s="64"/>
    </row>
    <row r="460" spans="1:68" ht="14.25" customHeight="1" x14ac:dyDescent="0.25">
      <c r="A460" s="676" t="s">
        <v>183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3"/>
      <c r="AB460" s="63"/>
      <c r="AC460" s="63"/>
    </row>
    <row r="461" spans="1:68" ht="27" customHeight="1" x14ac:dyDescent="0.25">
      <c r="A461" s="60" t="s">
        <v>729</v>
      </c>
      <c r="B461" s="60" t="s">
        <v>730</v>
      </c>
      <c r="C461" s="34">
        <v>4301060412</v>
      </c>
      <c r="D461" s="677">
        <v>4680115885509</v>
      </c>
      <c r="E461" s="677"/>
      <c r="F461" s="59">
        <v>0.27</v>
      </c>
      <c r="G461" s="35">
        <v>6</v>
      </c>
      <c r="H461" s="59">
        <v>1.62</v>
      </c>
      <c r="I461" s="59">
        <v>1.8660000000000001</v>
      </c>
      <c r="J461" s="35">
        <v>182</v>
      </c>
      <c r="K461" s="35" t="s">
        <v>83</v>
      </c>
      <c r="L461" s="35" t="s">
        <v>45</v>
      </c>
      <c r="M461" s="36" t="s">
        <v>82</v>
      </c>
      <c r="N461" s="36"/>
      <c r="O461" s="35">
        <v>35</v>
      </c>
      <c r="P461" s="75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9"/>
      <c r="R461" s="679"/>
      <c r="S461" s="679"/>
      <c r="T461" s="680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31" t="s">
        <v>731</v>
      </c>
      <c r="AG461" s="75"/>
      <c r="AJ461" s="79" t="s">
        <v>45</v>
      </c>
      <c r="AK461" s="79">
        <v>0</v>
      </c>
      <c r="BB461" s="53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x14ac:dyDescent="0.2">
      <c r="A462" s="684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1" t="s">
        <v>40</v>
      </c>
      <c r="Q462" s="682"/>
      <c r="R462" s="682"/>
      <c r="S462" s="682"/>
      <c r="T462" s="682"/>
      <c r="U462" s="682"/>
      <c r="V462" s="683"/>
      <c r="W462" s="40" t="s">
        <v>39</v>
      </c>
      <c r="X462" s="41">
        <f>IFERROR(X461/H461,"0")</f>
        <v>0</v>
      </c>
      <c r="Y462" s="41">
        <f>IFERROR(Y461/H461,"0")</f>
        <v>0</v>
      </c>
      <c r="Z462" s="41">
        <f>IFERROR(IF(Z461="",0,Z461),"0")</f>
        <v>0</v>
      </c>
      <c r="AA462" s="64"/>
      <c r="AB462" s="64"/>
      <c r="AC462" s="64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1" t="s">
        <v>40</v>
      </c>
      <c r="Q463" s="682"/>
      <c r="R463" s="682"/>
      <c r="S463" s="682"/>
      <c r="T463" s="682"/>
      <c r="U463" s="682"/>
      <c r="V463" s="683"/>
      <c r="W463" s="40" t="s">
        <v>0</v>
      </c>
      <c r="X463" s="41">
        <f>IFERROR(SUM(X461:X461),"0")</f>
        <v>0</v>
      </c>
      <c r="Y463" s="41">
        <f>IFERROR(SUM(Y461:Y461),"0")</f>
        <v>0</v>
      </c>
      <c r="Z463" s="40"/>
      <c r="AA463" s="64"/>
      <c r="AB463" s="64"/>
      <c r="AC463" s="64"/>
    </row>
    <row r="464" spans="1:68" ht="27.75" customHeight="1" x14ac:dyDescent="0.2">
      <c r="A464" s="725" t="s">
        <v>732</v>
      </c>
      <c r="B464" s="725"/>
      <c r="C464" s="725"/>
      <c r="D464" s="725"/>
      <c r="E464" s="725"/>
      <c r="F464" s="725"/>
      <c r="G464" s="725"/>
      <c r="H464" s="725"/>
      <c r="I464" s="725"/>
      <c r="J464" s="725"/>
      <c r="K464" s="725"/>
      <c r="L464" s="725"/>
      <c r="M464" s="725"/>
      <c r="N464" s="725"/>
      <c r="O464" s="725"/>
      <c r="P464" s="725"/>
      <c r="Q464" s="725"/>
      <c r="R464" s="725"/>
      <c r="S464" s="725"/>
      <c r="T464" s="725"/>
      <c r="U464" s="725"/>
      <c r="V464" s="725"/>
      <c r="W464" s="725"/>
      <c r="X464" s="725"/>
      <c r="Y464" s="725"/>
      <c r="Z464" s="725"/>
      <c r="AA464" s="52"/>
      <c r="AB464" s="52"/>
      <c r="AC464" s="52"/>
    </row>
    <row r="465" spans="1:68" ht="16.5" customHeight="1" x14ac:dyDescent="0.25">
      <c r="A465" s="691" t="s">
        <v>732</v>
      </c>
      <c r="B465" s="691"/>
      <c r="C465" s="691"/>
      <c r="D465" s="691"/>
      <c r="E465" s="691"/>
      <c r="F465" s="691"/>
      <c r="G465" s="691"/>
      <c r="H465" s="691"/>
      <c r="I465" s="691"/>
      <c r="J465" s="691"/>
      <c r="K465" s="691"/>
      <c r="L465" s="691"/>
      <c r="M465" s="691"/>
      <c r="N465" s="691"/>
      <c r="O465" s="691"/>
      <c r="P465" s="691"/>
      <c r="Q465" s="691"/>
      <c r="R465" s="691"/>
      <c r="S465" s="691"/>
      <c r="T465" s="691"/>
      <c r="U465" s="691"/>
      <c r="V465" s="691"/>
      <c r="W465" s="691"/>
      <c r="X465" s="691"/>
      <c r="Y465" s="691"/>
      <c r="Z465" s="691"/>
      <c r="AA465" s="62"/>
      <c r="AB465" s="62"/>
      <c r="AC465" s="62"/>
    </row>
    <row r="466" spans="1:68" ht="14.25" customHeight="1" x14ac:dyDescent="0.25">
      <c r="A466" s="676" t="s">
        <v>101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3"/>
      <c r="AB466" s="63"/>
      <c r="AC466" s="63"/>
    </row>
    <row r="467" spans="1:68" ht="27" customHeight="1" x14ac:dyDescent="0.25">
      <c r="A467" s="60" t="s">
        <v>733</v>
      </c>
      <c r="B467" s="60" t="s">
        <v>734</v>
      </c>
      <c r="C467" s="34">
        <v>4301011795</v>
      </c>
      <c r="D467" s="677">
        <v>4607091389067</v>
      </c>
      <c r="E467" s="677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106</v>
      </c>
      <c r="L467" s="35" t="s">
        <v>45</v>
      </c>
      <c r="M467" s="36" t="s">
        <v>105</v>
      </c>
      <c r="N467" s="36"/>
      <c r="O467" s="35">
        <v>60</v>
      </c>
      <c r="P467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9"/>
      <c r="R467" s="679"/>
      <c r="S467" s="679"/>
      <c r="T467" s="680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ref="Y467:Y481" si="68">IFERROR(IF(X467="",0,CEILING((X467/$H467),1)*$H467),"")</f>
        <v>0</v>
      </c>
      <c r="Z467" s="39" t="str">
        <f>IFERROR(IF(Y467=0,"",ROUNDUP(Y467/H467,0)*0.01196),"")</f>
        <v/>
      </c>
      <c r="AA467" s="65" t="s">
        <v>45</v>
      </c>
      <c r="AB467" s="66" t="s">
        <v>45</v>
      </c>
      <c r="AC467" s="533" t="s">
        <v>735</v>
      </c>
      <c r="AG467" s="75"/>
      <c r="AJ467" s="79" t="s">
        <v>45</v>
      </c>
      <c r="AK467" s="79">
        <v>0</v>
      </c>
      <c r="BB467" s="534" t="s">
        <v>66</v>
      </c>
      <c r="BM467" s="75">
        <f t="shared" ref="BM467:BM481" si="69">IFERROR(X467*I467/H467,"0")</f>
        <v>0</v>
      </c>
      <c r="BN467" s="75">
        <f t="shared" ref="BN467:BN481" si="70">IFERROR(Y467*I467/H467,"0")</f>
        <v>0</v>
      </c>
      <c r="BO467" s="75">
        <f t="shared" ref="BO467:BO481" si="71">IFERROR(1/J467*(X467/H467),"0")</f>
        <v>0</v>
      </c>
      <c r="BP467" s="75">
        <f t="shared" ref="BP467:BP481" si="72">IFERROR(1/J467*(Y467/H467),"0")</f>
        <v>0</v>
      </c>
    </row>
    <row r="468" spans="1:68" ht="27" customHeight="1" x14ac:dyDescent="0.25">
      <c r="A468" s="60" t="s">
        <v>736</v>
      </c>
      <c r="B468" s="60" t="s">
        <v>737</v>
      </c>
      <c r="C468" s="34">
        <v>4301011961</v>
      </c>
      <c r="D468" s="677">
        <v>4680115885271</v>
      </c>
      <c r="E468" s="677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106</v>
      </c>
      <c r="L468" s="35" t="s">
        <v>45</v>
      </c>
      <c r="M468" s="36" t="s">
        <v>105</v>
      </c>
      <c r="N468" s="36"/>
      <c r="O468" s="35">
        <v>60</v>
      </c>
      <c r="P468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9"/>
      <c r="R468" s="679"/>
      <c r="S468" s="679"/>
      <c r="T468" s="680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IFERROR(IF(Y468=0,"",ROUNDUP(Y468/H468,0)*0.01196),"")</f>
        <v/>
      </c>
      <c r="AA468" s="65" t="s">
        <v>45</v>
      </c>
      <c r="AB468" s="66" t="s">
        <v>45</v>
      </c>
      <c r="AC468" s="535" t="s">
        <v>738</v>
      </c>
      <c r="AG468" s="75"/>
      <c r="AJ468" s="79" t="s">
        <v>45</v>
      </c>
      <c r="AK468" s="79">
        <v>0</v>
      </c>
      <c r="BB468" s="536" t="s">
        <v>66</v>
      </c>
      <c r="BM468" s="75">
        <f t="shared" si="69"/>
        <v>0</v>
      </c>
      <c r="BN468" s="75">
        <f t="shared" si="70"/>
        <v>0</v>
      </c>
      <c r="BO468" s="75">
        <f t="shared" si="71"/>
        <v>0</v>
      </c>
      <c r="BP468" s="75">
        <f t="shared" si="72"/>
        <v>0</v>
      </c>
    </row>
    <row r="469" spans="1:68" ht="27" customHeight="1" x14ac:dyDescent="0.25">
      <c r="A469" s="60" t="s">
        <v>739</v>
      </c>
      <c r="B469" s="60" t="s">
        <v>740</v>
      </c>
      <c r="C469" s="34">
        <v>4301011376</v>
      </c>
      <c r="D469" s="677">
        <v>4680115885226</v>
      </c>
      <c r="E469" s="677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106</v>
      </c>
      <c r="L469" s="35" t="s">
        <v>45</v>
      </c>
      <c r="M469" s="36" t="s">
        <v>112</v>
      </c>
      <c r="N469" s="36"/>
      <c r="O469" s="35">
        <v>60</v>
      </c>
      <c r="P469" s="7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9"/>
      <c r="R469" s="679"/>
      <c r="S469" s="679"/>
      <c r="T469" s="680"/>
      <c r="U469" s="37" t="s">
        <v>45</v>
      </c>
      <c r="V469" s="37" t="s">
        <v>45</v>
      </c>
      <c r="W469" s="38" t="s">
        <v>0</v>
      </c>
      <c r="X469" s="56">
        <v>1100</v>
      </c>
      <c r="Y469" s="53">
        <f t="shared" si="68"/>
        <v>1103.52</v>
      </c>
      <c r="Z469" s="39">
        <f>IFERROR(IF(Y469=0,"",ROUNDUP(Y469/H469,0)*0.01196),"")</f>
        <v>2.4996399999999999</v>
      </c>
      <c r="AA469" s="65" t="s">
        <v>45</v>
      </c>
      <c r="AB469" s="66" t="s">
        <v>45</v>
      </c>
      <c r="AC469" s="537" t="s">
        <v>741</v>
      </c>
      <c r="AG469" s="75"/>
      <c r="AJ469" s="79" t="s">
        <v>45</v>
      </c>
      <c r="AK469" s="79">
        <v>0</v>
      </c>
      <c r="BB469" s="538" t="s">
        <v>66</v>
      </c>
      <c r="BM469" s="75">
        <f t="shared" si="69"/>
        <v>1175</v>
      </c>
      <c r="BN469" s="75">
        <f t="shared" si="70"/>
        <v>1178.76</v>
      </c>
      <c r="BO469" s="75">
        <f t="shared" si="71"/>
        <v>2.0032051282051282</v>
      </c>
      <c r="BP469" s="75">
        <f t="shared" si="72"/>
        <v>2.0096153846153846</v>
      </c>
    </row>
    <row r="470" spans="1:68" ht="27" customHeight="1" x14ac:dyDescent="0.25">
      <c r="A470" s="60" t="s">
        <v>742</v>
      </c>
      <c r="B470" s="60" t="s">
        <v>743</v>
      </c>
      <c r="C470" s="34">
        <v>4301011771</v>
      </c>
      <c r="D470" s="677">
        <v>4607091389104</v>
      </c>
      <c r="E470" s="677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106</v>
      </c>
      <c r="L470" s="35" t="s">
        <v>45</v>
      </c>
      <c r="M470" s="36" t="s">
        <v>105</v>
      </c>
      <c r="N470" s="36"/>
      <c r="O470" s="35">
        <v>60</v>
      </c>
      <c r="P470" s="7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9"/>
      <c r="R470" s="679"/>
      <c r="S470" s="679"/>
      <c r="T470" s="680"/>
      <c r="U470" s="37" t="s">
        <v>45</v>
      </c>
      <c r="V470" s="37" t="s">
        <v>45</v>
      </c>
      <c r="W470" s="38" t="s">
        <v>0</v>
      </c>
      <c r="X470" s="56">
        <v>200</v>
      </c>
      <c r="Y470" s="53">
        <f t="shared" si="68"/>
        <v>200.64000000000001</v>
      </c>
      <c r="Z470" s="39">
        <f>IFERROR(IF(Y470=0,"",ROUNDUP(Y470/H470,0)*0.01196),"")</f>
        <v>0.45448</v>
      </c>
      <c r="AA470" s="65" t="s">
        <v>45</v>
      </c>
      <c r="AB470" s="66" t="s">
        <v>45</v>
      </c>
      <c r="AC470" s="539" t="s">
        <v>744</v>
      </c>
      <c r="AG470" s="75"/>
      <c r="AJ470" s="79" t="s">
        <v>45</v>
      </c>
      <c r="AK470" s="79">
        <v>0</v>
      </c>
      <c r="BB470" s="540" t="s">
        <v>66</v>
      </c>
      <c r="BM470" s="75">
        <f t="shared" si="69"/>
        <v>213.63636363636363</v>
      </c>
      <c r="BN470" s="75">
        <f t="shared" si="70"/>
        <v>214.32</v>
      </c>
      <c r="BO470" s="75">
        <f t="shared" si="71"/>
        <v>0.36421911421911418</v>
      </c>
      <c r="BP470" s="75">
        <f t="shared" si="72"/>
        <v>0.36538461538461542</v>
      </c>
    </row>
    <row r="471" spans="1:68" ht="16.5" customHeight="1" x14ac:dyDescent="0.25">
      <c r="A471" s="60" t="s">
        <v>745</v>
      </c>
      <c r="B471" s="60" t="s">
        <v>746</v>
      </c>
      <c r="C471" s="34">
        <v>4301011799</v>
      </c>
      <c r="D471" s="677">
        <v>4680115884519</v>
      </c>
      <c r="E471" s="677"/>
      <c r="F471" s="59">
        <v>0.88</v>
      </c>
      <c r="G471" s="35">
        <v>6</v>
      </c>
      <c r="H471" s="59">
        <v>5.28</v>
      </c>
      <c r="I471" s="59">
        <v>5.64</v>
      </c>
      <c r="J471" s="35">
        <v>104</v>
      </c>
      <c r="K471" s="35" t="s">
        <v>106</v>
      </c>
      <c r="L471" s="35" t="s">
        <v>45</v>
      </c>
      <c r="M471" s="36" t="s">
        <v>112</v>
      </c>
      <c r="N471" s="36"/>
      <c r="O471" s="35">
        <v>60</v>
      </c>
      <c r="P471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9"/>
      <c r="R471" s="679"/>
      <c r="S471" s="679"/>
      <c r="T471" s="680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IFERROR(IF(Y471=0,"",ROUNDUP(Y471/H471,0)*0.01196),"")</f>
        <v/>
      </c>
      <c r="AA471" s="65" t="s">
        <v>45</v>
      </c>
      <c r="AB471" s="66" t="s">
        <v>45</v>
      </c>
      <c r="AC471" s="541" t="s">
        <v>747</v>
      </c>
      <c r="AG471" s="75"/>
      <c r="AJ471" s="79" t="s">
        <v>45</v>
      </c>
      <c r="AK471" s="79">
        <v>0</v>
      </c>
      <c r="BB471" s="542" t="s">
        <v>66</v>
      </c>
      <c r="BM471" s="75">
        <f t="shared" si="69"/>
        <v>0</v>
      </c>
      <c r="BN471" s="75">
        <f t="shared" si="70"/>
        <v>0</v>
      </c>
      <c r="BO471" s="75">
        <f t="shared" si="71"/>
        <v>0</v>
      </c>
      <c r="BP471" s="75">
        <f t="shared" si="72"/>
        <v>0</v>
      </c>
    </row>
    <row r="472" spans="1:68" ht="27" customHeight="1" x14ac:dyDescent="0.25">
      <c r="A472" s="60" t="s">
        <v>748</v>
      </c>
      <c r="B472" s="60" t="s">
        <v>749</v>
      </c>
      <c r="C472" s="34">
        <v>4301012125</v>
      </c>
      <c r="D472" s="677">
        <v>4680115886391</v>
      </c>
      <c r="E472" s="677"/>
      <c r="F472" s="59">
        <v>0.4</v>
      </c>
      <c r="G472" s="35">
        <v>6</v>
      </c>
      <c r="H472" s="59">
        <v>2.4</v>
      </c>
      <c r="I472" s="59">
        <v>2.58</v>
      </c>
      <c r="J472" s="35">
        <v>182</v>
      </c>
      <c r="K472" s="35" t="s">
        <v>83</v>
      </c>
      <c r="L472" s="35" t="s">
        <v>45</v>
      </c>
      <c r="M472" s="36" t="s">
        <v>112</v>
      </c>
      <c r="N472" s="36"/>
      <c r="O472" s="35">
        <v>60</v>
      </c>
      <c r="P472" s="750" t="s">
        <v>750</v>
      </c>
      <c r="Q472" s="679"/>
      <c r="R472" s="679"/>
      <c r="S472" s="679"/>
      <c r="T472" s="680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IFERROR(IF(Y472=0,"",ROUNDUP(Y472/H472,0)*0.00651),"")</f>
        <v/>
      </c>
      <c r="AA472" s="65" t="s">
        <v>45</v>
      </c>
      <c r="AB472" s="66" t="s">
        <v>45</v>
      </c>
      <c r="AC472" s="543" t="s">
        <v>735</v>
      </c>
      <c r="AG472" s="75"/>
      <c r="AJ472" s="79" t="s">
        <v>45</v>
      </c>
      <c r="AK472" s="79">
        <v>0</v>
      </c>
      <c r="BB472" s="544" t="s">
        <v>66</v>
      </c>
      <c r="BM472" s="75">
        <f t="shared" si="69"/>
        <v>0</v>
      </c>
      <c r="BN472" s="75">
        <f t="shared" si="70"/>
        <v>0</v>
      </c>
      <c r="BO472" s="75">
        <f t="shared" si="71"/>
        <v>0</v>
      </c>
      <c r="BP472" s="75">
        <f t="shared" si="72"/>
        <v>0</v>
      </c>
    </row>
    <row r="473" spans="1:68" ht="27" customHeight="1" x14ac:dyDescent="0.25">
      <c r="A473" s="60" t="s">
        <v>751</v>
      </c>
      <c r="B473" s="60" t="s">
        <v>752</v>
      </c>
      <c r="C473" s="34">
        <v>4301011778</v>
      </c>
      <c r="D473" s="677">
        <v>4680115880603</v>
      </c>
      <c r="E473" s="677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113</v>
      </c>
      <c r="L473" s="35" t="s">
        <v>45</v>
      </c>
      <c r="M473" s="36" t="s">
        <v>105</v>
      </c>
      <c r="N473" s="36"/>
      <c r="O473" s="35">
        <v>60</v>
      </c>
      <c r="P473" s="7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9"/>
      <c r="R473" s="679"/>
      <c r="S473" s="679"/>
      <c r="T473" s="680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45" t="s">
        <v>735</v>
      </c>
      <c r="AG473" s="75"/>
      <c r="AJ473" s="79" t="s">
        <v>45</v>
      </c>
      <c r="AK473" s="79">
        <v>0</v>
      </c>
      <c r="BB473" s="546" t="s">
        <v>66</v>
      </c>
      <c r="BM473" s="75">
        <f t="shared" si="69"/>
        <v>0</v>
      </c>
      <c r="BN473" s="75">
        <f t="shared" si="70"/>
        <v>0</v>
      </c>
      <c r="BO473" s="75">
        <f t="shared" si="71"/>
        <v>0</v>
      </c>
      <c r="BP473" s="75">
        <f t="shared" si="72"/>
        <v>0</v>
      </c>
    </row>
    <row r="474" spans="1:68" ht="27" customHeight="1" x14ac:dyDescent="0.25">
      <c r="A474" s="60" t="s">
        <v>751</v>
      </c>
      <c r="B474" s="60" t="s">
        <v>753</v>
      </c>
      <c r="C474" s="34">
        <v>4301012035</v>
      </c>
      <c r="D474" s="677">
        <v>4680115880603</v>
      </c>
      <c r="E474" s="677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113</v>
      </c>
      <c r="L474" s="35" t="s">
        <v>45</v>
      </c>
      <c r="M474" s="36" t="s">
        <v>105</v>
      </c>
      <c r="N474" s="36"/>
      <c r="O474" s="35">
        <v>60</v>
      </c>
      <c r="P474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9"/>
      <c r="R474" s="679"/>
      <c r="S474" s="679"/>
      <c r="T474" s="680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7" t="s">
        <v>735</v>
      </c>
      <c r="AG474" s="75"/>
      <c r="AJ474" s="79" t="s">
        <v>45</v>
      </c>
      <c r="AK474" s="79">
        <v>0</v>
      </c>
      <c r="BB474" s="548" t="s">
        <v>66</v>
      </c>
      <c r="BM474" s="75">
        <f t="shared" si="69"/>
        <v>0</v>
      </c>
      <c r="BN474" s="75">
        <f t="shared" si="70"/>
        <v>0</v>
      </c>
      <c r="BO474" s="75">
        <f t="shared" si="71"/>
        <v>0</v>
      </c>
      <c r="BP474" s="75">
        <f t="shared" si="72"/>
        <v>0</v>
      </c>
    </row>
    <row r="475" spans="1:68" ht="27" customHeight="1" x14ac:dyDescent="0.25">
      <c r="A475" s="60" t="s">
        <v>754</v>
      </c>
      <c r="B475" s="60" t="s">
        <v>755</v>
      </c>
      <c r="C475" s="34">
        <v>4301012036</v>
      </c>
      <c r="D475" s="677">
        <v>4680115882782</v>
      </c>
      <c r="E475" s="677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113</v>
      </c>
      <c r="L475" s="35" t="s">
        <v>45</v>
      </c>
      <c r="M475" s="36" t="s">
        <v>105</v>
      </c>
      <c r="N475" s="36"/>
      <c r="O475" s="35">
        <v>60</v>
      </c>
      <c r="P475" s="7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9"/>
      <c r="R475" s="679"/>
      <c r="S475" s="679"/>
      <c r="T475" s="680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 t="s">
        <v>45</v>
      </c>
      <c r="AB475" s="66" t="s">
        <v>45</v>
      </c>
      <c r="AC475" s="549" t="s">
        <v>738</v>
      </c>
      <c r="AG475" s="75"/>
      <c r="AJ475" s="79" t="s">
        <v>45</v>
      </c>
      <c r="AK475" s="79">
        <v>0</v>
      </c>
      <c r="BB475" s="550" t="s">
        <v>66</v>
      </c>
      <c r="BM475" s="75">
        <f t="shared" si="69"/>
        <v>0</v>
      </c>
      <c r="BN475" s="75">
        <f t="shared" si="70"/>
        <v>0</v>
      </c>
      <c r="BO475" s="75">
        <f t="shared" si="71"/>
        <v>0</v>
      </c>
      <c r="BP475" s="75">
        <f t="shared" si="72"/>
        <v>0</v>
      </c>
    </row>
    <row r="476" spans="1:68" ht="27" customHeight="1" x14ac:dyDescent="0.25">
      <c r="A476" s="60" t="s">
        <v>756</v>
      </c>
      <c r="B476" s="60" t="s">
        <v>757</v>
      </c>
      <c r="C476" s="34">
        <v>4301012055</v>
      </c>
      <c r="D476" s="677">
        <v>4680115886469</v>
      </c>
      <c r="E476" s="677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113</v>
      </c>
      <c r="L476" s="35" t="s">
        <v>45</v>
      </c>
      <c r="M476" s="36" t="s">
        <v>105</v>
      </c>
      <c r="N476" s="36"/>
      <c r="O476" s="35">
        <v>60</v>
      </c>
      <c r="P476" s="754" t="s">
        <v>758</v>
      </c>
      <c r="Q476" s="679"/>
      <c r="R476" s="679"/>
      <c r="S476" s="679"/>
      <c r="T476" s="680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51" t="s">
        <v>741</v>
      </c>
      <c r="AG476" s="75"/>
      <c r="AJ476" s="79" t="s">
        <v>45</v>
      </c>
      <c r="AK476" s="79">
        <v>0</v>
      </c>
      <c r="BB476" s="552" t="s">
        <v>66</v>
      </c>
      <c r="BM476" s="75">
        <f t="shared" si="69"/>
        <v>0</v>
      </c>
      <c r="BN476" s="75">
        <f t="shared" si="70"/>
        <v>0</v>
      </c>
      <c r="BO476" s="75">
        <f t="shared" si="71"/>
        <v>0</v>
      </c>
      <c r="BP476" s="75">
        <f t="shared" si="72"/>
        <v>0</v>
      </c>
    </row>
    <row r="477" spans="1:68" ht="27" customHeight="1" x14ac:dyDescent="0.25">
      <c r="A477" s="60" t="s">
        <v>759</v>
      </c>
      <c r="B477" s="60" t="s">
        <v>760</v>
      </c>
      <c r="C477" s="34">
        <v>4301012057</v>
      </c>
      <c r="D477" s="677">
        <v>4680115886483</v>
      </c>
      <c r="E477" s="677"/>
      <c r="F477" s="59">
        <v>0.55000000000000004</v>
      </c>
      <c r="G477" s="35">
        <v>8</v>
      </c>
      <c r="H477" s="59">
        <v>4.4000000000000004</v>
      </c>
      <c r="I477" s="59">
        <v>4.6100000000000003</v>
      </c>
      <c r="J477" s="35">
        <v>132</v>
      </c>
      <c r="K477" s="35" t="s">
        <v>113</v>
      </c>
      <c r="L477" s="35" t="s">
        <v>45</v>
      </c>
      <c r="M477" s="36" t="s">
        <v>105</v>
      </c>
      <c r="N477" s="36"/>
      <c r="O477" s="35">
        <v>60</v>
      </c>
      <c r="P477" s="755" t="s">
        <v>761</v>
      </c>
      <c r="Q477" s="679"/>
      <c r="R477" s="679"/>
      <c r="S477" s="679"/>
      <c r="T477" s="680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3" t="s">
        <v>762</v>
      </c>
      <c r="AG477" s="75"/>
      <c r="AJ477" s="79" t="s">
        <v>45</v>
      </c>
      <c r="AK477" s="79">
        <v>0</v>
      </c>
      <c r="BB477" s="554" t="s">
        <v>66</v>
      </c>
      <c r="BM477" s="75">
        <f t="shared" si="69"/>
        <v>0</v>
      </c>
      <c r="BN477" s="75">
        <f t="shared" si="70"/>
        <v>0</v>
      </c>
      <c r="BO477" s="75">
        <f t="shared" si="71"/>
        <v>0</v>
      </c>
      <c r="BP477" s="75">
        <f t="shared" si="72"/>
        <v>0</v>
      </c>
    </row>
    <row r="478" spans="1:68" ht="27" customHeight="1" x14ac:dyDescent="0.25">
      <c r="A478" s="60" t="s">
        <v>763</v>
      </c>
      <c r="B478" s="60" t="s">
        <v>764</v>
      </c>
      <c r="C478" s="34">
        <v>4301012050</v>
      </c>
      <c r="D478" s="677">
        <v>4680115885479</v>
      </c>
      <c r="E478" s="677"/>
      <c r="F478" s="59">
        <v>0.4</v>
      </c>
      <c r="G478" s="35">
        <v>6</v>
      </c>
      <c r="H478" s="59">
        <v>2.4</v>
      </c>
      <c r="I478" s="59">
        <v>2.58</v>
      </c>
      <c r="J478" s="35">
        <v>182</v>
      </c>
      <c r="K478" s="35" t="s">
        <v>83</v>
      </c>
      <c r="L478" s="35" t="s">
        <v>45</v>
      </c>
      <c r="M478" s="36" t="s">
        <v>105</v>
      </c>
      <c r="N478" s="36"/>
      <c r="O478" s="35">
        <v>60</v>
      </c>
      <c r="P478" s="756" t="s">
        <v>765</v>
      </c>
      <c r="Q478" s="679"/>
      <c r="R478" s="679"/>
      <c r="S478" s="679"/>
      <c r="T478" s="680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IFERROR(IF(Y478=0,"",ROUNDUP(Y478/H478,0)*0.00651),"")</f>
        <v/>
      </c>
      <c r="AA478" s="65" t="s">
        <v>45</v>
      </c>
      <c r="AB478" s="66" t="s">
        <v>45</v>
      </c>
      <c r="AC478" s="555" t="s">
        <v>766</v>
      </c>
      <c r="AG478" s="75"/>
      <c r="AJ478" s="79" t="s">
        <v>45</v>
      </c>
      <c r="AK478" s="79">
        <v>0</v>
      </c>
      <c r="BB478" s="556" t="s">
        <v>66</v>
      </c>
      <c r="BM478" s="75">
        <f t="shared" si="69"/>
        <v>0</v>
      </c>
      <c r="BN478" s="75">
        <f t="shared" si="70"/>
        <v>0</v>
      </c>
      <c r="BO478" s="75">
        <f t="shared" si="71"/>
        <v>0</v>
      </c>
      <c r="BP478" s="75">
        <f t="shared" si="72"/>
        <v>0</v>
      </c>
    </row>
    <row r="479" spans="1:68" ht="27" customHeight="1" x14ac:dyDescent="0.25">
      <c r="A479" s="60" t="s">
        <v>767</v>
      </c>
      <c r="B479" s="60" t="s">
        <v>768</v>
      </c>
      <c r="C479" s="34">
        <v>4301011784</v>
      </c>
      <c r="D479" s="677">
        <v>4607091389982</v>
      </c>
      <c r="E479" s="677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113</v>
      </c>
      <c r="L479" s="35" t="s">
        <v>45</v>
      </c>
      <c r="M479" s="36" t="s">
        <v>105</v>
      </c>
      <c r="N479" s="36"/>
      <c r="O479" s="35">
        <v>60</v>
      </c>
      <c r="P479" s="7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9"/>
      <c r="R479" s="679"/>
      <c r="S479" s="679"/>
      <c r="T479" s="680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57" t="s">
        <v>744</v>
      </c>
      <c r="AG479" s="75"/>
      <c r="AJ479" s="79" t="s">
        <v>45</v>
      </c>
      <c r="AK479" s="79">
        <v>0</v>
      </c>
      <c r="BB479" s="558" t="s">
        <v>66</v>
      </c>
      <c r="BM479" s="75">
        <f t="shared" si="69"/>
        <v>0</v>
      </c>
      <c r="BN479" s="75">
        <f t="shared" si="70"/>
        <v>0</v>
      </c>
      <c r="BO479" s="75">
        <f t="shared" si="71"/>
        <v>0</v>
      </c>
      <c r="BP479" s="75">
        <f t="shared" si="72"/>
        <v>0</v>
      </c>
    </row>
    <row r="480" spans="1:68" ht="27" customHeight="1" x14ac:dyDescent="0.25">
      <c r="A480" s="60" t="s">
        <v>767</v>
      </c>
      <c r="B480" s="60" t="s">
        <v>769</v>
      </c>
      <c r="C480" s="34">
        <v>4301012034</v>
      </c>
      <c r="D480" s="677">
        <v>4607091389982</v>
      </c>
      <c r="E480" s="677"/>
      <c r="F480" s="59">
        <v>0.6</v>
      </c>
      <c r="G480" s="35">
        <v>8</v>
      </c>
      <c r="H480" s="59">
        <v>4.8</v>
      </c>
      <c r="I480" s="59">
        <v>6.96</v>
      </c>
      <c r="J480" s="35">
        <v>120</v>
      </c>
      <c r="K480" s="35" t="s">
        <v>113</v>
      </c>
      <c r="L480" s="35" t="s">
        <v>45</v>
      </c>
      <c r="M480" s="36" t="s">
        <v>105</v>
      </c>
      <c r="N480" s="36"/>
      <c r="O480" s="35">
        <v>60</v>
      </c>
      <c r="P48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9"/>
      <c r="R480" s="679"/>
      <c r="S480" s="679"/>
      <c r="T480" s="680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IFERROR(IF(Y480=0,"",ROUNDUP(Y480/H480,0)*0.00937),"")</f>
        <v/>
      </c>
      <c r="AA480" s="65" t="s">
        <v>45</v>
      </c>
      <c r="AB480" s="66" t="s">
        <v>45</v>
      </c>
      <c r="AC480" s="559" t="s">
        <v>744</v>
      </c>
      <c r="AG480" s="75"/>
      <c r="AJ480" s="79" t="s">
        <v>45</v>
      </c>
      <c r="AK480" s="79">
        <v>0</v>
      </c>
      <c r="BB480" s="560" t="s">
        <v>66</v>
      </c>
      <c r="BM480" s="75">
        <f t="shared" si="69"/>
        <v>0</v>
      </c>
      <c r="BN480" s="75">
        <f t="shared" si="70"/>
        <v>0</v>
      </c>
      <c r="BO480" s="75">
        <f t="shared" si="71"/>
        <v>0</v>
      </c>
      <c r="BP480" s="75">
        <f t="shared" si="72"/>
        <v>0</v>
      </c>
    </row>
    <row r="481" spans="1:68" ht="27" customHeight="1" x14ac:dyDescent="0.25">
      <c r="A481" s="60" t="s">
        <v>770</v>
      </c>
      <c r="B481" s="60" t="s">
        <v>771</v>
      </c>
      <c r="C481" s="34">
        <v>4301012058</v>
      </c>
      <c r="D481" s="677">
        <v>4680115886490</v>
      </c>
      <c r="E481" s="677"/>
      <c r="F481" s="59">
        <v>0.55000000000000004</v>
      </c>
      <c r="G481" s="35">
        <v>8</v>
      </c>
      <c r="H481" s="59">
        <v>4.4000000000000004</v>
      </c>
      <c r="I481" s="59">
        <v>4.6100000000000003</v>
      </c>
      <c r="J481" s="35">
        <v>132</v>
      </c>
      <c r="K481" s="35" t="s">
        <v>113</v>
      </c>
      <c r="L481" s="35" t="s">
        <v>45</v>
      </c>
      <c r="M481" s="36" t="s">
        <v>105</v>
      </c>
      <c r="N481" s="36"/>
      <c r="O481" s="35">
        <v>60</v>
      </c>
      <c r="P481" s="74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9"/>
      <c r="R481" s="679"/>
      <c r="S481" s="679"/>
      <c r="T481" s="680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68"/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1" t="s">
        <v>747</v>
      </c>
      <c r="AG481" s="75"/>
      <c r="AJ481" s="79" t="s">
        <v>45</v>
      </c>
      <c r="AK481" s="79">
        <v>0</v>
      </c>
      <c r="BB481" s="562" t="s">
        <v>66</v>
      </c>
      <c r="BM481" s="75">
        <f t="shared" si="69"/>
        <v>0</v>
      </c>
      <c r="BN481" s="75">
        <f t="shared" si="70"/>
        <v>0</v>
      </c>
      <c r="BO481" s="75">
        <f t="shared" si="71"/>
        <v>0</v>
      </c>
      <c r="BP481" s="75">
        <f t="shared" si="72"/>
        <v>0</v>
      </c>
    </row>
    <row r="482" spans="1:68" x14ac:dyDescent="0.2">
      <c r="A482" s="684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1" t="s">
        <v>40</v>
      </c>
      <c r="Q482" s="682"/>
      <c r="R482" s="682"/>
      <c r="S482" s="682"/>
      <c r="T482" s="682"/>
      <c r="U482" s="682"/>
      <c r="V482" s="683"/>
      <c r="W482" s="40" t="s">
        <v>39</v>
      </c>
      <c r="X482" s="4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246.21212121212119</v>
      </c>
      <c r="Y482" s="4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247</v>
      </c>
      <c r="Z482" s="4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2.9541199999999996</v>
      </c>
      <c r="AA482" s="64"/>
      <c r="AB482" s="64"/>
      <c r="AC482" s="64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1" t="s">
        <v>40</v>
      </c>
      <c r="Q483" s="682"/>
      <c r="R483" s="682"/>
      <c r="S483" s="682"/>
      <c r="T483" s="682"/>
      <c r="U483" s="682"/>
      <c r="V483" s="683"/>
      <c r="W483" s="40" t="s">
        <v>0</v>
      </c>
      <c r="X483" s="41">
        <f>IFERROR(SUM(X467:X481),"0")</f>
        <v>1300</v>
      </c>
      <c r="Y483" s="41">
        <f>IFERROR(SUM(Y467:Y481),"0")</f>
        <v>1304.1600000000001</v>
      </c>
      <c r="Z483" s="40"/>
      <c r="AA483" s="64"/>
      <c r="AB483" s="64"/>
      <c r="AC483" s="64"/>
    </row>
    <row r="484" spans="1:68" ht="14.25" customHeight="1" x14ac:dyDescent="0.25">
      <c r="A484" s="676" t="s">
        <v>146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3"/>
      <c r="AB484" s="63"/>
      <c r="AC484" s="63"/>
    </row>
    <row r="485" spans="1:68" ht="16.5" customHeight="1" x14ac:dyDescent="0.25">
      <c r="A485" s="60" t="s">
        <v>772</v>
      </c>
      <c r="B485" s="60" t="s">
        <v>773</v>
      </c>
      <c r="C485" s="34">
        <v>4301020222</v>
      </c>
      <c r="D485" s="677">
        <v>4607091388930</v>
      </c>
      <c r="E485" s="677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55</v>
      </c>
      <c r="P48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9"/>
      <c r="R485" s="679"/>
      <c r="S485" s="679"/>
      <c r="T485" s="680"/>
      <c r="U485" s="37" t="s">
        <v>45</v>
      </c>
      <c r="V485" s="37" t="s">
        <v>45</v>
      </c>
      <c r="W485" s="38" t="s">
        <v>0</v>
      </c>
      <c r="X485" s="56">
        <v>550</v>
      </c>
      <c r="Y485" s="53">
        <f>IFERROR(IF(X485="",0,CEILING((X485/$H485),1)*$H485),"")</f>
        <v>554.4</v>
      </c>
      <c r="Z485" s="39">
        <f>IFERROR(IF(Y485=0,"",ROUNDUP(Y485/H485,0)*0.01196),"")</f>
        <v>1.2558</v>
      </c>
      <c r="AA485" s="65" t="s">
        <v>45</v>
      </c>
      <c r="AB485" s="66" t="s">
        <v>45</v>
      </c>
      <c r="AC485" s="563" t="s">
        <v>774</v>
      </c>
      <c r="AG485" s="75"/>
      <c r="AJ485" s="79" t="s">
        <v>45</v>
      </c>
      <c r="AK485" s="79">
        <v>0</v>
      </c>
      <c r="BB485" s="564" t="s">
        <v>66</v>
      </c>
      <c r="BM485" s="75">
        <f>IFERROR(X485*I485/H485,"0")</f>
        <v>587.5</v>
      </c>
      <c r="BN485" s="75">
        <f>IFERROR(Y485*I485/H485,"0")</f>
        <v>592.19999999999993</v>
      </c>
      <c r="BO485" s="75">
        <f>IFERROR(1/J485*(X485/H485),"0")</f>
        <v>1.0016025641025641</v>
      </c>
      <c r="BP485" s="75">
        <f>IFERROR(1/J485*(Y485/H485),"0")</f>
        <v>1.0096153846153846</v>
      </c>
    </row>
    <row r="486" spans="1:68" ht="16.5" customHeight="1" x14ac:dyDescent="0.25">
      <c r="A486" s="60" t="s">
        <v>772</v>
      </c>
      <c r="B486" s="60" t="s">
        <v>775</v>
      </c>
      <c r="C486" s="34">
        <v>4301020334</v>
      </c>
      <c r="D486" s="677">
        <v>4607091388930</v>
      </c>
      <c r="E486" s="677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112</v>
      </c>
      <c r="N486" s="36"/>
      <c r="O486" s="35">
        <v>70</v>
      </c>
      <c r="P486" s="746" t="s">
        <v>776</v>
      </c>
      <c r="Q486" s="679"/>
      <c r="R486" s="679"/>
      <c r="S486" s="679"/>
      <c r="T486" s="680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65" t="s">
        <v>777</v>
      </c>
      <c r="AG486" s="75"/>
      <c r="AJ486" s="79" t="s">
        <v>45</v>
      </c>
      <c r="AK486" s="79">
        <v>0</v>
      </c>
      <c r="BB486" s="566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16.5" customHeight="1" x14ac:dyDescent="0.25">
      <c r="A487" s="60" t="s">
        <v>778</v>
      </c>
      <c r="B487" s="60" t="s">
        <v>779</v>
      </c>
      <c r="C487" s="34">
        <v>4301020384</v>
      </c>
      <c r="D487" s="677">
        <v>4680115886407</v>
      </c>
      <c r="E487" s="677"/>
      <c r="F487" s="59">
        <v>0.4</v>
      </c>
      <c r="G487" s="35">
        <v>6</v>
      </c>
      <c r="H487" s="59">
        <v>2.4</v>
      </c>
      <c r="I487" s="59">
        <v>2.58</v>
      </c>
      <c r="J487" s="35">
        <v>182</v>
      </c>
      <c r="K487" s="35" t="s">
        <v>83</v>
      </c>
      <c r="L487" s="35" t="s">
        <v>45</v>
      </c>
      <c r="M487" s="36" t="s">
        <v>112</v>
      </c>
      <c r="N487" s="36"/>
      <c r="O487" s="35">
        <v>70</v>
      </c>
      <c r="P487" s="747" t="s">
        <v>780</v>
      </c>
      <c r="Q487" s="679"/>
      <c r="R487" s="679"/>
      <c r="S487" s="679"/>
      <c r="T487" s="680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67" t="s">
        <v>777</v>
      </c>
      <c r="AG487" s="75"/>
      <c r="AJ487" s="79" t="s">
        <v>45</v>
      </c>
      <c r="AK487" s="79">
        <v>0</v>
      </c>
      <c r="BB487" s="56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16.5" customHeight="1" x14ac:dyDescent="0.25">
      <c r="A488" s="60" t="s">
        <v>781</v>
      </c>
      <c r="B488" s="60" t="s">
        <v>782</v>
      </c>
      <c r="C488" s="34">
        <v>4301020385</v>
      </c>
      <c r="D488" s="677">
        <v>4680115880054</v>
      </c>
      <c r="E488" s="677"/>
      <c r="F488" s="59">
        <v>0.6</v>
      </c>
      <c r="G488" s="35">
        <v>8</v>
      </c>
      <c r="H488" s="59">
        <v>4.8</v>
      </c>
      <c r="I488" s="59">
        <v>6.93</v>
      </c>
      <c r="J488" s="35">
        <v>132</v>
      </c>
      <c r="K488" s="35" t="s">
        <v>113</v>
      </c>
      <c r="L488" s="35" t="s">
        <v>45</v>
      </c>
      <c r="M488" s="36" t="s">
        <v>105</v>
      </c>
      <c r="N488" s="36"/>
      <c r="O488" s="35">
        <v>70</v>
      </c>
      <c r="P488" s="748" t="s">
        <v>783</v>
      </c>
      <c r="Q488" s="679"/>
      <c r="R488" s="679"/>
      <c r="S488" s="679"/>
      <c r="T488" s="680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 t="s">
        <v>45</v>
      </c>
      <c r="AB488" s="66" t="s">
        <v>45</v>
      </c>
      <c r="AC488" s="569" t="s">
        <v>777</v>
      </c>
      <c r="AG488" s="75"/>
      <c r="AJ488" s="79" t="s">
        <v>45</v>
      </c>
      <c r="AK488" s="79">
        <v>0</v>
      </c>
      <c r="BB488" s="570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684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1" t="s">
        <v>40</v>
      </c>
      <c r="Q489" s="682"/>
      <c r="R489" s="682"/>
      <c r="S489" s="682"/>
      <c r="T489" s="682"/>
      <c r="U489" s="682"/>
      <c r="V489" s="683"/>
      <c r="W489" s="40" t="s">
        <v>39</v>
      </c>
      <c r="X489" s="41">
        <f>IFERROR(X485/H485,"0")+IFERROR(X486/H486,"0")+IFERROR(X487/H487,"0")+IFERROR(X488/H488,"0")</f>
        <v>104.16666666666666</v>
      </c>
      <c r="Y489" s="41">
        <f>IFERROR(Y485/H485,"0")+IFERROR(Y486/H486,"0")+IFERROR(Y487/H487,"0")+IFERROR(Y488/H488,"0")</f>
        <v>104.99999999999999</v>
      </c>
      <c r="Z489" s="41">
        <f>IFERROR(IF(Z485="",0,Z485),"0")+IFERROR(IF(Z486="",0,Z486),"0")+IFERROR(IF(Z487="",0,Z487),"0")+IFERROR(IF(Z488="",0,Z488),"0")</f>
        <v>1.2558</v>
      </c>
      <c r="AA489" s="64"/>
      <c r="AB489" s="64"/>
      <c r="AC489" s="64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1" t="s">
        <v>40</v>
      </c>
      <c r="Q490" s="682"/>
      <c r="R490" s="682"/>
      <c r="S490" s="682"/>
      <c r="T490" s="682"/>
      <c r="U490" s="682"/>
      <c r="V490" s="683"/>
      <c r="W490" s="40" t="s">
        <v>0</v>
      </c>
      <c r="X490" s="41">
        <f>IFERROR(SUM(X485:X488),"0")</f>
        <v>550</v>
      </c>
      <c r="Y490" s="41">
        <f>IFERROR(SUM(Y485:Y488),"0")</f>
        <v>554.4</v>
      </c>
      <c r="Z490" s="40"/>
      <c r="AA490" s="64"/>
      <c r="AB490" s="64"/>
      <c r="AC490" s="64"/>
    </row>
    <row r="491" spans="1:68" ht="14.25" customHeight="1" x14ac:dyDescent="0.25">
      <c r="A491" s="676" t="s">
        <v>157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3"/>
      <c r="AB491" s="63"/>
      <c r="AC491" s="63"/>
    </row>
    <row r="492" spans="1:68" ht="27" customHeight="1" x14ac:dyDescent="0.25">
      <c r="A492" s="60" t="s">
        <v>784</v>
      </c>
      <c r="B492" s="60" t="s">
        <v>785</v>
      </c>
      <c r="C492" s="34">
        <v>4301031349</v>
      </c>
      <c r="D492" s="677">
        <v>4680115883116</v>
      </c>
      <c r="E492" s="677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106</v>
      </c>
      <c r="L492" s="35" t="s">
        <v>45</v>
      </c>
      <c r="M492" s="36" t="s">
        <v>105</v>
      </c>
      <c r="N492" s="36"/>
      <c r="O492" s="35">
        <v>70</v>
      </c>
      <c r="P492" s="735" t="s">
        <v>786</v>
      </c>
      <c r="Q492" s="679"/>
      <c r="R492" s="679"/>
      <c r="S492" s="679"/>
      <c r="T492" s="680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ref="Y492:Y503" si="73">IFERROR(IF(X492="",0,CEILING((X492/$H492),1)*$H492),"")</f>
        <v>0</v>
      </c>
      <c r="Z492" s="39" t="str">
        <f>IFERROR(IF(Y492=0,"",ROUNDUP(Y492/H492,0)*0.01196),"")</f>
        <v/>
      </c>
      <c r="AA492" s="65" t="s">
        <v>45</v>
      </c>
      <c r="AB492" s="66" t="s">
        <v>45</v>
      </c>
      <c r="AC492" s="571" t="s">
        <v>787</v>
      </c>
      <c r="AG492" s="75"/>
      <c r="AJ492" s="79" t="s">
        <v>45</v>
      </c>
      <c r="AK492" s="79">
        <v>0</v>
      </c>
      <c r="BB492" s="572" t="s">
        <v>66</v>
      </c>
      <c r="BM492" s="75">
        <f t="shared" ref="BM492:BM503" si="74">IFERROR(X492*I492/H492,"0")</f>
        <v>0</v>
      </c>
      <c r="BN492" s="75">
        <f t="shared" ref="BN492:BN503" si="75">IFERROR(Y492*I492/H492,"0")</f>
        <v>0</v>
      </c>
      <c r="BO492" s="75">
        <f t="shared" ref="BO492:BO503" si="76">IFERROR(1/J492*(X492/H492),"0")</f>
        <v>0</v>
      </c>
      <c r="BP492" s="75">
        <f t="shared" ref="BP492:BP503" si="77">IFERROR(1/J492*(Y492/H492),"0")</f>
        <v>0</v>
      </c>
    </row>
    <row r="493" spans="1:68" ht="27" customHeight="1" x14ac:dyDescent="0.25">
      <c r="A493" s="60" t="s">
        <v>788</v>
      </c>
      <c r="B493" s="60" t="s">
        <v>789</v>
      </c>
      <c r="C493" s="34">
        <v>4301031350</v>
      </c>
      <c r="D493" s="677">
        <v>4680115883093</v>
      </c>
      <c r="E493" s="677"/>
      <c r="F493" s="59">
        <v>0.88</v>
      </c>
      <c r="G493" s="35">
        <v>6</v>
      </c>
      <c r="H493" s="59">
        <v>5.28</v>
      </c>
      <c r="I493" s="59">
        <v>5.64</v>
      </c>
      <c r="J493" s="35">
        <v>104</v>
      </c>
      <c r="K493" s="35" t="s">
        <v>106</v>
      </c>
      <c r="L493" s="35" t="s">
        <v>45</v>
      </c>
      <c r="M493" s="36" t="s">
        <v>82</v>
      </c>
      <c r="N493" s="36"/>
      <c r="O493" s="35">
        <v>70</v>
      </c>
      <c r="P493" s="736" t="s">
        <v>790</v>
      </c>
      <c r="Q493" s="679"/>
      <c r="R493" s="679"/>
      <c r="S493" s="679"/>
      <c r="T493" s="680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IFERROR(IF(Y493=0,"",ROUNDUP(Y493/H493,0)*0.01196),"")</f>
        <v/>
      </c>
      <c r="AA493" s="65" t="s">
        <v>45</v>
      </c>
      <c r="AB493" s="66" t="s">
        <v>45</v>
      </c>
      <c r="AC493" s="573" t="s">
        <v>791</v>
      </c>
      <c r="AG493" s="75"/>
      <c r="AJ493" s="79" t="s">
        <v>45</v>
      </c>
      <c r="AK493" s="79">
        <v>0</v>
      </c>
      <c r="BB493" s="574" t="s">
        <v>66</v>
      </c>
      <c r="BM493" s="75">
        <f t="shared" si="74"/>
        <v>0</v>
      </c>
      <c r="BN493" s="75">
        <f t="shared" si="75"/>
        <v>0</v>
      </c>
      <c r="BO493" s="75">
        <f t="shared" si="76"/>
        <v>0</v>
      </c>
      <c r="BP493" s="75">
        <f t="shared" si="77"/>
        <v>0</v>
      </c>
    </row>
    <row r="494" spans="1:68" ht="27" customHeight="1" x14ac:dyDescent="0.25">
      <c r="A494" s="60" t="s">
        <v>792</v>
      </c>
      <c r="B494" s="60" t="s">
        <v>793</v>
      </c>
      <c r="C494" s="34">
        <v>4301031353</v>
      </c>
      <c r="D494" s="677">
        <v>4680115883109</v>
      </c>
      <c r="E494" s="677"/>
      <c r="F494" s="59">
        <v>0.88</v>
      </c>
      <c r="G494" s="35">
        <v>6</v>
      </c>
      <c r="H494" s="59">
        <v>5.28</v>
      </c>
      <c r="I494" s="59">
        <v>5.64</v>
      </c>
      <c r="J494" s="35">
        <v>104</v>
      </c>
      <c r="K494" s="35" t="s">
        <v>106</v>
      </c>
      <c r="L494" s="35" t="s">
        <v>45</v>
      </c>
      <c r="M494" s="36" t="s">
        <v>82</v>
      </c>
      <c r="N494" s="36"/>
      <c r="O494" s="35">
        <v>70</v>
      </c>
      <c r="P494" s="737" t="s">
        <v>794</v>
      </c>
      <c r="Q494" s="679"/>
      <c r="R494" s="679"/>
      <c r="S494" s="679"/>
      <c r="T494" s="680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IFERROR(IF(Y494=0,"",ROUNDUP(Y494/H494,0)*0.01196),"")</f>
        <v/>
      </c>
      <c r="AA494" s="65" t="s">
        <v>45</v>
      </c>
      <c r="AB494" s="66" t="s">
        <v>45</v>
      </c>
      <c r="AC494" s="575" t="s">
        <v>795</v>
      </c>
      <c r="AG494" s="75"/>
      <c r="AJ494" s="79" t="s">
        <v>45</v>
      </c>
      <c r="AK494" s="79">
        <v>0</v>
      </c>
      <c r="BB494" s="576" t="s">
        <v>66</v>
      </c>
      <c r="BM494" s="75">
        <f t="shared" si="74"/>
        <v>0</v>
      </c>
      <c r="BN494" s="75">
        <f t="shared" si="75"/>
        <v>0</v>
      </c>
      <c r="BO494" s="75">
        <f t="shared" si="76"/>
        <v>0</v>
      </c>
      <c r="BP494" s="75">
        <f t="shared" si="77"/>
        <v>0</v>
      </c>
    </row>
    <row r="495" spans="1:68" ht="27" customHeight="1" x14ac:dyDescent="0.25">
      <c r="A495" s="60" t="s">
        <v>796</v>
      </c>
      <c r="B495" s="60" t="s">
        <v>797</v>
      </c>
      <c r="C495" s="34">
        <v>4301031409</v>
      </c>
      <c r="D495" s="677">
        <v>4680115886438</v>
      </c>
      <c r="E495" s="677"/>
      <c r="F495" s="59">
        <v>0.4</v>
      </c>
      <c r="G495" s="35">
        <v>6</v>
      </c>
      <c r="H495" s="59">
        <v>2.4</v>
      </c>
      <c r="I495" s="59">
        <v>2.58</v>
      </c>
      <c r="J495" s="35">
        <v>182</v>
      </c>
      <c r="K495" s="35" t="s">
        <v>83</v>
      </c>
      <c r="L495" s="35" t="s">
        <v>45</v>
      </c>
      <c r="M495" s="36" t="s">
        <v>105</v>
      </c>
      <c r="N495" s="36"/>
      <c r="O495" s="35">
        <v>70</v>
      </c>
      <c r="P495" s="738" t="s">
        <v>798</v>
      </c>
      <c r="Q495" s="679"/>
      <c r="R495" s="679"/>
      <c r="S495" s="679"/>
      <c r="T495" s="680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IFERROR(IF(Y495=0,"",ROUNDUP(Y495/H495,0)*0.00651),"")</f>
        <v/>
      </c>
      <c r="AA495" s="65" t="s">
        <v>45</v>
      </c>
      <c r="AB495" s="66" t="s">
        <v>45</v>
      </c>
      <c r="AC495" s="577" t="s">
        <v>787</v>
      </c>
      <c r="AG495" s="75"/>
      <c r="AJ495" s="79" t="s">
        <v>45</v>
      </c>
      <c r="AK495" s="79">
        <v>0</v>
      </c>
      <c r="BB495" s="578" t="s">
        <v>66</v>
      </c>
      <c r="BM495" s="75">
        <f t="shared" si="74"/>
        <v>0</v>
      </c>
      <c r="BN495" s="75">
        <f t="shared" si="75"/>
        <v>0</v>
      </c>
      <c r="BO495" s="75">
        <f t="shared" si="76"/>
        <v>0</v>
      </c>
      <c r="BP495" s="75">
        <f t="shared" si="77"/>
        <v>0</v>
      </c>
    </row>
    <row r="496" spans="1:68" ht="27" customHeight="1" x14ac:dyDescent="0.25">
      <c r="A496" s="60" t="s">
        <v>799</v>
      </c>
      <c r="B496" s="60" t="s">
        <v>800</v>
      </c>
      <c r="C496" s="34">
        <v>4301031351</v>
      </c>
      <c r="D496" s="677">
        <v>4680115882072</v>
      </c>
      <c r="E496" s="677"/>
      <c r="F496" s="59">
        <v>0.6</v>
      </c>
      <c r="G496" s="35">
        <v>6</v>
      </c>
      <c r="H496" s="59">
        <v>3.6</v>
      </c>
      <c r="I496" s="59">
        <v>3.81</v>
      </c>
      <c r="J496" s="35">
        <v>132</v>
      </c>
      <c r="K496" s="35" t="s">
        <v>113</v>
      </c>
      <c r="L496" s="35" t="s">
        <v>45</v>
      </c>
      <c r="M496" s="36" t="s">
        <v>105</v>
      </c>
      <c r="N496" s="36"/>
      <c r="O496" s="35">
        <v>70</v>
      </c>
      <c r="P496" s="739" t="s">
        <v>801</v>
      </c>
      <c r="Q496" s="679"/>
      <c r="R496" s="679"/>
      <c r="S496" s="679"/>
      <c r="T496" s="680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79" t="s">
        <v>787</v>
      </c>
      <c r="AG496" s="75"/>
      <c r="AJ496" s="79" t="s">
        <v>45</v>
      </c>
      <c r="AK496" s="79">
        <v>0</v>
      </c>
      <c r="BB496" s="580" t="s">
        <v>66</v>
      </c>
      <c r="BM496" s="75">
        <f t="shared" si="74"/>
        <v>0</v>
      </c>
      <c r="BN496" s="75">
        <f t="shared" si="75"/>
        <v>0</v>
      </c>
      <c r="BO496" s="75">
        <f t="shared" si="76"/>
        <v>0</v>
      </c>
      <c r="BP496" s="75">
        <f t="shared" si="77"/>
        <v>0</v>
      </c>
    </row>
    <row r="497" spans="1:68" ht="27" customHeight="1" x14ac:dyDescent="0.25">
      <c r="A497" s="60" t="s">
        <v>799</v>
      </c>
      <c r="B497" s="60" t="s">
        <v>802</v>
      </c>
      <c r="C497" s="34">
        <v>4301031419</v>
      </c>
      <c r="D497" s="677">
        <v>4680115882072</v>
      </c>
      <c r="E497" s="677"/>
      <c r="F497" s="59">
        <v>0.6</v>
      </c>
      <c r="G497" s="35">
        <v>8</v>
      </c>
      <c r="H497" s="59">
        <v>4.8</v>
      </c>
      <c r="I497" s="59">
        <v>6.93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70</v>
      </c>
      <c r="P497" s="740" t="s">
        <v>803</v>
      </c>
      <c r="Q497" s="679"/>
      <c r="R497" s="679"/>
      <c r="S497" s="679"/>
      <c r="T497" s="680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1" t="s">
        <v>787</v>
      </c>
      <c r="AG497" s="75"/>
      <c r="AJ497" s="79" t="s">
        <v>45</v>
      </c>
      <c r="AK497" s="79">
        <v>0</v>
      </c>
      <c r="BB497" s="582" t="s">
        <v>66</v>
      </c>
      <c r="BM497" s="75">
        <f t="shared" si="74"/>
        <v>0</v>
      </c>
      <c r="BN497" s="75">
        <f t="shared" si="75"/>
        <v>0</v>
      </c>
      <c r="BO497" s="75">
        <f t="shared" si="76"/>
        <v>0</v>
      </c>
      <c r="BP497" s="75">
        <f t="shared" si="77"/>
        <v>0</v>
      </c>
    </row>
    <row r="498" spans="1:68" ht="27" customHeight="1" x14ac:dyDescent="0.25">
      <c r="A498" s="60" t="s">
        <v>799</v>
      </c>
      <c r="B498" s="60" t="s">
        <v>804</v>
      </c>
      <c r="C498" s="34">
        <v>4301031383</v>
      </c>
      <c r="D498" s="677">
        <v>4680115882072</v>
      </c>
      <c r="E498" s="677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74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9"/>
      <c r="R498" s="679"/>
      <c r="S498" s="679"/>
      <c r="T498" s="680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3" t="s">
        <v>805</v>
      </c>
      <c r="AG498" s="75"/>
      <c r="AJ498" s="79" t="s">
        <v>45</v>
      </c>
      <c r="AK498" s="79">
        <v>0</v>
      </c>
      <c r="BB498" s="584" t="s">
        <v>66</v>
      </c>
      <c r="BM498" s="75">
        <f t="shared" si="74"/>
        <v>0</v>
      </c>
      <c r="BN498" s="75">
        <f t="shared" si="75"/>
        <v>0</v>
      </c>
      <c r="BO498" s="75">
        <f t="shared" si="76"/>
        <v>0</v>
      </c>
      <c r="BP498" s="75">
        <f t="shared" si="77"/>
        <v>0</v>
      </c>
    </row>
    <row r="499" spans="1:68" ht="27" customHeight="1" x14ac:dyDescent="0.25">
      <c r="A499" s="60" t="s">
        <v>806</v>
      </c>
      <c r="B499" s="60" t="s">
        <v>807</v>
      </c>
      <c r="C499" s="34">
        <v>4301031251</v>
      </c>
      <c r="D499" s="677">
        <v>4680115882102</v>
      </c>
      <c r="E499" s="677"/>
      <c r="F499" s="59">
        <v>0.6</v>
      </c>
      <c r="G499" s="35">
        <v>6</v>
      </c>
      <c r="H499" s="59">
        <v>3.6</v>
      </c>
      <c r="I499" s="59">
        <v>3.81</v>
      </c>
      <c r="J499" s="35">
        <v>132</v>
      </c>
      <c r="K499" s="35" t="s">
        <v>113</v>
      </c>
      <c r="L499" s="35" t="s">
        <v>45</v>
      </c>
      <c r="M499" s="36" t="s">
        <v>82</v>
      </c>
      <c r="N499" s="36"/>
      <c r="O499" s="35">
        <v>60</v>
      </c>
      <c r="P499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9"/>
      <c r="R499" s="679"/>
      <c r="S499" s="679"/>
      <c r="T499" s="680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5" t="s">
        <v>808</v>
      </c>
      <c r="AG499" s="75"/>
      <c r="AJ499" s="79" t="s">
        <v>45</v>
      </c>
      <c r="AK499" s="79">
        <v>0</v>
      </c>
      <c r="BB499" s="586" t="s">
        <v>66</v>
      </c>
      <c r="BM499" s="75">
        <f t="shared" si="74"/>
        <v>0</v>
      </c>
      <c r="BN499" s="75">
        <f t="shared" si="75"/>
        <v>0</v>
      </c>
      <c r="BO499" s="75">
        <f t="shared" si="76"/>
        <v>0</v>
      </c>
      <c r="BP499" s="75">
        <f t="shared" si="77"/>
        <v>0</v>
      </c>
    </row>
    <row r="500" spans="1:68" ht="27" customHeight="1" x14ac:dyDescent="0.25">
      <c r="A500" s="60" t="s">
        <v>806</v>
      </c>
      <c r="B500" s="60" t="s">
        <v>809</v>
      </c>
      <c r="C500" s="34">
        <v>4301031418</v>
      </c>
      <c r="D500" s="677">
        <v>4680115882102</v>
      </c>
      <c r="E500" s="677"/>
      <c r="F500" s="59">
        <v>0.6</v>
      </c>
      <c r="G500" s="35">
        <v>8</v>
      </c>
      <c r="H500" s="59">
        <v>4.8</v>
      </c>
      <c r="I500" s="59">
        <v>6.69</v>
      </c>
      <c r="J500" s="35">
        <v>132</v>
      </c>
      <c r="K500" s="35" t="s">
        <v>113</v>
      </c>
      <c r="L500" s="35" t="s">
        <v>45</v>
      </c>
      <c r="M500" s="36" t="s">
        <v>82</v>
      </c>
      <c r="N500" s="36"/>
      <c r="O500" s="35">
        <v>70</v>
      </c>
      <c r="P500" s="728" t="s">
        <v>810</v>
      </c>
      <c r="Q500" s="679"/>
      <c r="R500" s="679"/>
      <c r="S500" s="679"/>
      <c r="T500" s="680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7" t="s">
        <v>791</v>
      </c>
      <c r="AG500" s="75"/>
      <c r="AJ500" s="79" t="s">
        <v>45</v>
      </c>
      <c r="AK500" s="79">
        <v>0</v>
      </c>
      <c r="BB500" s="588" t="s">
        <v>66</v>
      </c>
      <c r="BM500" s="75">
        <f t="shared" si="74"/>
        <v>0</v>
      </c>
      <c r="BN500" s="75">
        <f t="shared" si="75"/>
        <v>0</v>
      </c>
      <c r="BO500" s="75">
        <f t="shared" si="76"/>
        <v>0</v>
      </c>
      <c r="BP500" s="75">
        <f t="shared" si="77"/>
        <v>0</v>
      </c>
    </row>
    <row r="501" spans="1:68" ht="27" customHeight="1" x14ac:dyDescent="0.25">
      <c r="A501" s="60" t="s">
        <v>811</v>
      </c>
      <c r="B501" s="60" t="s">
        <v>812</v>
      </c>
      <c r="C501" s="34">
        <v>4301031253</v>
      </c>
      <c r="D501" s="677">
        <v>4680115882096</v>
      </c>
      <c r="E501" s="677"/>
      <c r="F501" s="59">
        <v>0.6</v>
      </c>
      <c r="G501" s="35">
        <v>6</v>
      </c>
      <c r="H501" s="59">
        <v>3.6</v>
      </c>
      <c r="I501" s="59">
        <v>3.81</v>
      </c>
      <c r="J501" s="35">
        <v>132</v>
      </c>
      <c r="K501" s="35" t="s">
        <v>113</v>
      </c>
      <c r="L501" s="35" t="s">
        <v>45</v>
      </c>
      <c r="M501" s="36" t="s">
        <v>82</v>
      </c>
      <c r="N501" s="36"/>
      <c r="O501" s="35">
        <v>60</v>
      </c>
      <c r="P501" s="7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9"/>
      <c r="R501" s="679"/>
      <c r="S501" s="679"/>
      <c r="T501" s="680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73"/>
        <v>0</v>
      </c>
      <c r="Z501" s="39" t="str">
        <f>IFERROR(IF(Y501=0,"",ROUNDUP(Y501/H501,0)*0.00902),"")</f>
        <v/>
      </c>
      <c r="AA501" s="65" t="s">
        <v>45</v>
      </c>
      <c r="AB501" s="66" t="s">
        <v>45</v>
      </c>
      <c r="AC501" s="589" t="s">
        <v>813</v>
      </c>
      <c r="AG501" s="75"/>
      <c r="AJ501" s="79" t="s">
        <v>45</v>
      </c>
      <c r="AK501" s="79">
        <v>0</v>
      </c>
      <c r="BB501" s="590" t="s">
        <v>66</v>
      </c>
      <c r="BM501" s="75">
        <f t="shared" si="74"/>
        <v>0</v>
      </c>
      <c r="BN501" s="75">
        <f t="shared" si="75"/>
        <v>0</v>
      </c>
      <c r="BO501" s="75">
        <f t="shared" si="76"/>
        <v>0</v>
      </c>
      <c r="BP501" s="75">
        <f t="shared" si="77"/>
        <v>0</v>
      </c>
    </row>
    <row r="502" spans="1:68" ht="27" customHeight="1" x14ac:dyDescent="0.25">
      <c r="A502" s="60" t="s">
        <v>811</v>
      </c>
      <c r="B502" s="60" t="s">
        <v>814</v>
      </c>
      <c r="C502" s="34">
        <v>4301031417</v>
      </c>
      <c r="D502" s="677">
        <v>4680115882096</v>
      </c>
      <c r="E502" s="677"/>
      <c r="F502" s="59">
        <v>0.6</v>
      </c>
      <c r="G502" s="35">
        <v>8</v>
      </c>
      <c r="H502" s="59">
        <v>4.8</v>
      </c>
      <c r="I502" s="59">
        <v>6.69</v>
      </c>
      <c r="J502" s="35">
        <v>132</v>
      </c>
      <c r="K502" s="35" t="s">
        <v>113</v>
      </c>
      <c r="L502" s="35" t="s">
        <v>45</v>
      </c>
      <c r="M502" s="36" t="s">
        <v>82</v>
      </c>
      <c r="N502" s="36"/>
      <c r="O502" s="35">
        <v>70</v>
      </c>
      <c r="P502" s="730" t="s">
        <v>815</v>
      </c>
      <c r="Q502" s="679"/>
      <c r="R502" s="679"/>
      <c r="S502" s="679"/>
      <c r="T502" s="680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73"/>
        <v>0</v>
      </c>
      <c r="Z502" s="39" t="str">
        <f>IFERROR(IF(Y502=0,"",ROUNDUP(Y502/H502,0)*0.00902),"")</f>
        <v/>
      </c>
      <c r="AA502" s="65" t="s">
        <v>45</v>
      </c>
      <c r="AB502" s="66" t="s">
        <v>45</v>
      </c>
      <c r="AC502" s="591" t="s">
        <v>795</v>
      </c>
      <c r="AG502" s="75"/>
      <c r="AJ502" s="79" t="s">
        <v>45</v>
      </c>
      <c r="AK502" s="79">
        <v>0</v>
      </c>
      <c r="BB502" s="592" t="s">
        <v>66</v>
      </c>
      <c r="BM502" s="75">
        <f t="shared" si="74"/>
        <v>0</v>
      </c>
      <c r="BN502" s="75">
        <f t="shared" si="75"/>
        <v>0</v>
      </c>
      <c r="BO502" s="75">
        <f t="shared" si="76"/>
        <v>0</v>
      </c>
      <c r="BP502" s="75">
        <f t="shared" si="77"/>
        <v>0</v>
      </c>
    </row>
    <row r="503" spans="1:68" ht="27" customHeight="1" x14ac:dyDescent="0.25">
      <c r="A503" s="60" t="s">
        <v>811</v>
      </c>
      <c r="B503" s="60" t="s">
        <v>816</v>
      </c>
      <c r="C503" s="34">
        <v>4301031384</v>
      </c>
      <c r="D503" s="677">
        <v>4680115882096</v>
      </c>
      <c r="E503" s="677"/>
      <c r="F503" s="59">
        <v>0.6</v>
      </c>
      <c r="G503" s="35">
        <v>8</v>
      </c>
      <c r="H503" s="59">
        <v>4.8</v>
      </c>
      <c r="I503" s="59">
        <v>6.69</v>
      </c>
      <c r="J503" s="35">
        <v>120</v>
      </c>
      <c r="K503" s="35" t="s">
        <v>113</v>
      </c>
      <c r="L503" s="35" t="s">
        <v>45</v>
      </c>
      <c r="M503" s="36" t="s">
        <v>82</v>
      </c>
      <c r="N503" s="36"/>
      <c r="O503" s="35">
        <v>60</v>
      </c>
      <c r="P503" s="73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9"/>
      <c r="R503" s="679"/>
      <c r="S503" s="679"/>
      <c r="T503" s="680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73"/>
        <v>0</v>
      </c>
      <c r="Z503" s="39" t="str">
        <f>IFERROR(IF(Y503=0,"",ROUNDUP(Y503/H503,0)*0.00937),"")</f>
        <v/>
      </c>
      <c r="AA503" s="65" t="s">
        <v>45</v>
      </c>
      <c r="AB503" s="66" t="s">
        <v>45</v>
      </c>
      <c r="AC503" s="593" t="s">
        <v>795</v>
      </c>
      <c r="AG503" s="75"/>
      <c r="AJ503" s="79" t="s">
        <v>45</v>
      </c>
      <c r="AK503" s="79">
        <v>0</v>
      </c>
      <c r="BB503" s="594" t="s">
        <v>66</v>
      </c>
      <c r="BM503" s="75">
        <f t="shared" si="74"/>
        <v>0</v>
      </c>
      <c r="BN503" s="75">
        <f t="shared" si="75"/>
        <v>0</v>
      </c>
      <c r="BO503" s="75">
        <f t="shared" si="76"/>
        <v>0</v>
      </c>
      <c r="BP503" s="75">
        <f t="shared" si="77"/>
        <v>0</v>
      </c>
    </row>
    <row r="504" spans="1:68" x14ac:dyDescent="0.2">
      <c r="A504" s="684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1" t="s">
        <v>40</v>
      </c>
      <c r="Q504" s="682"/>
      <c r="R504" s="682"/>
      <c r="S504" s="682"/>
      <c r="T504" s="682"/>
      <c r="U504" s="682"/>
      <c r="V504" s="683"/>
      <c r="W504" s="40" t="s">
        <v>39</v>
      </c>
      <c r="X504" s="4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1" t="s">
        <v>40</v>
      </c>
      <c r="Q505" s="682"/>
      <c r="R505" s="682"/>
      <c r="S505" s="682"/>
      <c r="T505" s="682"/>
      <c r="U505" s="682"/>
      <c r="V505" s="683"/>
      <c r="W505" s="40" t="s">
        <v>0</v>
      </c>
      <c r="X505" s="41">
        <f>IFERROR(SUM(X492:X503),"0")</f>
        <v>0</v>
      </c>
      <c r="Y505" s="41">
        <f>IFERROR(SUM(Y492:Y503),"0")</f>
        <v>0</v>
      </c>
      <c r="Z505" s="40"/>
      <c r="AA505" s="64"/>
      <c r="AB505" s="64"/>
      <c r="AC505" s="64"/>
    </row>
    <row r="506" spans="1:68" ht="14.25" customHeight="1" x14ac:dyDescent="0.25">
      <c r="A506" s="676" t="s">
        <v>78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3"/>
      <c r="AB506" s="63"/>
      <c r="AC506" s="63"/>
    </row>
    <row r="507" spans="1:68" ht="16.5" customHeight="1" x14ac:dyDescent="0.25">
      <c r="A507" s="60" t="s">
        <v>817</v>
      </c>
      <c r="B507" s="60" t="s">
        <v>818</v>
      </c>
      <c r="C507" s="34">
        <v>4301051232</v>
      </c>
      <c r="D507" s="677">
        <v>4607091383409</v>
      </c>
      <c r="E507" s="677"/>
      <c r="F507" s="59">
        <v>1.3</v>
      </c>
      <c r="G507" s="35">
        <v>6</v>
      </c>
      <c r="H507" s="59">
        <v>7.8</v>
      </c>
      <c r="I507" s="59">
        <v>8.3010000000000002</v>
      </c>
      <c r="J507" s="35">
        <v>64</v>
      </c>
      <c r="K507" s="35" t="s">
        <v>106</v>
      </c>
      <c r="L507" s="35" t="s">
        <v>45</v>
      </c>
      <c r="M507" s="36" t="s">
        <v>112</v>
      </c>
      <c r="N507" s="36"/>
      <c r="O507" s="35">
        <v>45</v>
      </c>
      <c r="P507" s="73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9"/>
      <c r="R507" s="679"/>
      <c r="S507" s="679"/>
      <c r="T507" s="680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IFERROR(IF(Y507=0,"",ROUNDUP(Y507/H507,0)*0.01898),"")</f>
        <v/>
      </c>
      <c r="AA507" s="65" t="s">
        <v>45</v>
      </c>
      <c r="AB507" s="66" t="s">
        <v>45</v>
      </c>
      <c r="AC507" s="595" t="s">
        <v>819</v>
      </c>
      <c r="AG507" s="75"/>
      <c r="AJ507" s="79" t="s">
        <v>45</v>
      </c>
      <c r="AK507" s="79">
        <v>0</v>
      </c>
      <c r="BB507" s="596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820</v>
      </c>
      <c r="B508" s="60" t="s">
        <v>821</v>
      </c>
      <c r="C508" s="34">
        <v>4301051231</v>
      </c>
      <c r="D508" s="677">
        <v>4607091383416</v>
      </c>
      <c r="E508" s="677"/>
      <c r="F508" s="59">
        <v>1.3</v>
      </c>
      <c r="G508" s="35">
        <v>6</v>
      </c>
      <c r="H508" s="59">
        <v>7.8</v>
      </c>
      <c r="I508" s="59">
        <v>8.3010000000000002</v>
      </c>
      <c r="J508" s="35">
        <v>64</v>
      </c>
      <c r="K508" s="35" t="s">
        <v>106</v>
      </c>
      <c r="L508" s="35" t="s">
        <v>45</v>
      </c>
      <c r="M508" s="36" t="s">
        <v>82</v>
      </c>
      <c r="N508" s="36"/>
      <c r="O508" s="35">
        <v>45</v>
      </c>
      <c r="P508" s="73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9"/>
      <c r="R508" s="679"/>
      <c r="S508" s="679"/>
      <c r="T508" s="680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IFERROR(IF(Y508=0,"",ROUNDUP(Y508/H508,0)*0.01898),"")</f>
        <v/>
      </c>
      <c r="AA508" s="65" t="s">
        <v>45</v>
      </c>
      <c r="AB508" s="66" t="s">
        <v>45</v>
      </c>
      <c r="AC508" s="597" t="s">
        <v>822</v>
      </c>
      <c r="AG508" s="75"/>
      <c r="AJ508" s="79" t="s">
        <v>45</v>
      </c>
      <c r="AK508" s="79">
        <v>0</v>
      </c>
      <c r="BB508" s="59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823</v>
      </c>
      <c r="B509" s="60" t="s">
        <v>824</v>
      </c>
      <c r="C509" s="34">
        <v>4301051064</v>
      </c>
      <c r="D509" s="677">
        <v>4680115883536</v>
      </c>
      <c r="E509" s="677"/>
      <c r="F509" s="59">
        <v>0.3</v>
      </c>
      <c r="G509" s="35">
        <v>6</v>
      </c>
      <c r="H509" s="59">
        <v>1.8</v>
      </c>
      <c r="I509" s="59">
        <v>2.0459999999999998</v>
      </c>
      <c r="J509" s="35">
        <v>182</v>
      </c>
      <c r="K509" s="35" t="s">
        <v>83</v>
      </c>
      <c r="L509" s="35" t="s">
        <v>45</v>
      </c>
      <c r="M509" s="36" t="s">
        <v>112</v>
      </c>
      <c r="N509" s="36"/>
      <c r="O509" s="35">
        <v>45</v>
      </c>
      <c r="P509" s="73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9"/>
      <c r="R509" s="679"/>
      <c r="S509" s="679"/>
      <c r="T509" s="680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599" t="s">
        <v>825</v>
      </c>
      <c r="AG509" s="75"/>
      <c r="AJ509" s="79" t="s">
        <v>45</v>
      </c>
      <c r="AK509" s="79">
        <v>0</v>
      </c>
      <c r="BB509" s="60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84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1" t="s">
        <v>40</v>
      </c>
      <c r="Q510" s="682"/>
      <c r="R510" s="682"/>
      <c r="S510" s="682"/>
      <c r="T510" s="682"/>
      <c r="U510" s="682"/>
      <c r="V510" s="683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1" t="s">
        <v>40</v>
      </c>
      <c r="Q511" s="682"/>
      <c r="R511" s="682"/>
      <c r="S511" s="682"/>
      <c r="T511" s="682"/>
      <c r="U511" s="682"/>
      <c r="V511" s="683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4.25" customHeight="1" x14ac:dyDescent="0.25">
      <c r="A512" s="676" t="s">
        <v>183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3"/>
      <c r="AB512" s="63"/>
      <c r="AC512" s="63"/>
    </row>
    <row r="513" spans="1:68" ht="37.5" customHeight="1" x14ac:dyDescent="0.25">
      <c r="A513" s="60" t="s">
        <v>826</v>
      </c>
      <c r="B513" s="60" t="s">
        <v>827</v>
      </c>
      <c r="C513" s="34">
        <v>4301060363</v>
      </c>
      <c r="D513" s="677">
        <v>4680115885035</v>
      </c>
      <c r="E513" s="677"/>
      <c r="F513" s="59">
        <v>1</v>
      </c>
      <c r="G513" s="35">
        <v>4</v>
      </c>
      <c r="H513" s="59">
        <v>4</v>
      </c>
      <c r="I513" s="59">
        <v>4.4160000000000004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35</v>
      </c>
      <c r="P513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9"/>
      <c r="R513" s="679"/>
      <c r="S513" s="679"/>
      <c r="T513" s="680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IFERROR(IF(Y513=0,"",ROUNDUP(Y513/H513,0)*0.01196),"")</f>
        <v/>
      </c>
      <c r="AA513" s="65" t="s">
        <v>45</v>
      </c>
      <c r="AB513" s="66" t="s">
        <v>45</v>
      </c>
      <c r="AC513" s="601" t="s">
        <v>828</v>
      </c>
      <c r="AG513" s="75"/>
      <c r="AJ513" s="79" t="s">
        <v>45</v>
      </c>
      <c r="AK513" s="79">
        <v>0</v>
      </c>
      <c r="BB513" s="60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37.5" customHeight="1" x14ac:dyDescent="0.25">
      <c r="A514" s="60" t="s">
        <v>829</v>
      </c>
      <c r="B514" s="60" t="s">
        <v>830</v>
      </c>
      <c r="C514" s="34">
        <v>4301060436</v>
      </c>
      <c r="D514" s="677">
        <v>4680115885936</v>
      </c>
      <c r="E514" s="677"/>
      <c r="F514" s="59">
        <v>1.3</v>
      </c>
      <c r="G514" s="35">
        <v>6</v>
      </c>
      <c r="H514" s="59">
        <v>7.8</v>
      </c>
      <c r="I514" s="59">
        <v>8.2349999999999994</v>
      </c>
      <c r="J514" s="35">
        <v>64</v>
      </c>
      <c r="K514" s="35" t="s">
        <v>106</v>
      </c>
      <c r="L514" s="35" t="s">
        <v>45</v>
      </c>
      <c r="M514" s="36" t="s">
        <v>82</v>
      </c>
      <c r="N514" s="36"/>
      <c r="O514" s="35">
        <v>35</v>
      </c>
      <c r="P514" s="724" t="s">
        <v>831</v>
      </c>
      <c r="Q514" s="679"/>
      <c r="R514" s="679"/>
      <c r="S514" s="679"/>
      <c r="T514" s="680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IFERROR(IF(Y514=0,"",ROUNDUP(Y514/H514,0)*0.01898),"")</f>
        <v/>
      </c>
      <c r="AA514" s="65" t="s">
        <v>45</v>
      </c>
      <c r="AB514" s="66" t="s">
        <v>45</v>
      </c>
      <c r="AC514" s="603" t="s">
        <v>828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684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1" t="s">
        <v>40</v>
      </c>
      <c r="Q515" s="682"/>
      <c r="R515" s="682"/>
      <c r="S515" s="682"/>
      <c r="T515" s="682"/>
      <c r="U515" s="682"/>
      <c r="V515" s="683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1" t="s">
        <v>40</v>
      </c>
      <c r="Q516" s="682"/>
      <c r="R516" s="682"/>
      <c r="S516" s="682"/>
      <c r="T516" s="682"/>
      <c r="U516" s="682"/>
      <c r="V516" s="683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27.75" customHeight="1" x14ac:dyDescent="0.2">
      <c r="A517" s="725" t="s">
        <v>832</v>
      </c>
      <c r="B517" s="725"/>
      <c r="C517" s="725"/>
      <c r="D517" s="725"/>
      <c r="E517" s="725"/>
      <c r="F517" s="725"/>
      <c r="G517" s="725"/>
      <c r="H517" s="725"/>
      <c r="I517" s="725"/>
      <c r="J517" s="725"/>
      <c r="K517" s="725"/>
      <c r="L517" s="725"/>
      <c r="M517" s="725"/>
      <c r="N517" s="725"/>
      <c r="O517" s="725"/>
      <c r="P517" s="725"/>
      <c r="Q517" s="725"/>
      <c r="R517" s="725"/>
      <c r="S517" s="725"/>
      <c r="T517" s="725"/>
      <c r="U517" s="725"/>
      <c r="V517" s="725"/>
      <c r="W517" s="725"/>
      <c r="X517" s="725"/>
      <c r="Y517" s="725"/>
      <c r="Z517" s="725"/>
      <c r="AA517" s="52"/>
      <c r="AB517" s="52"/>
      <c r="AC517" s="52"/>
    </row>
    <row r="518" spans="1:68" ht="16.5" customHeight="1" x14ac:dyDescent="0.25">
      <c r="A518" s="691" t="s">
        <v>832</v>
      </c>
      <c r="B518" s="691"/>
      <c r="C518" s="691"/>
      <c r="D518" s="691"/>
      <c r="E518" s="691"/>
      <c r="F518" s="691"/>
      <c r="G518" s="691"/>
      <c r="H518" s="691"/>
      <c r="I518" s="691"/>
      <c r="J518" s="691"/>
      <c r="K518" s="691"/>
      <c r="L518" s="691"/>
      <c r="M518" s="691"/>
      <c r="N518" s="691"/>
      <c r="O518" s="691"/>
      <c r="P518" s="691"/>
      <c r="Q518" s="691"/>
      <c r="R518" s="691"/>
      <c r="S518" s="691"/>
      <c r="T518" s="691"/>
      <c r="U518" s="691"/>
      <c r="V518" s="691"/>
      <c r="W518" s="691"/>
      <c r="X518" s="691"/>
      <c r="Y518" s="691"/>
      <c r="Z518" s="691"/>
      <c r="AA518" s="62"/>
      <c r="AB518" s="62"/>
      <c r="AC518" s="62"/>
    </row>
    <row r="519" spans="1:68" ht="14.25" customHeight="1" x14ac:dyDescent="0.25">
      <c r="A519" s="676" t="s">
        <v>101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3"/>
      <c r="AB519" s="63"/>
      <c r="AC519" s="63"/>
    </row>
    <row r="520" spans="1:68" ht="27" customHeight="1" x14ac:dyDescent="0.25">
      <c r="A520" s="60" t="s">
        <v>833</v>
      </c>
      <c r="B520" s="60" t="s">
        <v>834</v>
      </c>
      <c r="C520" s="34">
        <v>4301011763</v>
      </c>
      <c r="D520" s="677">
        <v>4640242181011</v>
      </c>
      <c r="E520" s="677"/>
      <c r="F520" s="59">
        <v>1.35</v>
      </c>
      <c r="G520" s="35">
        <v>8</v>
      </c>
      <c r="H520" s="59">
        <v>10.8</v>
      </c>
      <c r="I520" s="59">
        <v>11.234999999999999</v>
      </c>
      <c r="J520" s="35">
        <v>64</v>
      </c>
      <c r="K520" s="35" t="s">
        <v>106</v>
      </c>
      <c r="L520" s="35" t="s">
        <v>45</v>
      </c>
      <c r="M520" s="36" t="s">
        <v>112</v>
      </c>
      <c r="N520" s="36"/>
      <c r="O520" s="35">
        <v>55</v>
      </c>
      <c r="P520" s="726" t="s">
        <v>835</v>
      </c>
      <c r="Q520" s="679"/>
      <c r="R520" s="679"/>
      <c r="S520" s="679"/>
      <c r="T520" s="680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78">IFERROR(IF(X520="",0,CEILING((X520/$H520),1)*$H520),"")</f>
        <v>0</v>
      </c>
      <c r="Z520" s="39" t="str">
        <f>IFERROR(IF(Y520=0,"",ROUNDUP(Y520/H520,0)*0.01898),"")</f>
        <v/>
      </c>
      <c r="AA520" s="65" t="s">
        <v>45</v>
      </c>
      <c r="AB520" s="66" t="s">
        <v>45</v>
      </c>
      <c r="AC520" s="605" t="s">
        <v>836</v>
      </c>
      <c r="AG520" s="75"/>
      <c r="AJ520" s="79" t="s">
        <v>45</v>
      </c>
      <c r="AK520" s="79">
        <v>0</v>
      </c>
      <c r="BB520" s="606" t="s">
        <v>66</v>
      </c>
      <c r="BM520" s="75">
        <f t="shared" ref="BM520:BM525" si="79">IFERROR(X520*I520/H520,"0")</f>
        <v>0</v>
      </c>
      <c r="BN520" s="75">
        <f t="shared" ref="BN520:BN525" si="80">IFERROR(Y520*I520/H520,"0")</f>
        <v>0</v>
      </c>
      <c r="BO520" s="75">
        <f t="shared" ref="BO520:BO525" si="81">IFERROR(1/J520*(X520/H520),"0")</f>
        <v>0</v>
      </c>
      <c r="BP520" s="75">
        <f t="shared" ref="BP520:BP525" si="82">IFERROR(1/J520*(Y520/H520),"0")</f>
        <v>0</v>
      </c>
    </row>
    <row r="521" spans="1:68" ht="27" customHeight="1" x14ac:dyDescent="0.25">
      <c r="A521" s="60" t="s">
        <v>837</v>
      </c>
      <c r="B521" s="60" t="s">
        <v>838</v>
      </c>
      <c r="C521" s="34">
        <v>4301011585</v>
      </c>
      <c r="D521" s="677">
        <v>4640242180441</v>
      </c>
      <c r="E521" s="677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106</v>
      </c>
      <c r="L521" s="35" t="s">
        <v>45</v>
      </c>
      <c r="M521" s="36" t="s">
        <v>105</v>
      </c>
      <c r="N521" s="36"/>
      <c r="O521" s="35">
        <v>50</v>
      </c>
      <c r="P521" s="727" t="s">
        <v>839</v>
      </c>
      <c r="Q521" s="679"/>
      <c r="R521" s="679"/>
      <c r="S521" s="679"/>
      <c r="T521" s="680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8"/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607" t="s">
        <v>840</v>
      </c>
      <c r="AG521" s="75"/>
      <c r="AJ521" s="79" t="s">
        <v>45</v>
      </c>
      <c r="AK521" s="79">
        <v>0</v>
      </c>
      <c r="BB521" s="608" t="s">
        <v>66</v>
      </c>
      <c r="BM521" s="75">
        <f t="shared" si="79"/>
        <v>0</v>
      </c>
      <c r="BN521" s="75">
        <f t="shared" si="80"/>
        <v>0</v>
      </c>
      <c r="BO521" s="75">
        <f t="shared" si="81"/>
        <v>0</v>
      </c>
      <c r="BP521" s="75">
        <f t="shared" si="82"/>
        <v>0</v>
      </c>
    </row>
    <row r="522" spans="1:68" ht="27" customHeight="1" x14ac:dyDescent="0.25">
      <c r="A522" s="60" t="s">
        <v>841</v>
      </c>
      <c r="B522" s="60" t="s">
        <v>842</v>
      </c>
      <c r="C522" s="34">
        <v>4301011584</v>
      </c>
      <c r="D522" s="677">
        <v>4640242180564</v>
      </c>
      <c r="E522" s="677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106</v>
      </c>
      <c r="L522" s="35" t="s">
        <v>45</v>
      </c>
      <c r="M522" s="36" t="s">
        <v>105</v>
      </c>
      <c r="N522" s="36"/>
      <c r="O522" s="35">
        <v>50</v>
      </c>
      <c r="P522" s="716" t="s">
        <v>843</v>
      </c>
      <c r="Q522" s="679"/>
      <c r="R522" s="679"/>
      <c r="S522" s="679"/>
      <c r="T522" s="680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8"/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609" t="s">
        <v>844</v>
      </c>
      <c r="AG522" s="75"/>
      <c r="AJ522" s="79" t="s">
        <v>45</v>
      </c>
      <c r="AK522" s="79">
        <v>0</v>
      </c>
      <c r="BB522" s="610" t="s">
        <v>66</v>
      </c>
      <c r="BM522" s="75">
        <f t="shared" si="79"/>
        <v>0</v>
      </c>
      <c r="BN522" s="75">
        <f t="shared" si="80"/>
        <v>0</v>
      </c>
      <c r="BO522" s="75">
        <f t="shared" si="81"/>
        <v>0</v>
      </c>
      <c r="BP522" s="75">
        <f t="shared" si="82"/>
        <v>0</v>
      </c>
    </row>
    <row r="523" spans="1:68" ht="27" customHeight="1" x14ac:dyDescent="0.25">
      <c r="A523" s="60" t="s">
        <v>845</v>
      </c>
      <c r="B523" s="60" t="s">
        <v>846</v>
      </c>
      <c r="C523" s="34">
        <v>4301011762</v>
      </c>
      <c r="D523" s="677">
        <v>4640242180922</v>
      </c>
      <c r="E523" s="677"/>
      <c r="F523" s="59">
        <v>1.35</v>
      </c>
      <c r="G523" s="35">
        <v>8</v>
      </c>
      <c r="H523" s="59">
        <v>10.8</v>
      </c>
      <c r="I523" s="59">
        <v>11.234999999999999</v>
      </c>
      <c r="J523" s="35">
        <v>64</v>
      </c>
      <c r="K523" s="35" t="s">
        <v>106</v>
      </c>
      <c r="L523" s="35" t="s">
        <v>45</v>
      </c>
      <c r="M523" s="36" t="s">
        <v>105</v>
      </c>
      <c r="N523" s="36"/>
      <c r="O523" s="35">
        <v>55</v>
      </c>
      <c r="P523" s="717" t="s">
        <v>847</v>
      </c>
      <c r="Q523" s="679"/>
      <c r="R523" s="679"/>
      <c r="S523" s="679"/>
      <c r="T523" s="680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8"/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611" t="s">
        <v>848</v>
      </c>
      <c r="AG523" s="75"/>
      <c r="AJ523" s="79" t="s">
        <v>45</v>
      </c>
      <c r="AK523" s="79">
        <v>0</v>
      </c>
      <c r="BB523" s="612" t="s">
        <v>66</v>
      </c>
      <c r="BM523" s="75">
        <f t="shared" si="79"/>
        <v>0</v>
      </c>
      <c r="BN523" s="75">
        <f t="shared" si="80"/>
        <v>0</v>
      </c>
      <c r="BO523" s="75">
        <f t="shared" si="81"/>
        <v>0</v>
      </c>
      <c r="BP523" s="75">
        <f t="shared" si="82"/>
        <v>0</v>
      </c>
    </row>
    <row r="524" spans="1:68" ht="27" customHeight="1" x14ac:dyDescent="0.25">
      <c r="A524" s="60" t="s">
        <v>849</v>
      </c>
      <c r="B524" s="60" t="s">
        <v>850</v>
      </c>
      <c r="C524" s="34">
        <v>4301011551</v>
      </c>
      <c r="D524" s="677">
        <v>4640242180038</v>
      </c>
      <c r="E524" s="677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113</v>
      </c>
      <c r="L524" s="35" t="s">
        <v>45</v>
      </c>
      <c r="M524" s="36" t="s">
        <v>105</v>
      </c>
      <c r="N524" s="36"/>
      <c r="O524" s="35">
        <v>50</v>
      </c>
      <c r="P524" s="718" t="s">
        <v>851</v>
      </c>
      <c r="Q524" s="679"/>
      <c r="R524" s="679"/>
      <c r="S524" s="679"/>
      <c r="T524" s="680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8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13" t="s">
        <v>844</v>
      </c>
      <c r="AG524" s="75"/>
      <c r="AJ524" s="79" t="s">
        <v>45</v>
      </c>
      <c r="AK524" s="79">
        <v>0</v>
      </c>
      <c r="BB524" s="614" t="s">
        <v>66</v>
      </c>
      <c r="BM524" s="75">
        <f t="shared" si="79"/>
        <v>0</v>
      </c>
      <c r="BN524" s="75">
        <f t="shared" si="80"/>
        <v>0</v>
      </c>
      <c r="BO524" s="75">
        <f t="shared" si="81"/>
        <v>0</v>
      </c>
      <c r="BP524" s="75">
        <f t="shared" si="82"/>
        <v>0</v>
      </c>
    </row>
    <row r="525" spans="1:68" ht="27" customHeight="1" x14ac:dyDescent="0.25">
      <c r="A525" s="60" t="s">
        <v>852</v>
      </c>
      <c r="B525" s="60" t="s">
        <v>853</v>
      </c>
      <c r="C525" s="34">
        <v>4301011765</v>
      </c>
      <c r="D525" s="677">
        <v>4640242181172</v>
      </c>
      <c r="E525" s="677"/>
      <c r="F525" s="59">
        <v>0.4</v>
      </c>
      <c r="G525" s="35">
        <v>10</v>
      </c>
      <c r="H525" s="59">
        <v>4</v>
      </c>
      <c r="I525" s="59">
        <v>4.21</v>
      </c>
      <c r="J525" s="35">
        <v>132</v>
      </c>
      <c r="K525" s="35" t="s">
        <v>113</v>
      </c>
      <c r="L525" s="35" t="s">
        <v>45</v>
      </c>
      <c r="M525" s="36" t="s">
        <v>105</v>
      </c>
      <c r="N525" s="36"/>
      <c r="O525" s="35">
        <v>55</v>
      </c>
      <c r="P525" s="719" t="s">
        <v>854</v>
      </c>
      <c r="Q525" s="679"/>
      <c r="R525" s="679"/>
      <c r="S525" s="679"/>
      <c r="T525" s="680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8"/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615" t="s">
        <v>848</v>
      </c>
      <c r="AG525" s="75"/>
      <c r="AJ525" s="79" t="s">
        <v>45</v>
      </c>
      <c r="AK525" s="79">
        <v>0</v>
      </c>
      <c r="BB525" s="616" t="s">
        <v>66</v>
      </c>
      <c r="BM525" s="75">
        <f t="shared" si="79"/>
        <v>0</v>
      </c>
      <c r="BN525" s="75">
        <f t="shared" si="80"/>
        <v>0</v>
      </c>
      <c r="BO525" s="75">
        <f t="shared" si="81"/>
        <v>0</v>
      </c>
      <c r="BP525" s="75">
        <f t="shared" si="82"/>
        <v>0</v>
      </c>
    </row>
    <row r="526" spans="1:68" x14ac:dyDescent="0.2">
      <c r="A526" s="684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1" t="s">
        <v>40</v>
      </c>
      <c r="Q526" s="682"/>
      <c r="R526" s="682"/>
      <c r="S526" s="682"/>
      <c r="T526" s="682"/>
      <c r="U526" s="682"/>
      <c r="V526" s="683"/>
      <c r="W526" s="40" t="s">
        <v>39</v>
      </c>
      <c r="X526" s="41">
        <f>IFERROR(X520/H520,"0")+IFERROR(X521/H521,"0")+IFERROR(X522/H522,"0")+IFERROR(X523/H523,"0")+IFERROR(X524/H524,"0")+IFERROR(X525/H525,"0")</f>
        <v>0</v>
      </c>
      <c r="Y526" s="41">
        <f>IFERROR(Y520/H520,"0")+IFERROR(Y521/H521,"0")+IFERROR(Y522/H522,"0")+IFERROR(Y523/H523,"0")+IFERROR(Y524/H524,"0")+IFERROR(Y525/H525,"0")</f>
        <v>0</v>
      </c>
      <c r="Z526" s="41">
        <f>IFERROR(IF(Z520="",0,Z520),"0")+IFERROR(IF(Z521="",0,Z521),"0")+IFERROR(IF(Z522="",0,Z522),"0")+IFERROR(IF(Z523="",0,Z523),"0")+IFERROR(IF(Z524="",0,Z524),"0")+IFERROR(IF(Z525="",0,Z525),"0")</f>
        <v>0</v>
      </c>
      <c r="AA526" s="64"/>
      <c r="AB526" s="64"/>
      <c r="AC526" s="64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1" t="s">
        <v>40</v>
      </c>
      <c r="Q527" s="682"/>
      <c r="R527" s="682"/>
      <c r="S527" s="682"/>
      <c r="T527" s="682"/>
      <c r="U527" s="682"/>
      <c r="V527" s="683"/>
      <c r="W527" s="40" t="s">
        <v>0</v>
      </c>
      <c r="X527" s="41">
        <f>IFERROR(SUM(X520:X525),"0")</f>
        <v>0</v>
      </c>
      <c r="Y527" s="41">
        <f>IFERROR(SUM(Y520:Y525),"0")</f>
        <v>0</v>
      </c>
      <c r="Z527" s="40"/>
      <c r="AA527" s="64"/>
      <c r="AB527" s="64"/>
      <c r="AC527" s="64"/>
    </row>
    <row r="528" spans="1:68" ht="14.25" customHeight="1" x14ac:dyDescent="0.25">
      <c r="A528" s="676" t="s">
        <v>146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3"/>
      <c r="AB528" s="63"/>
      <c r="AC528" s="63"/>
    </row>
    <row r="529" spans="1:68" ht="16.5" customHeight="1" x14ac:dyDescent="0.25">
      <c r="A529" s="60" t="s">
        <v>855</v>
      </c>
      <c r="B529" s="60" t="s">
        <v>856</v>
      </c>
      <c r="C529" s="34">
        <v>4301020269</v>
      </c>
      <c r="D529" s="677">
        <v>4640242180519</v>
      </c>
      <c r="E529" s="677"/>
      <c r="F529" s="59">
        <v>1.35</v>
      </c>
      <c r="G529" s="35">
        <v>8</v>
      </c>
      <c r="H529" s="59">
        <v>10.8</v>
      </c>
      <c r="I529" s="59">
        <v>11.234999999999999</v>
      </c>
      <c r="J529" s="35">
        <v>64</v>
      </c>
      <c r="K529" s="35" t="s">
        <v>106</v>
      </c>
      <c r="L529" s="35" t="s">
        <v>45</v>
      </c>
      <c r="M529" s="36" t="s">
        <v>112</v>
      </c>
      <c r="N529" s="36"/>
      <c r="O529" s="35">
        <v>50</v>
      </c>
      <c r="P529" s="720" t="s">
        <v>857</v>
      </c>
      <c r="Q529" s="679"/>
      <c r="R529" s="679"/>
      <c r="S529" s="679"/>
      <c r="T529" s="680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617" t="s">
        <v>858</v>
      </c>
      <c r="AG529" s="75"/>
      <c r="AJ529" s="79" t="s">
        <v>45</v>
      </c>
      <c r="AK529" s="79">
        <v>0</v>
      </c>
      <c r="BB529" s="618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855</v>
      </c>
      <c r="B530" s="60" t="s">
        <v>859</v>
      </c>
      <c r="C530" s="34">
        <v>4301020400</v>
      </c>
      <c r="D530" s="677">
        <v>4640242180519</v>
      </c>
      <c r="E530" s="677"/>
      <c r="F530" s="59">
        <v>1.5</v>
      </c>
      <c r="G530" s="35">
        <v>8</v>
      </c>
      <c r="H530" s="59">
        <v>12</v>
      </c>
      <c r="I530" s="59">
        <v>12.435</v>
      </c>
      <c r="J530" s="35">
        <v>64</v>
      </c>
      <c r="K530" s="35" t="s">
        <v>106</v>
      </c>
      <c r="L530" s="35" t="s">
        <v>45</v>
      </c>
      <c r="M530" s="36" t="s">
        <v>105</v>
      </c>
      <c r="N530" s="36"/>
      <c r="O530" s="35">
        <v>50</v>
      </c>
      <c r="P530" s="721" t="s">
        <v>860</v>
      </c>
      <c r="Q530" s="679"/>
      <c r="R530" s="679"/>
      <c r="S530" s="679"/>
      <c r="T530" s="680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19" t="s">
        <v>861</v>
      </c>
      <c r="AG530" s="75"/>
      <c r="AJ530" s="79" t="s">
        <v>45</v>
      </c>
      <c r="AK530" s="79">
        <v>0</v>
      </c>
      <c r="BB530" s="62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862</v>
      </c>
      <c r="B531" s="60" t="s">
        <v>863</v>
      </c>
      <c r="C531" s="34">
        <v>4301020260</v>
      </c>
      <c r="D531" s="677">
        <v>4640242180526</v>
      </c>
      <c r="E531" s="677"/>
      <c r="F531" s="59">
        <v>1.8</v>
      </c>
      <c r="G531" s="35">
        <v>6</v>
      </c>
      <c r="H531" s="59">
        <v>10.8</v>
      </c>
      <c r="I531" s="59">
        <v>11.234999999999999</v>
      </c>
      <c r="J531" s="35">
        <v>64</v>
      </c>
      <c r="K531" s="35" t="s">
        <v>106</v>
      </c>
      <c r="L531" s="35" t="s">
        <v>45</v>
      </c>
      <c r="M531" s="36" t="s">
        <v>105</v>
      </c>
      <c r="N531" s="36"/>
      <c r="O531" s="35">
        <v>50</v>
      </c>
      <c r="P531" s="722" t="s">
        <v>864</v>
      </c>
      <c r="Q531" s="679"/>
      <c r="R531" s="679"/>
      <c r="S531" s="679"/>
      <c r="T531" s="680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IFERROR(IF(Y531=0,"",ROUNDUP(Y531/H531,0)*0.01898),"")</f>
        <v/>
      </c>
      <c r="AA531" s="65" t="s">
        <v>45</v>
      </c>
      <c r="AB531" s="66" t="s">
        <v>45</v>
      </c>
      <c r="AC531" s="621" t="s">
        <v>858</v>
      </c>
      <c r="AG531" s="75"/>
      <c r="AJ531" s="79" t="s">
        <v>45</v>
      </c>
      <c r="AK531" s="79">
        <v>0</v>
      </c>
      <c r="BB531" s="622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865</v>
      </c>
      <c r="B532" s="60" t="s">
        <v>866</v>
      </c>
      <c r="C532" s="34">
        <v>4301020309</v>
      </c>
      <c r="D532" s="677">
        <v>4640242180090</v>
      </c>
      <c r="E532" s="677"/>
      <c r="F532" s="59">
        <v>1.35</v>
      </c>
      <c r="G532" s="35">
        <v>8</v>
      </c>
      <c r="H532" s="59">
        <v>10.8</v>
      </c>
      <c r="I532" s="59">
        <v>11.234999999999999</v>
      </c>
      <c r="J532" s="35">
        <v>64</v>
      </c>
      <c r="K532" s="35" t="s">
        <v>106</v>
      </c>
      <c r="L532" s="35" t="s">
        <v>45</v>
      </c>
      <c r="M532" s="36" t="s">
        <v>105</v>
      </c>
      <c r="N532" s="36"/>
      <c r="O532" s="35">
        <v>50</v>
      </c>
      <c r="P532" s="709" t="s">
        <v>867</v>
      </c>
      <c r="Q532" s="679"/>
      <c r="R532" s="679"/>
      <c r="S532" s="679"/>
      <c r="T532" s="680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IFERROR(IF(Y532=0,"",ROUNDUP(Y532/H532,0)*0.01898),"")</f>
        <v/>
      </c>
      <c r="AA532" s="65" t="s">
        <v>45</v>
      </c>
      <c r="AB532" s="66" t="s">
        <v>45</v>
      </c>
      <c r="AC532" s="623" t="s">
        <v>868</v>
      </c>
      <c r="AG532" s="75"/>
      <c r="AJ532" s="79" t="s">
        <v>45</v>
      </c>
      <c r="AK532" s="79">
        <v>0</v>
      </c>
      <c r="BB532" s="62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869</v>
      </c>
      <c r="B533" s="60" t="s">
        <v>870</v>
      </c>
      <c r="C533" s="34">
        <v>4301020295</v>
      </c>
      <c r="D533" s="677">
        <v>4640242181363</v>
      </c>
      <c r="E533" s="677"/>
      <c r="F533" s="59">
        <v>0.4</v>
      </c>
      <c r="G533" s="35">
        <v>10</v>
      </c>
      <c r="H533" s="59">
        <v>4</v>
      </c>
      <c r="I533" s="59">
        <v>4.21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50</v>
      </c>
      <c r="P533" s="710" t="s">
        <v>871</v>
      </c>
      <c r="Q533" s="679"/>
      <c r="R533" s="679"/>
      <c r="S533" s="679"/>
      <c r="T533" s="680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868</v>
      </c>
      <c r="AG533" s="75"/>
      <c r="AJ533" s="79" t="s">
        <v>45</v>
      </c>
      <c r="AK533" s="79">
        <v>0</v>
      </c>
      <c r="BB533" s="62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684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1" t="s">
        <v>40</v>
      </c>
      <c r="Q534" s="682"/>
      <c r="R534" s="682"/>
      <c r="S534" s="682"/>
      <c r="T534" s="682"/>
      <c r="U534" s="682"/>
      <c r="V534" s="683"/>
      <c r="W534" s="40" t="s">
        <v>39</v>
      </c>
      <c r="X534" s="41">
        <f>IFERROR(X529/H529,"0")+IFERROR(X530/H530,"0")+IFERROR(X531/H531,"0")+IFERROR(X532/H532,"0")+IFERROR(X533/H533,"0")</f>
        <v>0</v>
      </c>
      <c r="Y534" s="41">
        <f>IFERROR(Y529/H529,"0")+IFERROR(Y530/H530,"0")+IFERROR(Y531/H531,"0")+IFERROR(Y532/H532,"0")+IFERROR(Y533/H533,"0")</f>
        <v>0</v>
      </c>
      <c r="Z534" s="41">
        <f>IFERROR(IF(Z529="",0,Z529),"0")+IFERROR(IF(Z530="",0,Z530),"0")+IFERROR(IF(Z531="",0,Z531),"0")+IFERROR(IF(Z532="",0,Z532),"0")+IFERROR(IF(Z533="",0,Z533),"0")</f>
        <v>0</v>
      </c>
      <c r="AA534" s="64"/>
      <c r="AB534" s="64"/>
      <c r="AC534" s="64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1" t="s">
        <v>40</v>
      </c>
      <c r="Q535" s="682"/>
      <c r="R535" s="682"/>
      <c r="S535" s="682"/>
      <c r="T535" s="682"/>
      <c r="U535" s="682"/>
      <c r="V535" s="683"/>
      <c r="W535" s="40" t="s">
        <v>0</v>
      </c>
      <c r="X535" s="41">
        <f>IFERROR(SUM(X529:X533),"0")</f>
        <v>0</v>
      </c>
      <c r="Y535" s="41">
        <f>IFERROR(SUM(Y529:Y533),"0")</f>
        <v>0</v>
      </c>
      <c r="Z535" s="40"/>
      <c r="AA535" s="64"/>
      <c r="AB535" s="64"/>
      <c r="AC535" s="64"/>
    </row>
    <row r="536" spans="1:68" ht="14.25" customHeight="1" x14ac:dyDescent="0.25">
      <c r="A536" s="676" t="s">
        <v>157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3"/>
      <c r="AB536" s="63"/>
      <c r="AC536" s="63"/>
    </row>
    <row r="537" spans="1:68" ht="27" customHeight="1" x14ac:dyDescent="0.25">
      <c r="A537" s="60" t="s">
        <v>872</v>
      </c>
      <c r="B537" s="60" t="s">
        <v>873</v>
      </c>
      <c r="C537" s="34">
        <v>4301031280</v>
      </c>
      <c r="D537" s="677">
        <v>4640242180816</v>
      </c>
      <c r="E537" s="677"/>
      <c r="F537" s="59">
        <v>0.7</v>
      </c>
      <c r="G537" s="35">
        <v>6</v>
      </c>
      <c r="H537" s="59">
        <v>4.2</v>
      </c>
      <c r="I537" s="59">
        <v>4.47</v>
      </c>
      <c r="J537" s="35">
        <v>132</v>
      </c>
      <c r="K537" s="35" t="s">
        <v>113</v>
      </c>
      <c r="L537" s="35" t="s">
        <v>45</v>
      </c>
      <c r="M537" s="36" t="s">
        <v>82</v>
      </c>
      <c r="N537" s="36"/>
      <c r="O537" s="35">
        <v>40</v>
      </c>
      <c r="P537" s="711" t="s">
        <v>874</v>
      </c>
      <c r="Q537" s="679"/>
      <c r="R537" s="679"/>
      <c r="S537" s="679"/>
      <c r="T537" s="680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ref="Y537:Y543" si="83">IFERROR(IF(X537="",0,CEILING((X537/$H537),1)*$H537),"")</f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27" t="s">
        <v>875</v>
      </c>
      <c r="AG537" s="75"/>
      <c r="AJ537" s="79" t="s">
        <v>45</v>
      </c>
      <c r="AK537" s="79">
        <v>0</v>
      </c>
      <c r="BB537" s="628" t="s">
        <v>66</v>
      </c>
      <c r="BM537" s="75">
        <f t="shared" ref="BM537:BM543" si="84">IFERROR(X537*I537/H537,"0")</f>
        <v>0</v>
      </c>
      <c r="BN537" s="75">
        <f t="shared" ref="BN537:BN543" si="85">IFERROR(Y537*I537/H537,"0")</f>
        <v>0</v>
      </c>
      <c r="BO537" s="75">
        <f t="shared" ref="BO537:BO543" si="86">IFERROR(1/J537*(X537/H537),"0")</f>
        <v>0</v>
      </c>
      <c r="BP537" s="75">
        <f t="shared" ref="BP537:BP543" si="87">IFERROR(1/J537*(Y537/H537),"0")</f>
        <v>0</v>
      </c>
    </row>
    <row r="538" spans="1:68" ht="27" customHeight="1" x14ac:dyDescent="0.25">
      <c r="A538" s="60" t="s">
        <v>876</v>
      </c>
      <c r="B538" s="60" t="s">
        <v>877</v>
      </c>
      <c r="C538" s="34">
        <v>4301031244</v>
      </c>
      <c r="D538" s="677">
        <v>4640242180595</v>
      </c>
      <c r="E538" s="677"/>
      <c r="F538" s="59">
        <v>0.7</v>
      </c>
      <c r="G538" s="35">
        <v>6</v>
      </c>
      <c r="H538" s="59">
        <v>4.2</v>
      </c>
      <c r="I538" s="59">
        <v>4.47</v>
      </c>
      <c r="J538" s="35">
        <v>132</v>
      </c>
      <c r="K538" s="35" t="s">
        <v>113</v>
      </c>
      <c r="L538" s="35" t="s">
        <v>45</v>
      </c>
      <c r="M538" s="36" t="s">
        <v>82</v>
      </c>
      <c r="N538" s="36"/>
      <c r="O538" s="35">
        <v>40</v>
      </c>
      <c r="P538" s="712" t="s">
        <v>878</v>
      </c>
      <c r="Q538" s="679"/>
      <c r="R538" s="679"/>
      <c r="S538" s="679"/>
      <c r="T538" s="680"/>
      <c r="U538" s="37" t="s">
        <v>45</v>
      </c>
      <c r="V538" s="37" t="s">
        <v>45</v>
      </c>
      <c r="W538" s="38" t="s">
        <v>0</v>
      </c>
      <c r="X538" s="56">
        <v>600</v>
      </c>
      <c r="Y538" s="53">
        <f t="shared" si="83"/>
        <v>600.6</v>
      </c>
      <c r="Z538" s="39">
        <f>IFERROR(IF(Y538=0,"",ROUNDUP(Y538/H538,0)*0.00902),"")</f>
        <v>1.28986</v>
      </c>
      <c r="AA538" s="65" t="s">
        <v>45</v>
      </c>
      <c r="AB538" s="66" t="s">
        <v>45</v>
      </c>
      <c r="AC538" s="629" t="s">
        <v>879</v>
      </c>
      <c r="AG538" s="75"/>
      <c r="AJ538" s="79" t="s">
        <v>45</v>
      </c>
      <c r="AK538" s="79">
        <v>0</v>
      </c>
      <c r="BB538" s="630" t="s">
        <v>66</v>
      </c>
      <c r="BM538" s="75">
        <f t="shared" si="84"/>
        <v>638.57142857142856</v>
      </c>
      <c r="BN538" s="75">
        <f t="shared" si="85"/>
        <v>639.20999999999992</v>
      </c>
      <c r="BO538" s="75">
        <f t="shared" si="86"/>
        <v>1.0822510822510822</v>
      </c>
      <c r="BP538" s="75">
        <f t="shared" si="87"/>
        <v>1.0833333333333333</v>
      </c>
    </row>
    <row r="539" spans="1:68" ht="27" customHeight="1" x14ac:dyDescent="0.25">
      <c r="A539" s="60" t="s">
        <v>880</v>
      </c>
      <c r="B539" s="60" t="s">
        <v>881</v>
      </c>
      <c r="C539" s="34">
        <v>4301031289</v>
      </c>
      <c r="D539" s="677">
        <v>4640242181615</v>
      </c>
      <c r="E539" s="677"/>
      <c r="F539" s="59">
        <v>0.7</v>
      </c>
      <c r="G539" s="35">
        <v>6</v>
      </c>
      <c r="H539" s="59">
        <v>4.2</v>
      </c>
      <c r="I539" s="59">
        <v>4.41</v>
      </c>
      <c r="J539" s="35">
        <v>132</v>
      </c>
      <c r="K539" s="35" t="s">
        <v>113</v>
      </c>
      <c r="L539" s="35" t="s">
        <v>45</v>
      </c>
      <c r="M539" s="36" t="s">
        <v>82</v>
      </c>
      <c r="N539" s="36"/>
      <c r="O539" s="35">
        <v>45</v>
      </c>
      <c r="P539" s="713" t="s">
        <v>882</v>
      </c>
      <c r="Q539" s="679"/>
      <c r="R539" s="679"/>
      <c r="S539" s="679"/>
      <c r="T539" s="680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83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1" t="s">
        <v>883</v>
      </c>
      <c r="AG539" s="75"/>
      <c r="AJ539" s="79" t="s">
        <v>45</v>
      </c>
      <c r="AK539" s="79">
        <v>0</v>
      </c>
      <c r="BB539" s="632" t="s">
        <v>66</v>
      </c>
      <c r="BM539" s="75">
        <f t="shared" si="84"/>
        <v>0</v>
      </c>
      <c r="BN539" s="75">
        <f t="shared" si="85"/>
        <v>0</v>
      </c>
      <c r="BO539" s="75">
        <f t="shared" si="86"/>
        <v>0</v>
      </c>
      <c r="BP539" s="75">
        <f t="shared" si="87"/>
        <v>0</v>
      </c>
    </row>
    <row r="540" spans="1:68" ht="27" customHeight="1" x14ac:dyDescent="0.25">
      <c r="A540" s="60" t="s">
        <v>884</v>
      </c>
      <c r="B540" s="60" t="s">
        <v>885</v>
      </c>
      <c r="C540" s="34">
        <v>4301031285</v>
      </c>
      <c r="D540" s="677">
        <v>4640242181639</v>
      </c>
      <c r="E540" s="677"/>
      <c r="F540" s="59">
        <v>0.7</v>
      </c>
      <c r="G540" s="35">
        <v>6</v>
      </c>
      <c r="H540" s="59">
        <v>4.2</v>
      </c>
      <c r="I540" s="59">
        <v>4.41</v>
      </c>
      <c r="J540" s="35">
        <v>132</v>
      </c>
      <c r="K540" s="35" t="s">
        <v>113</v>
      </c>
      <c r="L540" s="35" t="s">
        <v>45</v>
      </c>
      <c r="M540" s="36" t="s">
        <v>82</v>
      </c>
      <c r="N540" s="36"/>
      <c r="O540" s="35">
        <v>45</v>
      </c>
      <c r="P540" s="714" t="s">
        <v>886</v>
      </c>
      <c r="Q540" s="679"/>
      <c r="R540" s="679"/>
      <c r="S540" s="679"/>
      <c r="T540" s="680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3"/>
        <v>0</v>
      </c>
      <c r="Z540" s="39" t="str">
        <f>IFERROR(IF(Y540=0,"",ROUNDUP(Y540/H540,0)*0.00902),"")</f>
        <v/>
      </c>
      <c r="AA540" s="65" t="s">
        <v>45</v>
      </c>
      <c r="AB540" s="66" t="s">
        <v>45</v>
      </c>
      <c r="AC540" s="633" t="s">
        <v>887</v>
      </c>
      <c r="AG540" s="75"/>
      <c r="AJ540" s="79" t="s">
        <v>45</v>
      </c>
      <c r="AK540" s="79">
        <v>0</v>
      </c>
      <c r="BB540" s="634" t="s">
        <v>66</v>
      </c>
      <c r="BM540" s="75">
        <f t="shared" si="84"/>
        <v>0</v>
      </c>
      <c r="BN540" s="75">
        <f t="shared" si="85"/>
        <v>0</v>
      </c>
      <c r="BO540" s="75">
        <f t="shared" si="86"/>
        <v>0</v>
      </c>
      <c r="BP540" s="75">
        <f t="shared" si="87"/>
        <v>0</v>
      </c>
    </row>
    <row r="541" spans="1:68" ht="27" customHeight="1" x14ac:dyDescent="0.25">
      <c r="A541" s="60" t="s">
        <v>888</v>
      </c>
      <c r="B541" s="60" t="s">
        <v>889</v>
      </c>
      <c r="C541" s="34">
        <v>4301031287</v>
      </c>
      <c r="D541" s="677">
        <v>4640242181622</v>
      </c>
      <c r="E541" s="677"/>
      <c r="F541" s="59">
        <v>0.7</v>
      </c>
      <c r="G541" s="35">
        <v>6</v>
      </c>
      <c r="H541" s="59">
        <v>4.2</v>
      </c>
      <c r="I541" s="59">
        <v>4.41</v>
      </c>
      <c r="J541" s="35">
        <v>132</v>
      </c>
      <c r="K541" s="35" t="s">
        <v>113</v>
      </c>
      <c r="L541" s="35" t="s">
        <v>45</v>
      </c>
      <c r="M541" s="36" t="s">
        <v>82</v>
      </c>
      <c r="N541" s="36"/>
      <c r="O541" s="35">
        <v>45</v>
      </c>
      <c r="P541" s="715" t="s">
        <v>890</v>
      </c>
      <c r="Q541" s="679"/>
      <c r="R541" s="679"/>
      <c r="S541" s="679"/>
      <c r="T541" s="680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3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35" t="s">
        <v>891</v>
      </c>
      <c r="AG541" s="75"/>
      <c r="AJ541" s="79" t="s">
        <v>45</v>
      </c>
      <c r="AK541" s="79">
        <v>0</v>
      </c>
      <c r="BB541" s="636" t="s">
        <v>66</v>
      </c>
      <c r="BM541" s="75">
        <f t="shared" si="84"/>
        <v>0</v>
      </c>
      <c r="BN541" s="75">
        <f t="shared" si="85"/>
        <v>0</v>
      </c>
      <c r="BO541" s="75">
        <f t="shared" si="86"/>
        <v>0</v>
      </c>
      <c r="BP541" s="75">
        <f t="shared" si="87"/>
        <v>0</v>
      </c>
    </row>
    <row r="542" spans="1:68" ht="27" customHeight="1" x14ac:dyDescent="0.25">
      <c r="A542" s="60" t="s">
        <v>892</v>
      </c>
      <c r="B542" s="60" t="s">
        <v>893</v>
      </c>
      <c r="C542" s="34">
        <v>4301031203</v>
      </c>
      <c r="D542" s="677">
        <v>4640242180908</v>
      </c>
      <c r="E542" s="677"/>
      <c r="F542" s="59">
        <v>0.28000000000000003</v>
      </c>
      <c r="G542" s="35">
        <v>6</v>
      </c>
      <c r="H542" s="59">
        <v>1.68</v>
      </c>
      <c r="I542" s="59">
        <v>1.81</v>
      </c>
      <c r="J542" s="35">
        <v>234</v>
      </c>
      <c r="K542" s="35" t="s">
        <v>161</v>
      </c>
      <c r="L542" s="35" t="s">
        <v>45</v>
      </c>
      <c r="M542" s="36" t="s">
        <v>82</v>
      </c>
      <c r="N542" s="36"/>
      <c r="O542" s="35">
        <v>40</v>
      </c>
      <c r="P542" s="702" t="s">
        <v>894</v>
      </c>
      <c r="Q542" s="679"/>
      <c r="R542" s="679"/>
      <c r="S542" s="679"/>
      <c r="T542" s="680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3"/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37" t="s">
        <v>875</v>
      </c>
      <c r="AG542" s="75"/>
      <c r="AJ542" s="79" t="s">
        <v>45</v>
      </c>
      <c r="AK542" s="79">
        <v>0</v>
      </c>
      <c r="BB542" s="638" t="s">
        <v>66</v>
      </c>
      <c r="BM542" s="75">
        <f t="shared" si="84"/>
        <v>0</v>
      </c>
      <c r="BN542" s="75">
        <f t="shared" si="85"/>
        <v>0</v>
      </c>
      <c r="BO542" s="75">
        <f t="shared" si="86"/>
        <v>0</v>
      </c>
      <c r="BP542" s="75">
        <f t="shared" si="87"/>
        <v>0</v>
      </c>
    </row>
    <row r="543" spans="1:68" ht="27" customHeight="1" x14ac:dyDescent="0.25">
      <c r="A543" s="60" t="s">
        <v>895</v>
      </c>
      <c r="B543" s="60" t="s">
        <v>896</v>
      </c>
      <c r="C543" s="34">
        <v>4301031200</v>
      </c>
      <c r="D543" s="677">
        <v>4640242180489</v>
      </c>
      <c r="E543" s="677"/>
      <c r="F543" s="59">
        <v>0.28000000000000003</v>
      </c>
      <c r="G543" s="35">
        <v>6</v>
      </c>
      <c r="H543" s="59">
        <v>1.68</v>
      </c>
      <c r="I543" s="59">
        <v>1.84</v>
      </c>
      <c r="J543" s="35">
        <v>234</v>
      </c>
      <c r="K543" s="35" t="s">
        <v>161</v>
      </c>
      <c r="L543" s="35" t="s">
        <v>45</v>
      </c>
      <c r="M543" s="36" t="s">
        <v>82</v>
      </c>
      <c r="N543" s="36"/>
      <c r="O543" s="35">
        <v>40</v>
      </c>
      <c r="P543" s="703" t="s">
        <v>897</v>
      </c>
      <c r="Q543" s="679"/>
      <c r="R543" s="679"/>
      <c r="S543" s="679"/>
      <c r="T543" s="680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3"/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39" t="s">
        <v>879</v>
      </c>
      <c r="AG543" s="75"/>
      <c r="AJ543" s="79" t="s">
        <v>45</v>
      </c>
      <c r="AK543" s="79">
        <v>0</v>
      </c>
      <c r="BB543" s="640" t="s">
        <v>66</v>
      </c>
      <c r="BM543" s="75">
        <f t="shared" si="84"/>
        <v>0</v>
      </c>
      <c r="BN543" s="75">
        <f t="shared" si="85"/>
        <v>0</v>
      </c>
      <c r="BO543" s="75">
        <f t="shared" si="86"/>
        <v>0</v>
      </c>
      <c r="BP543" s="75">
        <f t="shared" si="87"/>
        <v>0</v>
      </c>
    </row>
    <row r="544" spans="1:68" x14ac:dyDescent="0.2">
      <c r="A544" s="684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1" t="s">
        <v>40</v>
      </c>
      <c r="Q544" s="682"/>
      <c r="R544" s="682"/>
      <c r="S544" s="682"/>
      <c r="T544" s="682"/>
      <c r="U544" s="682"/>
      <c r="V544" s="683"/>
      <c r="W544" s="40" t="s">
        <v>39</v>
      </c>
      <c r="X544" s="41">
        <f>IFERROR(X537/H537,"0")+IFERROR(X538/H538,"0")+IFERROR(X539/H539,"0")+IFERROR(X540/H540,"0")+IFERROR(X541/H541,"0")+IFERROR(X542/H542,"0")+IFERROR(X543/H543,"0")</f>
        <v>142.85714285714286</v>
      </c>
      <c r="Y544" s="41">
        <f>IFERROR(Y537/H537,"0")+IFERROR(Y538/H538,"0")+IFERROR(Y539/H539,"0")+IFERROR(Y540/H540,"0")+IFERROR(Y541/H541,"0")+IFERROR(Y542/H542,"0")+IFERROR(Y543/H543,"0")</f>
        <v>143</v>
      </c>
      <c r="Z544" s="41">
        <f>IFERROR(IF(Z537="",0,Z537),"0")+IFERROR(IF(Z538="",0,Z538),"0")+IFERROR(IF(Z539="",0,Z539),"0")+IFERROR(IF(Z540="",0,Z540),"0")+IFERROR(IF(Z541="",0,Z541),"0")+IFERROR(IF(Z542="",0,Z542),"0")+IFERROR(IF(Z543="",0,Z543),"0")</f>
        <v>1.28986</v>
      </c>
      <c r="AA544" s="64"/>
      <c r="AB544" s="64"/>
      <c r="AC544" s="64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1" t="s">
        <v>40</v>
      </c>
      <c r="Q545" s="682"/>
      <c r="R545" s="682"/>
      <c r="S545" s="682"/>
      <c r="T545" s="682"/>
      <c r="U545" s="682"/>
      <c r="V545" s="683"/>
      <c r="W545" s="40" t="s">
        <v>0</v>
      </c>
      <c r="X545" s="41">
        <f>IFERROR(SUM(X537:X543),"0")</f>
        <v>600</v>
      </c>
      <c r="Y545" s="41">
        <f>IFERROR(SUM(Y537:Y543),"0")</f>
        <v>600.6</v>
      </c>
      <c r="Z545" s="40"/>
      <c r="AA545" s="64"/>
      <c r="AB545" s="64"/>
      <c r="AC545" s="64"/>
    </row>
    <row r="546" spans="1:68" ht="14.25" customHeight="1" x14ac:dyDescent="0.25">
      <c r="A546" s="676" t="s">
        <v>78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3"/>
      <c r="AB546" s="63"/>
      <c r="AC546" s="63"/>
    </row>
    <row r="547" spans="1:68" ht="27" customHeight="1" x14ac:dyDescent="0.25">
      <c r="A547" s="60" t="s">
        <v>898</v>
      </c>
      <c r="B547" s="60" t="s">
        <v>899</v>
      </c>
      <c r="C547" s="34">
        <v>4301051746</v>
      </c>
      <c r="D547" s="677">
        <v>4640242180533</v>
      </c>
      <c r="E547" s="677"/>
      <c r="F547" s="59">
        <v>1.3</v>
      </c>
      <c r="G547" s="35">
        <v>6</v>
      </c>
      <c r="H547" s="59">
        <v>7.8</v>
      </c>
      <c r="I547" s="59">
        <v>8.3190000000000008</v>
      </c>
      <c r="J547" s="35">
        <v>64</v>
      </c>
      <c r="K547" s="35" t="s">
        <v>106</v>
      </c>
      <c r="L547" s="35" t="s">
        <v>45</v>
      </c>
      <c r="M547" s="36" t="s">
        <v>112</v>
      </c>
      <c r="N547" s="36"/>
      <c r="O547" s="35">
        <v>40</v>
      </c>
      <c r="P547" s="704" t="s">
        <v>900</v>
      </c>
      <c r="Q547" s="679"/>
      <c r="R547" s="679"/>
      <c r="S547" s="679"/>
      <c r="T547" s="680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ref="Y547:Y552" si="88">IFERROR(IF(X547="",0,CEILING((X547/$H547),1)*$H547),"")</f>
        <v>0</v>
      </c>
      <c r="Z547" s="39" t="str">
        <f>IFERROR(IF(Y547=0,"",ROUNDUP(Y547/H547,0)*0.01898),"")</f>
        <v/>
      </c>
      <c r="AA547" s="65" t="s">
        <v>45</v>
      </c>
      <c r="AB547" s="66" t="s">
        <v>45</v>
      </c>
      <c r="AC547" s="641" t="s">
        <v>901</v>
      </c>
      <c r="AG547" s="75"/>
      <c r="AJ547" s="79" t="s">
        <v>45</v>
      </c>
      <c r="AK547" s="79">
        <v>0</v>
      </c>
      <c r="BB547" s="642" t="s">
        <v>66</v>
      </c>
      <c r="BM547" s="75">
        <f t="shared" ref="BM547:BM552" si="89">IFERROR(X547*I547/H547,"0")</f>
        <v>0</v>
      </c>
      <c r="BN547" s="75">
        <f t="shared" ref="BN547:BN552" si="90">IFERROR(Y547*I547/H547,"0")</f>
        <v>0</v>
      </c>
      <c r="BO547" s="75">
        <f t="shared" ref="BO547:BO552" si="91">IFERROR(1/J547*(X547/H547),"0")</f>
        <v>0</v>
      </c>
      <c r="BP547" s="75">
        <f t="shared" ref="BP547:BP552" si="92">IFERROR(1/J547*(Y547/H547),"0")</f>
        <v>0</v>
      </c>
    </row>
    <row r="548" spans="1:68" ht="27" customHeight="1" x14ac:dyDescent="0.25">
      <c r="A548" s="60" t="s">
        <v>898</v>
      </c>
      <c r="B548" s="60" t="s">
        <v>902</v>
      </c>
      <c r="C548" s="34">
        <v>4301051887</v>
      </c>
      <c r="D548" s="677">
        <v>4640242180533</v>
      </c>
      <c r="E548" s="677"/>
      <c r="F548" s="59">
        <v>1.3</v>
      </c>
      <c r="G548" s="35">
        <v>6</v>
      </c>
      <c r="H548" s="59">
        <v>7.8</v>
      </c>
      <c r="I548" s="59">
        <v>8.3190000000000008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45</v>
      </c>
      <c r="P548" s="705" t="s">
        <v>903</v>
      </c>
      <c r="Q548" s="679"/>
      <c r="R548" s="679"/>
      <c r="S548" s="679"/>
      <c r="T548" s="680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88"/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3" t="s">
        <v>901</v>
      </c>
      <c r="AG548" s="75"/>
      <c r="AJ548" s="79" t="s">
        <v>45</v>
      </c>
      <c r="AK548" s="79">
        <v>0</v>
      </c>
      <c r="BB548" s="644" t="s">
        <v>66</v>
      </c>
      <c r="BM548" s="75">
        <f t="shared" si="89"/>
        <v>0</v>
      </c>
      <c r="BN548" s="75">
        <f t="shared" si="90"/>
        <v>0</v>
      </c>
      <c r="BO548" s="75">
        <f t="shared" si="91"/>
        <v>0</v>
      </c>
      <c r="BP548" s="75">
        <f t="shared" si="92"/>
        <v>0</v>
      </c>
    </row>
    <row r="549" spans="1:68" ht="27" customHeight="1" x14ac:dyDescent="0.25">
      <c r="A549" s="60" t="s">
        <v>898</v>
      </c>
      <c r="B549" s="60" t="s">
        <v>904</v>
      </c>
      <c r="C549" s="34">
        <v>4301052046</v>
      </c>
      <c r="D549" s="677">
        <v>4640242180533</v>
      </c>
      <c r="E549" s="677"/>
      <c r="F549" s="59">
        <v>1.5</v>
      </c>
      <c r="G549" s="35">
        <v>6</v>
      </c>
      <c r="H549" s="59">
        <v>9</v>
      </c>
      <c r="I549" s="59">
        <v>9.5190000000000001</v>
      </c>
      <c r="J549" s="35">
        <v>64</v>
      </c>
      <c r="K549" s="35" t="s">
        <v>106</v>
      </c>
      <c r="L549" s="35" t="s">
        <v>45</v>
      </c>
      <c r="M549" s="36" t="s">
        <v>143</v>
      </c>
      <c r="N549" s="36"/>
      <c r="O549" s="35">
        <v>45</v>
      </c>
      <c r="P549" s="706" t="s">
        <v>903</v>
      </c>
      <c r="Q549" s="679"/>
      <c r="R549" s="679"/>
      <c r="S549" s="679"/>
      <c r="T549" s="680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88"/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5" t="s">
        <v>901</v>
      </c>
      <c r="AG549" s="75"/>
      <c r="AJ549" s="79" t="s">
        <v>45</v>
      </c>
      <c r="AK549" s="79">
        <v>0</v>
      </c>
      <c r="BB549" s="646" t="s">
        <v>66</v>
      </c>
      <c r="BM549" s="75">
        <f t="shared" si="89"/>
        <v>0</v>
      </c>
      <c r="BN549" s="75">
        <f t="shared" si="90"/>
        <v>0</v>
      </c>
      <c r="BO549" s="75">
        <f t="shared" si="91"/>
        <v>0</v>
      </c>
      <c r="BP549" s="75">
        <f t="shared" si="92"/>
        <v>0</v>
      </c>
    </row>
    <row r="550" spans="1:68" ht="27" customHeight="1" x14ac:dyDescent="0.25">
      <c r="A550" s="60" t="s">
        <v>905</v>
      </c>
      <c r="B550" s="60" t="s">
        <v>906</v>
      </c>
      <c r="C550" s="34">
        <v>4301051933</v>
      </c>
      <c r="D550" s="677">
        <v>4640242180540</v>
      </c>
      <c r="E550" s="677"/>
      <c r="F550" s="59">
        <v>1.3</v>
      </c>
      <c r="G550" s="35">
        <v>6</v>
      </c>
      <c r="H550" s="59">
        <v>7.8</v>
      </c>
      <c r="I550" s="59">
        <v>8.3190000000000008</v>
      </c>
      <c r="J550" s="35">
        <v>64</v>
      </c>
      <c r="K550" s="35" t="s">
        <v>106</v>
      </c>
      <c r="L550" s="35" t="s">
        <v>45</v>
      </c>
      <c r="M550" s="36" t="s">
        <v>112</v>
      </c>
      <c r="N550" s="36"/>
      <c r="O550" s="35">
        <v>45</v>
      </c>
      <c r="P550" s="707" t="s">
        <v>907</v>
      </c>
      <c r="Q550" s="679"/>
      <c r="R550" s="679"/>
      <c r="S550" s="679"/>
      <c r="T550" s="680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88"/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7" t="s">
        <v>908</v>
      </c>
      <c r="AG550" s="75"/>
      <c r="AJ550" s="79" t="s">
        <v>45</v>
      </c>
      <c r="AK550" s="79">
        <v>0</v>
      </c>
      <c r="BB550" s="648" t="s">
        <v>66</v>
      </c>
      <c r="BM550" s="75">
        <f t="shared" si="89"/>
        <v>0</v>
      </c>
      <c r="BN550" s="75">
        <f t="shared" si="90"/>
        <v>0</v>
      </c>
      <c r="BO550" s="75">
        <f t="shared" si="91"/>
        <v>0</v>
      </c>
      <c r="BP550" s="75">
        <f t="shared" si="92"/>
        <v>0</v>
      </c>
    </row>
    <row r="551" spans="1:68" ht="27" customHeight="1" x14ac:dyDescent="0.25">
      <c r="A551" s="60" t="s">
        <v>909</v>
      </c>
      <c r="B551" s="60" t="s">
        <v>910</v>
      </c>
      <c r="C551" s="34">
        <v>4301051920</v>
      </c>
      <c r="D551" s="677">
        <v>4640242181233</v>
      </c>
      <c r="E551" s="677"/>
      <c r="F551" s="59">
        <v>0.3</v>
      </c>
      <c r="G551" s="35">
        <v>6</v>
      </c>
      <c r="H551" s="59">
        <v>1.8</v>
      </c>
      <c r="I551" s="59">
        <v>2.0640000000000001</v>
      </c>
      <c r="J551" s="35">
        <v>182</v>
      </c>
      <c r="K551" s="35" t="s">
        <v>83</v>
      </c>
      <c r="L551" s="35" t="s">
        <v>45</v>
      </c>
      <c r="M551" s="36" t="s">
        <v>143</v>
      </c>
      <c r="N551" s="36"/>
      <c r="O551" s="35">
        <v>45</v>
      </c>
      <c r="P551" s="708" t="s">
        <v>911</v>
      </c>
      <c r="Q551" s="679"/>
      <c r="R551" s="679"/>
      <c r="S551" s="679"/>
      <c r="T551" s="680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88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901</v>
      </c>
      <c r="AG551" s="75"/>
      <c r="AJ551" s="79" t="s">
        <v>45</v>
      </c>
      <c r="AK551" s="79">
        <v>0</v>
      </c>
      <c r="BB551" s="650" t="s">
        <v>66</v>
      </c>
      <c r="BM551" s="75">
        <f t="shared" si="89"/>
        <v>0</v>
      </c>
      <c r="BN551" s="75">
        <f t="shared" si="90"/>
        <v>0</v>
      </c>
      <c r="BO551" s="75">
        <f t="shared" si="91"/>
        <v>0</v>
      </c>
      <c r="BP551" s="75">
        <f t="shared" si="92"/>
        <v>0</v>
      </c>
    </row>
    <row r="552" spans="1:68" ht="27" customHeight="1" x14ac:dyDescent="0.25">
      <c r="A552" s="60" t="s">
        <v>912</v>
      </c>
      <c r="B552" s="60" t="s">
        <v>913</v>
      </c>
      <c r="C552" s="34">
        <v>4301051921</v>
      </c>
      <c r="D552" s="677">
        <v>4640242181226</v>
      </c>
      <c r="E552" s="677"/>
      <c r="F552" s="59">
        <v>0.3</v>
      </c>
      <c r="G552" s="35">
        <v>6</v>
      </c>
      <c r="H552" s="59">
        <v>1.8</v>
      </c>
      <c r="I552" s="59">
        <v>2.052</v>
      </c>
      <c r="J552" s="35">
        <v>182</v>
      </c>
      <c r="K552" s="35" t="s">
        <v>83</v>
      </c>
      <c r="L552" s="35" t="s">
        <v>45</v>
      </c>
      <c r="M552" s="36" t="s">
        <v>143</v>
      </c>
      <c r="N552" s="36"/>
      <c r="O552" s="35">
        <v>45</v>
      </c>
      <c r="P552" s="695" t="s">
        <v>914</v>
      </c>
      <c r="Q552" s="679"/>
      <c r="R552" s="679"/>
      <c r="S552" s="679"/>
      <c r="T552" s="680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88"/>
        <v>0</v>
      </c>
      <c r="Z552" s="39" t="str">
        <f>IFERROR(IF(Y552=0,"",ROUNDUP(Y552/H552,0)*0.00651),"")</f>
        <v/>
      </c>
      <c r="AA552" s="65" t="s">
        <v>45</v>
      </c>
      <c r="AB552" s="66" t="s">
        <v>45</v>
      </c>
      <c r="AC552" s="651" t="s">
        <v>908</v>
      </c>
      <c r="AG552" s="75"/>
      <c r="AJ552" s="79" t="s">
        <v>45</v>
      </c>
      <c r="AK552" s="79">
        <v>0</v>
      </c>
      <c r="BB552" s="652" t="s">
        <v>66</v>
      </c>
      <c r="BM552" s="75">
        <f t="shared" si="89"/>
        <v>0</v>
      </c>
      <c r="BN552" s="75">
        <f t="shared" si="90"/>
        <v>0</v>
      </c>
      <c r="BO552" s="75">
        <f t="shared" si="91"/>
        <v>0</v>
      </c>
      <c r="BP552" s="75">
        <f t="shared" si="92"/>
        <v>0</v>
      </c>
    </row>
    <row r="553" spans="1:68" x14ac:dyDescent="0.2">
      <c r="A553" s="684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1" t="s">
        <v>40</v>
      </c>
      <c r="Q553" s="682"/>
      <c r="R553" s="682"/>
      <c r="S553" s="682"/>
      <c r="T553" s="682"/>
      <c r="U553" s="682"/>
      <c r="V553" s="683"/>
      <c r="W553" s="40" t="s">
        <v>39</v>
      </c>
      <c r="X553" s="41">
        <f>IFERROR(X547/H547,"0")+IFERROR(X548/H548,"0")+IFERROR(X549/H549,"0")+IFERROR(X550/H550,"0")+IFERROR(X551/H551,"0")+IFERROR(X552/H552,"0")</f>
        <v>0</v>
      </c>
      <c r="Y553" s="41">
        <f>IFERROR(Y547/H547,"0")+IFERROR(Y548/H548,"0")+IFERROR(Y549/H549,"0")+IFERROR(Y550/H550,"0")+IFERROR(Y551/H551,"0")+IFERROR(Y552/H552,"0")</f>
        <v>0</v>
      </c>
      <c r="Z553" s="41">
        <f>IFERROR(IF(Z547="",0,Z547),"0")+IFERROR(IF(Z548="",0,Z548),"0")+IFERROR(IF(Z549="",0,Z549),"0")+IFERROR(IF(Z550="",0,Z550),"0")+IFERROR(IF(Z551="",0,Z551),"0")+IFERROR(IF(Z552="",0,Z552),"0")</f>
        <v>0</v>
      </c>
      <c r="AA553" s="64"/>
      <c r="AB553" s="64"/>
      <c r="AC553" s="64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1" t="s">
        <v>40</v>
      </c>
      <c r="Q554" s="682"/>
      <c r="R554" s="682"/>
      <c r="S554" s="682"/>
      <c r="T554" s="682"/>
      <c r="U554" s="682"/>
      <c r="V554" s="683"/>
      <c r="W554" s="40" t="s">
        <v>0</v>
      </c>
      <c r="X554" s="41">
        <f>IFERROR(SUM(X547:X552),"0")</f>
        <v>0</v>
      </c>
      <c r="Y554" s="41">
        <f>IFERROR(SUM(Y547:Y552),"0")</f>
        <v>0</v>
      </c>
      <c r="Z554" s="40"/>
      <c r="AA554" s="64"/>
      <c r="AB554" s="64"/>
      <c r="AC554" s="64"/>
    </row>
    <row r="555" spans="1:68" ht="14.25" customHeight="1" x14ac:dyDescent="0.25">
      <c r="A555" s="676" t="s">
        <v>183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3"/>
      <c r="AB555" s="63"/>
      <c r="AC555" s="63"/>
    </row>
    <row r="556" spans="1:68" ht="27" customHeight="1" x14ac:dyDescent="0.25">
      <c r="A556" s="60" t="s">
        <v>915</v>
      </c>
      <c r="B556" s="60" t="s">
        <v>916</v>
      </c>
      <c r="C556" s="34">
        <v>4301060354</v>
      </c>
      <c r="D556" s="677">
        <v>4640242180120</v>
      </c>
      <c r="E556" s="677"/>
      <c r="F556" s="59">
        <v>1.3</v>
      </c>
      <c r="G556" s="35">
        <v>6</v>
      </c>
      <c r="H556" s="59">
        <v>7.8</v>
      </c>
      <c r="I556" s="59">
        <v>8.2349999999999994</v>
      </c>
      <c r="J556" s="35">
        <v>64</v>
      </c>
      <c r="K556" s="35" t="s">
        <v>106</v>
      </c>
      <c r="L556" s="35" t="s">
        <v>45</v>
      </c>
      <c r="M556" s="36" t="s">
        <v>82</v>
      </c>
      <c r="N556" s="36"/>
      <c r="O556" s="35">
        <v>40</v>
      </c>
      <c r="P556" s="696" t="s">
        <v>917</v>
      </c>
      <c r="Q556" s="679"/>
      <c r="R556" s="679"/>
      <c r="S556" s="679"/>
      <c r="T556" s="680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1" si="93">IFERROR(IF(X556="",0,CEILING((X556/$H556),1)*$H556),"")</f>
        <v>0</v>
      </c>
      <c r="Z556" s="39" t="str">
        <f t="shared" ref="Z556:Z561" si="94">IFERROR(IF(Y556=0,"",ROUNDUP(Y556/H556,0)*0.01898),"")</f>
        <v/>
      </c>
      <c r="AA556" s="65" t="s">
        <v>45</v>
      </c>
      <c r="AB556" s="66" t="s">
        <v>45</v>
      </c>
      <c r="AC556" s="653" t="s">
        <v>918</v>
      </c>
      <c r="AG556" s="75"/>
      <c r="AJ556" s="79" t="s">
        <v>45</v>
      </c>
      <c r="AK556" s="79">
        <v>0</v>
      </c>
      <c r="BB556" s="654" t="s">
        <v>66</v>
      </c>
      <c r="BM556" s="75">
        <f t="shared" ref="BM556:BM561" si="95">IFERROR(X556*I556/H556,"0")</f>
        <v>0</v>
      </c>
      <c r="BN556" s="75">
        <f t="shared" ref="BN556:BN561" si="96">IFERROR(Y556*I556/H556,"0")</f>
        <v>0</v>
      </c>
      <c r="BO556" s="75">
        <f t="shared" ref="BO556:BO561" si="97">IFERROR(1/J556*(X556/H556),"0")</f>
        <v>0</v>
      </c>
      <c r="BP556" s="75">
        <f t="shared" ref="BP556:BP561" si="98">IFERROR(1/J556*(Y556/H556),"0")</f>
        <v>0</v>
      </c>
    </row>
    <row r="557" spans="1:68" ht="27" customHeight="1" x14ac:dyDescent="0.25">
      <c r="A557" s="60" t="s">
        <v>915</v>
      </c>
      <c r="B557" s="60" t="s">
        <v>919</v>
      </c>
      <c r="C557" s="34">
        <v>4301060485</v>
      </c>
      <c r="D557" s="677">
        <v>4640242180120</v>
      </c>
      <c r="E557" s="677"/>
      <c r="F557" s="59">
        <v>1.3</v>
      </c>
      <c r="G557" s="35">
        <v>6</v>
      </c>
      <c r="H557" s="59">
        <v>7.8</v>
      </c>
      <c r="I557" s="59">
        <v>8.2349999999999994</v>
      </c>
      <c r="J557" s="35">
        <v>64</v>
      </c>
      <c r="K557" s="35" t="s">
        <v>106</v>
      </c>
      <c r="L557" s="35" t="s">
        <v>45</v>
      </c>
      <c r="M557" s="36" t="s">
        <v>112</v>
      </c>
      <c r="N557" s="36"/>
      <c r="O557" s="35">
        <v>40</v>
      </c>
      <c r="P557" s="697" t="s">
        <v>920</v>
      </c>
      <c r="Q557" s="679"/>
      <c r="R557" s="679"/>
      <c r="S557" s="679"/>
      <c r="T557" s="680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 t="shared" si="94"/>
        <v/>
      </c>
      <c r="AA557" s="65" t="s">
        <v>45</v>
      </c>
      <c r="AB557" s="66" t="s">
        <v>45</v>
      </c>
      <c r="AC557" s="655" t="s">
        <v>918</v>
      </c>
      <c r="AG557" s="75"/>
      <c r="AJ557" s="79" t="s">
        <v>45</v>
      </c>
      <c r="AK557" s="79">
        <v>0</v>
      </c>
      <c r="BB557" s="656" t="s">
        <v>66</v>
      </c>
      <c r="BM557" s="75">
        <f t="shared" si="95"/>
        <v>0</v>
      </c>
      <c r="BN557" s="75">
        <f t="shared" si="96"/>
        <v>0</v>
      </c>
      <c r="BO557" s="75">
        <f t="shared" si="97"/>
        <v>0</v>
      </c>
      <c r="BP557" s="75">
        <f t="shared" si="98"/>
        <v>0</v>
      </c>
    </row>
    <row r="558" spans="1:68" ht="27" customHeight="1" x14ac:dyDescent="0.25">
      <c r="A558" s="60" t="s">
        <v>915</v>
      </c>
      <c r="B558" s="60" t="s">
        <v>921</v>
      </c>
      <c r="C558" s="34">
        <v>4301060496</v>
      </c>
      <c r="D558" s="677">
        <v>4640242180120</v>
      </c>
      <c r="E558" s="677"/>
      <c r="F558" s="59">
        <v>1.5</v>
      </c>
      <c r="G558" s="35">
        <v>6</v>
      </c>
      <c r="H558" s="59">
        <v>9</v>
      </c>
      <c r="I558" s="59">
        <v>9.4350000000000005</v>
      </c>
      <c r="J558" s="35">
        <v>64</v>
      </c>
      <c r="K558" s="35" t="s">
        <v>106</v>
      </c>
      <c r="L558" s="35" t="s">
        <v>45</v>
      </c>
      <c r="M558" s="36" t="s">
        <v>143</v>
      </c>
      <c r="N558" s="36"/>
      <c r="O558" s="35">
        <v>40</v>
      </c>
      <c r="P558" s="698" t="s">
        <v>922</v>
      </c>
      <c r="Q558" s="679"/>
      <c r="R558" s="679"/>
      <c r="S558" s="679"/>
      <c r="T558" s="680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 t="shared" si="94"/>
        <v/>
      </c>
      <c r="AA558" s="65" t="s">
        <v>45</v>
      </c>
      <c r="AB558" s="66" t="s">
        <v>45</v>
      </c>
      <c r="AC558" s="657" t="s">
        <v>918</v>
      </c>
      <c r="AG558" s="75"/>
      <c r="AJ558" s="79" t="s">
        <v>45</v>
      </c>
      <c r="AK558" s="79">
        <v>0</v>
      </c>
      <c r="BB558" s="658" t="s">
        <v>66</v>
      </c>
      <c r="BM558" s="75">
        <f t="shared" si="95"/>
        <v>0</v>
      </c>
      <c r="BN558" s="75">
        <f t="shared" si="96"/>
        <v>0</v>
      </c>
      <c r="BO558" s="75">
        <f t="shared" si="97"/>
        <v>0</v>
      </c>
      <c r="BP558" s="75">
        <f t="shared" si="98"/>
        <v>0</v>
      </c>
    </row>
    <row r="559" spans="1:68" ht="27" customHeight="1" x14ac:dyDescent="0.25">
      <c r="A559" s="60" t="s">
        <v>923</v>
      </c>
      <c r="B559" s="60" t="s">
        <v>924</v>
      </c>
      <c r="C559" s="34">
        <v>4301060355</v>
      </c>
      <c r="D559" s="677">
        <v>4640242180137</v>
      </c>
      <c r="E559" s="677"/>
      <c r="F559" s="59">
        <v>1.3</v>
      </c>
      <c r="G559" s="35">
        <v>6</v>
      </c>
      <c r="H559" s="59">
        <v>7.8</v>
      </c>
      <c r="I559" s="59">
        <v>8.2349999999999994</v>
      </c>
      <c r="J559" s="35">
        <v>64</v>
      </c>
      <c r="K559" s="35" t="s">
        <v>106</v>
      </c>
      <c r="L559" s="35" t="s">
        <v>45</v>
      </c>
      <c r="M559" s="36" t="s">
        <v>82</v>
      </c>
      <c r="N559" s="36"/>
      <c r="O559" s="35">
        <v>40</v>
      </c>
      <c r="P559" s="699" t="s">
        <v>925</v>
      </c>
      <c r="Q559" s="679"/>
      <c r="R559" s="679"/>
      <c r="S559" s="679"/>
      <c r="T559" s="680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 t="shared" si="94"/>
        <v/>
      </c>
      <c r="AA559" s="65" t="s">
        <v>45</v>
      </c>
      <c r="AB559" s="66" t="s">
        <v>45</v>
      </c>
      <c r="AC559" s="659" t="s">
        <v>926</v>
      </c>
      <c r="AG559" s="75"/>
      <c r="AJ559" s="79" t="s">
        <v>45</v>
      </c>
      <c r="AK559" s="79">
        <v>0</v>
      </c>
      <c r="BB559" s="660" t="s">
        <v>66</v>
      </c>
      <c r="BM559" s="75">
        <f t="shared" si="95"/>
        <v>0</v>
      </c>
      <c r="BN559" s="75">
        <f t="shared" si="96"/>
        <v>0</v>
      </c>
      <c r="BO559" s="75">
        <f t="shared" si="97"/>
        <v>0</v>
      </c>
      <c r="BP559" s="75">
        <f t="shared" si="98"/>
        <v>0</v>
      </c>
    </row>
    <row r="560" spans="1:68" ht="27" customHeight="1" x14ac:dyDescent="0.25">
      <c r="A560" s="60" t="s">
        <v>923</v>
      </c>
      <c r="B560" s="60" t="s">
        <v>927</v>
      </c>
      <c r="C560" s="34">
        <v>4301060486</v>
      </c>
      <c r="D560" s="677">
        <v>4640242180137</v>
      </c>
      <c r="E560" s="677"/>
      <c r="F560" s="59">
        <v>1.3</v>
      </c>
      <c r="G560" s="35">
        <v>6</v>
      </c>
      <c r="H560" s="59">
        <v>7.8</v>
      </c>
      <c r="I560" s="59">
        <v>8.2349999999999994</v>
      </c>
      <c r="J560" s="35">
        <v>64</v>
      </c>
      <c r="K560" s="35" t="s">
        <v>106</v>
      </c>
      <c r="L560" s="35" t="s">
        <v>45</v>
      </c>
      <c r="M560" s="36" t="s">
        <v>112</v>
      </c>
      <c r="N560" s="36"/>
      <c r="O560" s="35">
        <v>40</v>
      </c>
      <c r="P560" s="700" t="s">
        <v>928</v>
      </c>
      <c r="Q560" s="679"/>
      <c r="R560" s="679"/>
      <c r="S560" s="679"/>
      <c r="T560" s="680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93"/>
        <v>0</v>
      </c>
      <c r="Z560" s="39" t="str">
        <f t="shared" si="94"/>
        <v/>
      </c>
      <c r="AA560" s="65" t="s">
        <v>45</v>
      </c>
      <c r="AB560" s="66" t="s">
        <v>45</v>
      </c>
      <c r="AC560" s="661" t="s">
        <v>926</v>
      </c>
      <c r="AG560" s="75"/>
      <c r="AJ560" s="79" t="s">
        <v>45</v>
      </c>
      <c r="AK560" s="79">
        <v>0</v>
      </c>
      <c r="BB560" s="662" t="s">
        <v>66</v>
      </c>
      <c r="BM560" s="75">
        <f t="shared" si="95"/>
        <v>0</v>
      </c>
      <c r="BN560" s="75">
        <f t="shared" si="96"/>
        <v>0</v>
      </c>
      <c r="BO560" s="75">
        <f t="shared" si="97"/>
        <v>0</v>
      </c>
      <c r="BP560" s="75">
        <f t="shared" si="98"/>
        <v>0</v>
      </c>
    </row>
    <row r="561" spans="1:68" ht="27" customHeight="1" x14ac:dyDescent="0.25">
      <c r="A561" s="60" t="s">
        <v>923</v>
      </c>
      <c r="B561" s="60" t="s">
        <v>929</v>
      </c>
      <c r="C561" s="34">
        <v>4301060498</v>
      </c>
      <c r="D561" s="677">
        <v>4640242180137</v>
      </c>
      <c r="E561" s="677"/>
      <c r="F561" s="59">
        <v>1.5</v>
      </c>
      <c r="G561" s="35">
        <v>6</v>
      </c>
      <c r="H561" s="59">
        <v>9</v>
      </c>
      <c r="I561" s="59">
        <v>9.4350000000000005</v>
      </c>
      <c r="J561" s="35">
        <v>64</v>
      </c>
      <c r="K561" s="35" t="s">
        <v>106</v>
      </c>
      <c r="L561" s="35" t="s">
        <v>45</v>
      </c>
      <c r="M561" s="36" t="s">
        <v>143</v>
      </c>
      <c r="N561" s="36"/>
      <c r="O561" s="35">
        <v>40</v>
      </c>
      <c r="P561" s="701" t="s">
        <v>930</v>
      </c>
      <c r="Q561" s="679"/>
      <c r="R561" s="679"/>
      <c r="S561" s="679"/>
      <c r="T561" s="680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93"/>
        <v>0</v>
      </c>
      <c r="Z561" s="39" t="str">
        <f t="shared" si="94"/>
        <v/>
      </c>
      <c r="AA561" s="65" t="s">
        <v>45</v>
      </c>
      <c r="AB561" s="66" t="s">
        <v>45</v>
      </c>
      <c r="AC561" s="663" t="s">
        <v>926</v>
      </c>
      <c r="AG561" s="75"/>
      <c r="AJ561" s="79" t="s">
        <v>45</v>
      </c>
      <c r="AK561" s="79">
        <v>0</v>
      </c>
      <c r="BB561" s="664" t="s">
        <v>66</v>
      </c>
      <c r="BM561" s="75">
        <f t="shared" si="95"/>
        <v>0</v>
      </c>
      <c r="BN561" s="75">
        <f t="shared" si="96"/>
        <v>0</v>
      </c>
      <c r="BO561" s="75">
        <f t="shared" si="97"/>
        <v>0</v>
      </c>
      <c r="BP561" s="75">
        <f t="shared" si="98"/>
        <v>0</v>
      </c>
    </row>
    <row r="562" spans="1:68" x14ac:dyDescent="0.2">
      <c r="A562" s="684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1" t="s">
        <v>40</v>
      </c>
      <c r="Q562" s="682"/>
      <c r="R562" s="682"/>
      <c r="S562" s="682"/>
      <c r="T562" s="682"/>
      <c r="U562" s="682"/>
      <c r="V562" s="683"/>
      <c r="W562" s="40" t="s">
        <v>39</v>
      </c>
      <c r="X562" s="41">
        <f>IFERROR(X556/H556,"0")+IFERROR(X557/H557,"0")+IFERROR(X558/H558,"0")+IFERROR(X559/H559,"0")+IFERROR(X560/H560,"0")+IFERROR(X561/H561,"0")</f>
        <v>0</v>
      </c>
      <c r="Y562" s="41">
        <f>IFERROR(Y556/H556,"0")+IFERROR(Y557/H557,"0")+IFERROR(Y558/H558,"0")+IFERROR(Y559/H559,"0")+IFERROR(Y560/H560,"0")+IFERROR(Y561/H561,"0")</f>
        <v>0</v>
      </c>
      <c r="Z562" s="41">
        <f>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1" t="s">
        <v>40</v>
      </c>
      <c r="Q563" s="682"/>
      <c r="R563" s="682"/>
      <c r="S563" s="682"/>
      <c r="T563" s="682"/>
      <c r="U563" s="682"/>
      <c r="V563" s="683"/>
      <c r="W563" s="40" t="s">
        <v>0</v>
      </c>
      <c r="X563" s="41">
        <f>IFERROR(SUM(X556:X561),"0")</f>
        <v>0</v>
      </c>
      <c r="Y563" s="41">
        <f>IFERROR(SUM(Y556:Y561),"0")</f>
        <v>0</v>
      </c>
      <c r="Z563" s="40"/>
      <c r="AA563" s="64"/>
      <c r="AB563" s="64"/>
      <c r="AC563" s="64"/>
    </row>
    <row r="564" spans="1:68" ht="16.5" customHeight="1" x14ac:dyDescent="0.25">
      <c r="A564" s="691" t="s">
        <v>931</v>
      </c>
      <c r="B564" s="691"/>
      <c r="C564" s="691"/>
      <c r="D564" s="691"/>
      <c r="E564" s="691"/>
      <c r="F564" s="691"/>
      <c r="G564" s="691"/>
      <c r="H564" s="691"/>
      <c r="I564" s="691"/>
      <c r="J564" s="691"/>
      <c r="K564" s="691"/>
      <c r="L564" s="691"/>
      <c r="M564" s="691"/>
      <c r="N564" s="691"/>
      <c r="O564" s="691"/>
      <c r="P564" s="691"/>
      <c r="Q564" s="691"/>
      <c r="R564" s="691"/>
      <c r="S564" s="691"/>
      <c r="T564" s="691"/>
      <c r="U564" s="691"/>
      <c r="V564" s="691"/>
      <c r="W564" s="691"/>
      <c r="X564" s="691"/>
      <c r="Y564" s="691"/>
      <c r="Z564" s="691"/>
      <c r="AA564" s="62"/>
      <c r="AB564" s="62"/>
      <c r="AC564" s="62"/>
    </row>
    <row r="565" spans="1:68" ht="14.25" customHeight="1" x14ac:dyDescent="0.25">
      <c r="A565" s="676" t="s">
        <v>101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3"/>
      <c r="AB565" s="63"/>
      <c r="AC565" s="63"/>
    </row>
    <row r="566" spans="1:68" ht="27" customHeight="1" x14ac:dyDescent="0.25">
      <c r="A566" s="60" t="s">
        <v>932</v>
      </c>
      <c r="B566" s="60" t="s">
        <v>933</v>
      </c>
      <c r="C566" s="34">
        <v>4301011951</v>
      </c>
      <c r="D566" s="677">
        <v>4640242180045</v>
      </c>
      <c r="E566" s="677"/>
      <c r="F566" s="59">
        <v>1.5</v>
      </c>
      <c r="G566" s="35">
        <v>8</v>
      </c>
      <c r="H566" s="59">
        <v>12</v>
      </c>
      <c r="I566" s="59">
        <v>12.435</v>
      </c>
      <c r="J566" s="35">
        <v>64</v>
      </c>
      <c r="K566" s="35" t="s">
        <v>106</v>
      </c>
      <c r="L566" s="35" t="s">
        <v>45</v>
      </c>
      <c r="M566" s="36" t="s">
        <v>105</v>
      </c>
      <c r="N566" s="36"/>
      <c r="O566" s="35">
        <v>55</v>
      </c>
      <c r="P566" s="692" t="s">
        <v>934</v>
      </c>
      <c r="Q566" s="679"/>
      <c r="R566" s="679"/>
      <c r="S566" s="679"/>
      <c r="T566" s="680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935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936</v>
      </c>
      <c r="B567" s="60" t="s">
        <v>937</v>
      </c>
      <c r="C567" s="34">
        <v>4301011950</v>
      </c>
      <c r="D567" s="677">
        <v>4640242180601</v>
      </c>
      <c r="E567" s="677"/>
      <c r="F567" s="59">
        <v>1.5</v>
      </c>
      <c r="G567" s="35">
        <v>8</v>
      </c>
      <c r="H567" s="59">
        <v>12</v>
      </c>
      <c r="I567" s="59">
        <v>12.435</v>
      </c>
      <c r="J567" s="35">
        <v>64</v>
      </c>
      <c r="K567" s="35" t="s">
        <v>106</v>
      </c>
      <c r="L567" s="35" t="s">
        <v>45</v>
      </c>
      <c r="M567" s="36" t="s">
        <v>105</v>
      </c>
      <c r="N567" s="36"/>
      <c r="O567" s="35">
        <v>55</v>
      </c>
      <c r="P567" s="693" t="s">
        <v>938</v>
      </c>
      <c r="Q567" s="679"/>
      <c r="R567" s="679"/>
      <c r="S567" s="679"/>
      <c r="T567" s="680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939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x14ac:dyDescent="0.2">
      <c r="A568" s="684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1" t="s">
        <v>40</v>
      </c>
      <c r="Q568" s="682"/>
      <c r="R568" s="682"/>
      <c r="S568" s="682"/>
      <c r="T568" s="682"/>
      <c r="U568" s="682"/>
      <c r="V568" s="683"/>
      <c r="W568" s="40" t="s">
        <v>39</v>
      </c>
      <c r="X568" s="41">
        <f>IFERROR(X566/H566,"0")+IFERROR(X567/H567,"0")</f>
        <v>0</v>
      </c>
      <c r="Y568" s="41">
        <f>IFERROR(Y566/H566,"0")+IFERROR(Y567/H567,"0")</f>
        <v>0</v>
      </c>
      <c r="Z568" s="41">
        <f>IFERROR(IF(Z566="",0,Z566),"0")+IFERROR(IF(Z567="",0,Z567),"0")</f>
        <v>0</v>
      </c>
      <c r="AA568" s="64"/>
      <c r="AB568" s="64"/>
      <c r="AC568" s="64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1" t="s">
        <v>40</v>
      </c>
      <c r="Q569" s="682"/>
      <c r="R569" s="682"/>
      <c r="S569" s="682"/>
      <c r="T569" s="682"/>
      <c r="U569" s="682"/>
      <c r="V569" s="683"/>
      <c r="W569" s="40" t="s">
        <v>0</v>
      </c>
      <c r="X569" s="41">
        <f>IFERROR(SUM(X566:X567),"0")</f>
        <v>0</v>
      </c>
      <c r="Y569" s="41">
        <f>IFERROR(SUM(Y566:Y567),"0")</f>
        <v>0</v>
      </c>
      <c r="Z569" s="40"/>
      <c r="AA569" s="64"/>
      <c r="AB569" s="64"/>
      <c r="AC569" s="64"/>
    </row>
    <row r="570" spans="1:68" ht="14.25" customHeight="1" x14ac:dyDescent="0.25">
      <c r="A570" s="676" t="s">
        <v>146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3"/>
      <c r="AB570" s="63"/>
      <c r="AC570" s="63"/>
    </row>
    <row r="571" spans="1:68" ht="27" customHeight="1" x14ac:dyDescent="0.25">
      <c r="A571" s="60" t="s">
        <v>940</v>
      </c>
      <c r="B571" s="60" t="s">
        <v>941</v>
      </c>
      <c r="C571" s="34">
        <v>4301020314</v>
      </c>
      <c r="D571" s="677">
        <v>4640242180090</v>
      </c>
      <c r="E571" s="677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106</v>
      </c>
      <c r="L571" s="35" t="s">
        <v>45</v>
      </c>
      <c r="M571" s="36" t="s">
        <v>105</v>
      </c>
      <c r="N571" s="36"/>
      <c r="O571" s="35">
        <v>50</v>
      </c>
      <c r="P571" s="694" t="s">
        <v>942</v>
      </c>
      <c r="Q571" s="679"/>
      <c r="R571" s="679"/>
      <c r="S571" s="679"/>
      <c r="T571" s="680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9" t="s">
        <v>943</v>
      </c>
      <c r="AG571" s="75"/>
      <c r="AJ571" s="79" t="s">
        <v>45</v>
      </c>
      <c r="AK571" s="79">
        <v>0</v>
      </c>
      <c r="BB571" s="67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x14ac:dyDescent="0.2">
      <c r="A572" s="684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1" t="s">
        <v>40</v>
      </c>
      <c r="Q572" s="682"/>
      <c r="R572" s="682"/>
      <c r="S572" s="682"/>
      <c r="T572" s="682"/>
      <c r="U572" s="682"/>
      <c r="V572" s="683"/>
      <c r="W572" s="40" t="s">
        <v>39</v>
      </c>
      <c r="X572" s="41">
        <f>IFERROR(X571/H571,"0")</f>
        <v>0</v>
      </c>
      <c r="Y572" s="41">
        <f>IFERROR(Y571/H571,"0")</f>
        <v>0</v>
      </c>
      <c r="Z572" s="41">
        <f>IFERROR(IF(Z571="",0,Z571),"0")</f>
        <v>0</v>
      </c>
      <c r="AA572" s="64"/>
      <c r="AB572" s="64"/>
      <c r="AC572" s="64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1" t="s">
        <v>40</v>
      </c>
      <c r="Q573" s="682"/>
      <c r="R573" s="682"/>
      <c r="S573" s="682"/>
      <c r="T573" s="682"/>
      <c r="U573" s="682"/>
      <c r="V573" s="683"/>
      <c r="W573" s="40" t="s">
        <v>0</v>
      </c>
      <c r="X573" s="41">
        <f>IFERROR(SUM(X571:X571),"0")</f>
        <v>0</v>
      </c>
      <c r="Y573" s="41">
        <f>IFERROR(SUM(Y571:Y571),"0")</f>
        <v>0</v>
      </c>
      <c r="Z573" s="40"/>
      <c r="AA573" s="64"/>
      <c r="AB573" s="64"/>
      <c r="AC573" s="64"/>
    </row>
    <row r="574" spans="1:68" ht="14.25" customHeight="1" x14ac:dyDescent="0.25">
      <c r="A574" s="676" t="s">
        <v>157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3"/>
      <c r="AB574" s="63"/>
      <c r="AC574" s="63"/>
    </row>
    <row r="575" spans="1:68" ht="27" customHeight="1" x14ac:dyDescent="0.25">
      <c r="A575" s="60" t="s">
        <v>944</v>
      </c>
      <c r="B575" s="60" t="s">
        <v>945</v>
      </c>
      <c r="C575" s="34">
        <v>4301031321</v>
      </c>
      <c r="D575" s="677">
        <v>4640242180076</v>
      </c>
      <c r="E575" s="677"/>
      <c r="F575" s="59">
        <v>0.7</v>
      </c>
      <c r="G575" s="35">
        <v>6</v>
      </c>
      <c r="H575" s="59">
        <v>4.2</v>
      </c>
      <c r="I575" s="59">
        <v>4.41</v>
      </c>
      <c r="J575" s="35">
        <v>132</v>
      </c>
      <c r="K575" s="35" t="s">
        <v>113</v>
      </c>
      <c r="L575" s="35" t="s">
        <v>45</v>
      </c>
      <c r="M575" s="36" t="s">
        <v>82</v>
      </c>
      <c r="N575" s="36"/>
      <c r="O575" s="35">
        <v>40</v>
      </c>
      <c r="P575" s="678" t="s">
        <v>946</v>
      </c>
      <c r="Q575" s="679"/>
      <c r="R575" s="679"/>
      <c r="S575" s="679"/>
      <c r="T575" s="680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1" t="s">
        <v>947</v>
      </c>
      <c r="AG575" s="75"/>
      <c r="AJ575" s="79" t="s">
        <v>45</v>
      </c>
      <c r="AK575" s="79">
        <v>0</v>
      </c>
      <c r="BB575" s="672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684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1" t="s">
        <v>40</v>
      </c>
      <c r="Q576" s="682"/>
      <c r="R576" s="682"/>
      <c r="S576" s="682"/>
      <c r="T576" s="682"/>
      <c r="U576" s="682"/>
      <c r="V576" s="683"/>
      <c r="W576" s="40" t="s">
        <v>39</v>
      </c>
      <c r="X576" s="41">
        <f>IFERROR(X575/H575,"0")</f>
        <v>0</v>
      </c>
      <c r="Y576" s="41">
        <f>IFERROR(Y575/H575,"0")</f>
        <v>0</v>
      </c>
      <c r="Z576" s="41">
        <f>IFERROR(IF(Z575="",0,Z575),"0")</f>
        <v>0</v>
      </c>
      <c r="AA576" s="64"/>
      <c r="AB576" s="64"/>
      <c r="AC576" s="64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1" t="s">
        <v>40</v>
      </c>
      <c r="Q577" s="682"/>
      <c r="R577" s="682"/>
      <c r="S577" s="682"/>
      <c r="T577" s="682"/>
      <c r="U577" s="682"/>
      <c r="V577" s="683"/>
      <c r="W577" s="40" t="s">
        <v>0</v>
      </c>
      <c r="X577" s="41">
        <f>IFERROR(SUM(X575:X575),"0")</f>
        <v>0</v>
      </c>
      <c r="Y577" s="41">
        <f>IFERROR(SUM(Y575:Y575),"0")</f>
        <v>0</v>
      </c>
      <c r="Z577" s="40"/>
      <c r="AA577" s="64"/>
      <c r="AB577" s="64"/>
      <c r="AC577" s="64"/>
    </row>
    <row r="578" spans="1:32" ht="15" customHeight="1" x14ac:dyDescent="0.2">
      <c r="A578" s="684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689"/>
      <c r="P578" s="686" t="s">
        <v>33</v>
      </c>
      <c r="Q578" s="687"/>
      <c r="R578" s="687"/>
      <c r="S578" s="687"/>
      <c r="T578" s="687"/>
      <c r="U578" s="687"/>
      <c r="V578" s="688"/>
      <c r="W578" s="40" t="s">
        <v>0</v>
      </c>
      <c r="X578" s="4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18226</v>
      </c>
      <c r="Y578" s="4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18297.760000000002</v>
      </c>
      <c r="Z578" s="40"/>
      <c r="AA578" s="64"/>
      <c r="AB578" s="64"/>
      <c r="AC578" s="64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689"/>
      <c r="P579" s="686" t="s">
        <v>34</v>
      </c>
      <c r="Q579" s="687"/>
      <c r="R579" s="687"/>
      <c r="S579" s="687"/>
      <c r="T579" s="687"/>
      <c r="U579" s="687"/>
      <c r="V579" s="688"/>
      <c r="W579" s="40" t="s">
        <v>0</v>
      </c>
      <c r="X579" s="41">
        <f>IFERROR(SUM(BM22:BM575),"0")</f>
        <v>19006.38713795464</v>
      </c>
      <c r="Y579" s="41">
        <f>IFERROR(SUM(BN22:BN575),"0")</f>
        <v>19081.859999999997</v>
      </c>
      <c r="Z579" s="40"/>
      <c r="AA579" s="64"/>
      <c r="AB579" s="64"/>
      <c r="AC579" s="64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689"/>
      <c r="P580" s="686" t="s">
        <v>35</v>
      </c>
      <c r="Q580" s="687"/>
      <c r="R580" s="687"/>
      <c r="S580" s="687"/>
      <c r="T580" s="687"/>
      <c r="U580" s="687"/>
      <c r="V580" s="688"/>
      <c r="W580" s="40" t="s">
        <v>20</v>
      </c>
      <c r="X580" s="42">
        <f>ROUNDUP(SUM(BO22:BO575),0)</f>
        <v>29</v>
      </c>
      <c r="Y580" s="42">
        <f>ROUNDUP(SUM(BP22:BP575),0)</f>
        <v>29</v>
      </c>
      <c r="Z580" s="40"/>
      <c r="AA580" s="64"/>
      <c r="AB580" s="64"/>
      <c r="AC580" s="64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689"/>
      <c r="P581" s="686" t="s">
        <v>36</v>
      </c>
      <c r="Q581" s="687"/>
      <c r="R581" s="687"/>
      <c r="S581" s="687"/>
      <c r="T581" s="687"/>
      <c r="U581" s="687"/>
      <c r="V581" s="688"/>
      <c r="W581" s="40" t="s">
        <v>0</v>
      </c>
      <c r="X581" s="41">
        <f>GrossWeightTotal+PalletQtyTotal*25</f>
        <v>19731.38713795464</v>
      </c>
      <c r="Y581" s="41">
        <f>GrossWeightTotalR+PalletQtyTotalR*25</f>
        <v>19806.859999999997</v>
      </c>
      <c r="Z581" s="40"/>
      <c r="AA581" s="64"/>
      <c r="AB581" s="64"/>
      <c r="AC581" s="64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689"/>
      <c r="P582" s="686" t="s">
        <v>37</v>
      </c>
      <c r="Q582" s="687"/>
      <c r="R582" s="687"/>
      <c r="S582" s="687"/>
      <c r="T582" s="687"/>
      <c r="U582" s="687"/>
      <c r="V582" s="688"/>
      <c r="W582" s="40" t="s">
        <v>20</v>
      </c>
      <c r="X582" s="4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2086.4633761300433</v>
      </c>
      <c r="Y582" s="4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2096</v>
      </c>
      <c r="Z582" s="40"/>
      <c r="AA582" s="64"/>
      <c r="AB582" s="64"/>
      <c r="AC582" s="64"/>
    </row>
    <row r="583" spans="1:32" ht="14.25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689"/>
      <c r="P583" s="686" t="s">
        <v>38</v>
      </c>
      <c r="Q583" s="687"/>
      <c r="R583" s="687"/>
      <c r="S583" s="687"/>
      <c r="T583" s="687"/>
      <c r="U583" s="687"/>
      <c r="V583" s="688"/>
      <c r="W583" s="43" t="s">
        <v>51</v>
      </c>
      <c r="X583" s="40"/>
      <c r="Y583" s="40"/>
      <c r="Z583" s="40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31.570319999999999</v>
      </c>
      <c r="AA583" s="64"/>
      <c r="AB583" s="64"/>
      <c r="AC583" s="64"/>
    </row>
    <row r="584" spans="1:32" ht="13.5" thickBot="1" x14ac:dyDescent="0.25"/>
    <row r="585" spans="1:32" ht="27" thickTop="1" thickBot="1" x14ac:dyDescent="0.25">
      <c r="A585" s="44" t="s">
        <v>9</v>
      </c>
      <c r="B585" s="80" t="s">
        <v>77</v>
      </c>
      <c r="C585" s="673" t="s">
        <v>99</v>
      </c>
      <c r="D585" s="673" t="s">
        <v>99</v>
      </c>
      <c r="E585" s="673" t="s">
        <v>99</v>
      </c>
      <c r="F585" s="673" t="s">
        <v>99</v>
      </c>
      <c r="G585" s="673" t="s">
        <v>99</v>
      </c>
      <c r="H585" s="673" t="s">
        <v>99</v>
      </c>
      <c r="I585" s="673" t="s">
        <v>299</v>
      </c>
      <c r="J585" s="673" t="s">
        <v>299</v>
      </c>
      <c r="K585" s="673" t="s">
        <v>299</v>
      </c>
      <c r="L585" s="673" t="s">
        <v>299</v>
      </c>
      <c r="M585" s="673" t="s">
        <v>299</v>
      </c>
      <c r="N585" s="690"/>
      <c r="O585" s="673" t="s">
        <v>299</v>
      </c>
      <c r="P585" s="673" t="s">
        <v>299</v>
      </c>
      <c r="Q585" s="673" t="s">
        <v>299</v>
      </c>
      <c r="R585" s="673" t="s">
        <v>299</v>
      </c>
      <c r="S585" s="673" t="s">
        <v>299</v>
      </c>
      <c r="T585" s="673" t="s">
        <v>299</v>
      </c>
      <c r="U585" s="673" t="s">
        <v>299</v>
      </c>
      <c r="V585" s="673" t="s">
        <v>576</v>
      </c>
      <c r="W585" s="673" t="s">
        <v>576</v>
      </c>
      <c r="X585" s="673" t="s">
        <v>657</v>
      </c>
      <c r="Y585" s="673" t="s">
        <v>657</v>
      </c>
      <c r="Z585" s="673" t="s">
        <v>657</v>
      </c>
      <c r="AA585" s="673" t="s">
        <v>657</v>
      </c>
      <c r="AB585" s="80" t="s">
        <v>732</v>
      </c>
      <c r="AC585" s="673" t="s">
        <v>832</v>
      </c>
      <c r="AD585" s="673" t="s">
        <v>832</v>
      </c>
      <c r="AF585" s="1"/>
    </row>
    <row r="586" spans="1:32" ht="14.25" customHeight="1" thickTop="1" x14ac:dyDescent="0.2">
      <c r="A586" s="674" t="s">
        <v>10</v>
      </c>
      <c r="B586" s="673" t="s">
        <v>77</v>
      </c>
      <c r="C586" s="673" t="s">
        <v>100</v>
      </c>
      <c r="D586" s="673" t="s">
        <v>123</v>
      </c>
      <c r="E586" s="673" t="s">
        <v>191</v>
      </c>
      <c r="F586" s="673" t="s">
        <v>222</v>
      </c>
      <c r="G586" s="673" t="s">
        <v>267</v>
      </c>
      <c r="H586" s="673" t="s">
        <v>99</v>
      </c>
      <c r="I586" s="673" t="s">
        <v>300</v>
      </c>
      <c r="J586" s="673" t="s">
        <v>328</v>
      </c>
      <c r="K586" s="673" t="s">
        <v>389</v>
      </c>
      <c r="L586" s="673" t="s">
        <v>414</v>
      </c>
      <c r="M586" s="673" t="s">
        <v>432</v>
      </c>
      <c r="N586" s="1"/>
      <c r="O586" s="673" t="s">
        <v>436</v>
      </c>
      <c r="P586" s="673" t="s">
        <v>445</v>
      </c>
      <c r="Q586" s="673" t="s">
        <v>461</v>
      </c>
      <c r="R586" s="673" t="s">
        <v>471</v>
      </c>
      <c r="S586" s="673" t="s">
        <v>478</v>
      </c>
      <c r="T586" s="673" t="s">
        <v>486</v>
      </c>
      <c r="U586" s="673" t="s">
        <v>563</v>
      </c>
      <c r="V586" s="673" t="s">
        <v>577</v>
      </c>
      <c r="W586" s="673" t="s">
        <v>618</v>
      </c>
      <c r="X586" s="673" t="s">
        <v>658</v>
      </c>
      <c r="Y586" s="673" t="s">
        <v>697</v>
      </c>
      <c r="Z586" s="673" t="s">
        <v>717</v>
      </c>
      <c r="AA586" s="673" t="s">
        <v>725</v>
      </c>
      <c r="AB586" s="673" t="s">
        <v>732</v>
      </c>
      <c r="AC586" s="673" t="s">
        <v>832</v>
      </c>
      <c r="AD586" s="673" t="s">
        <v>931</v>
      </c>
      <c r="AF586" s="1"/>
    </row>
    <row r="587" spans="1:32" ht="13.5" thickBot="1" x14ac:dyDescent="0.25">
      <c r="A587" s="675"/>
      <c r="B587" s="673"/>
      <c r="C587" s="673"/>
      <c r="D587" s="673"/>
      <c r="E587" s="673"/>
      <c r="F587" s="673"/>
      <c r="G587" s="673"/>
      <c r="H587" s="673"/>
      <c r="I587" s="673"/>
      <c r="J587" s="673"/>
      <c r="K587" s="673"/>
      <c r="L587" s="673"/>
      <c r="M587" s="673"/>
      <c r="N587" s="1"/>
      <c r="O587" s="673"/>
      <c r="P587" s="673"/>
      <c r="Q587" s="673"/>
      <c r="R587" s="673"/>
      <c r="S587" s="673"/>
      <c r="T587" s="673"/>
      <c r="U587" s="673"/>
      <c r="V587" s="673"/>
      <c r="W587" s="673"/>
      <c r="X587" s="673"/>
      <c r="Y587" s="673"/>
      <c r="Z587" s="673"/>
      <c r="AA587" s="673"/>
      <c r="AB587" s="673"/>
      <c r="AC587" s="673"/>
      <c r="AD587" s="673"/>
      <c r="AF587" s="1"/>
    </row>
    <row r="588" spans="1:32" ht="18" thickTop="1" thickBot="1" x14ac:dyDescent="0.25">
      <c r="A588" s="44" t="s">
        <v>13</v>
      </c>
      <c r="B588" s="50">
        <f>IFERROR(Y22*1,"0")+IFERROR(Y23*1,"0")+IFERROR(Y24*1,"0")+IFERROR(Y25*1,"0")+IFERROR(Y29*1,"0")</f>
        <v>0</v>
      </c>
      <c r="C588" s="50">
        <f>IFERROR(Y35*1,"0")+IFERROR(Y36*1,"0")+IFERROR(Y37*1,"0")+IFERROR(Y38*1,"0")+IFERROR(Y39*1,"0")+IFERROR(Y43*1,"0")</f>
        <v>156</v>
      </c>
      <c r="D588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873.3</v>
      </c>
      <c r="E588" s="50">
        <f>IFERROR(Y87*1,"0")+IFERROR(Y88*1,"0")+IFERROR(Y89*1,"0")+IFERROR(Y93*1,"0")+IFERROR(Y94*1,"0")+IFERROR(Y95*1,"0")+IFERROR(Y96*1,"0")+IFERROR(Y97*1,"0")+IFERROR(Y98*1,"0")+IFERROR(Y99*1,"0")+IFERROR(Y100*1,"0")+IFERROR(Y101*1,"0")</f>
        <v>216</v>
      </c>
      <c r="F588" s="50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50">
        <f>IFERROR(Y137*1,"0")+IFERROR(Y138*1,"0")+IFERROR(Y142*1,"0")+IFERROR(Y143*1,"0")+IFERROR(Y147*1,"0")+IFERROR(Y148*1,"0")</f>
        <v>0</v>
      </c>
      <c r="H588" s="50">
        <f>IFERROR(Y153*1,"0")+IFERROR(Y157*1,"0")+IFERROR(Y158*1,"0")+IFERROR(Y159*1,"0")+IFERROR(Y160*1,"0")+IFERROR(Y164*1,"0")+IFERROR(Y165*1,"0")</f>
        <v>228</v>
      </c>
      <c r="I588" s="50">
        <f>IFERROR(Y171*1,"0")+IFERROR(Y175*1,"0")+IFERROR(Y176*1,"0")+IFERROR(Y177*1,"0")+IFERROR(Y178*1,"0")+IFERROR(Y179*1,"0")+IFERROR(Y180*1,"0")+IFERROR(Y181*1,"0")+IFERROR(Y182*1,"0")+IFERROR(Y183*1,"0")</f>
        <v>50.400000000000006</v>
      </c>
      <c r="J588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356.40000000000003</v>
      </c>
      <c r="K588" s="50">
        <f>IFERROR(Y227*1,"0")+IFERROR(Y228*1,"0")+IFERROR(Y229*1,"0")+IFERROR(Y230*1,"0")+IFERROR(Y231*1,"0")+IFERROR(Y232*1,"0")+IFERROR(Y233*1,"0")+IFERROR(Y234*1,"0")+IFERROR(Y238*1,"0")+IFERROR(Y239*1,"0")</f>
        <v>0</v>
      </c>
      <c r="L588" s="50">
        <f>IFERROR(Y244*1,"0")+IFERROR(Y245*1,"0")+IFERROR(Y246*1,"0")+IFERROR(Y247*1,"0")+IFERROR(Y248*1,"0")+IFERROR(Y249*1,"0")</f>
        <v>120</v>
      </c>
      <c r="M588" s="50">
        <f>IFERROR(Y254*1,"0")</f>
        <v>0</v>
      </c>
      <c r="N588" s="1"/>
      <c r="O588" s="50">
        <f>IFERROR(Y259*1,"0")+IFERROR(Y260*1,"0")+IFERROR(Y261*1,"0")</f>
        <v>0</v>
      </c>
      <c r="P588" s="50">
        <f>IFERROR(Y266*1,"0")+IFERROR(Y267*1,"0")+IFERROR(Y268*1,"0")+IFERROR(Y269*1,"0")+IFERROR(Y270*1,"0")</f>
        <v>0</v>
      </c>
      <c r="Q588" s="50">
        <f>IFERROR(Y275*1,"0")+IFERROR(Y279*1,"0")+IFERROR(Y283*1,"0")</f>
        <v>0</v>
      </c>
      <c r="R588" s="50">
        <f>IFERROR(Y288*1,"0")+IFERROR(Y289*1,"0")</f>
        <v>0</v>
      </c>
      <c r="S588" s="50">
        <f>IFERROR(Y294*1,"0")+IFERROR(Y298*1,"0")+IFERROR(Y299*1,"0")</f>
        <v>0</v>
      </c>
      <c r="T588" s="50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3159.2000000000007</v>
      </c>
      <c r="U588" s="50">
        <f>IFERROR(Y349*1,"0")+IFERROR(Y353*1,"0")+IFERROR(Y354*1,"0")+IFERROR(Y355*1,"0")</f>
        <v>105.3</v>
      </c>
      <c r="V588" s="50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10520</v>
      </c>
      <c r="W588" s="50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50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54</v>
      </c>
      <c r="Y588" s="50">
        <f>IFERROR(Y438*1,"0")+IFERROR(Y439*1,"0")+IFERROR(Y443*1,"0")+IFERROR(Y444*1,"0")+IFERROR(Y445*1,"0")+IFERROR(Y446*1,"0")</f>
        <v>0</v>
      </c>
      <c r="Z588" s="50">
        <f>IFERROR(Y451*1,"0")+IFERROR(Y452*1,"0")</f>
        <v>0</v>
      </c>
      <c r="AA588" s="50">
        <f>IFERROR(Y457*1,"0")+IFERROR(Y461*1,"0")</f>
        <v>0</v>
      </c>
      <c r="AB588" s="50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1858.56</v>
      </c>
      <c r="AC588" s="50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600.6</v>
      </c>
      <c r="AD588" s="50">
        <f>IFERROR(Y566*1,"0")+IFERROR(Y567*1,"0")+IFERROR(Y571*1,"0")+IFERROR(Y575*1,"0")</f>
        <v>0</v>
      </c>
      <c r="AF588" s="1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3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69 X107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74 X367 X364 X362 X306 X124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1" t="s">
        <v>949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951</v>
      </c>
      <c r="D6" s="51" t="s">
        <v>952</v>
      </c>
      <c r="E6" s="51" t="s">
        <v>45</v>
      </c>
    </row>
    <row r="8" spans="2:8" x14ac:dyDescent="0.2">
      <c r="B8" s="51" t="s">
        <v>76</v>
      </c>
      <c r="C8" s="51" t="s">
        <v>951</v>
      </c>
      <c r="D8" s="51" t="s">
        <v>45</v>
      </c>
      <c r="E8" s="51" t="s">
        <v>45</v>
      </c>
    </row>
    <row r="10" spans="2:8" x14ac:dyDescent="0.2">
      <c r="B10" s="51" t="s">
        <v>953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963</v>
      </c>
      <c r="C20" s="51" t="s">
        <v>45</v>
      </c>
      <c r="D20" s="51" t="s">
        <v>45</v>
      </c>
      <c r="E20" s="51" t="s">
        <v>45</v>
      </c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2025-04-01T07:40:20Z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