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5\04,25\04,04,25 ДНР НВ на Макеевку на 10,04,25\"/>
    </mc:Choice>
  </mc:AlternateContent>
  <xr:revisionPtr revIDLastSave="0" documentId="13_ncr:1_{AA1FC112-A57F-470C-AE96-A645B5FB3B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BP499" i="1"/>
  <c r="BO499" i="1"/>
  <c r="BN499" i="1"/>
  <c r="BM499" i="1"/>
  <c r="Z499" i="1"/>
  <c r="Z503" i="1" s="1"/>
  <c r="Y499" i="1"/>
  <c r="Y504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Y472" i="1"/>
  <c r="X472" i="1"/>
  <c r="BP471" i="1"/>
  <c r="BO471" i="1"/>
  <c r="BN471" i="1"/>
  <c r="BM471" i="1"/>
  <c r="Z471" i="1"/>
  <c r="Z472" i="1" s="1"/>
  <c r="Y471" i="1"/>
  <c r="AB602" i="1" s="1"/>
  <c r="P471" i="1"/>
  <c r="X468" i="1"/>
  <c r="Y467" i="1"/>
  <c r="X467" i="1"/>
  <c r="BP466" i="1"/>
  <c r="BO466" i="1"/>
  <c r="BN466" i="1"/>
  <c r="BM466" i="1"/>
  <c r="Z466" i="1"/>
  <c r="Y466" i="1"/>
  <c r="BP465" i="1"/>
  <c r="BO465" i="1"/>
  <c r="BN465" i="1"/>
  <c r="BM465" i="1"/>
  <c r="Z465" i="1"/>
  <c r="Z467" i="1" s="1"/>
  <c r="Y465" i="1"/>
  <c r="AA602" i="1" s="1"/>
  <c r="P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O458" i="1"/>
  <c r="BM458" i="1"/>
  <c r="Y458" i="1"/>
  <c r="P458" i="1"/>
  <c r="BP457" i="1"/>
  <c r="BO457" i="1"/>
  <c r="BN457" i="1"/>
  <c r="BM457" i="1"/>
  <c r="Z457" i="1"/>
  <c r="Y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Y454" i="1" s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X400" i="1"/>
  <c r="Y399" i="1"/>
  <c r="X399" i="1"/>
  <c r="BP398" i="1"/>
  <c r="BO398" i="1"/>
  <c r="BN398" i="1"/>
  <c r="BM398" i="1"/>
  <c r="Z398" i="1"/>
  <c r="Z399" i="1" s="1"/>
  <c r="Y398" i="1"/>
  <c r="Y400" i="1" s="1"/>
  <c r="X396" i="1"/>
  <c r="X395" i="1"/>
  <c r="BO394" i="1"/>
  <c r="BM394" i="1"/>
  <c r="Y394" i="1"/>
  <c r="BO393" i="1"/>
  <c r="BM393" i="1"/>
  <c r="Y393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Y360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BP349" i="1"/>
  <c r="BO349" i="1"/>
  <c r="BN349" i="1"/>
  <c r="BM349" i="1"/>
  <c r="Z349" i="1"/>
  <c r="Y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Z266" i="1" s="1"/>
  <c r="Y265" i="1"/>
  <c r="M602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Y247" i="1"/>
  <c r="X247" i="1"/>
  <c r="BP246" i="1"/>
  <c r="BO246" i="1"/>
  <c r="BN246" i="1"/>
  <c r="BM246" i="1"/>
  <c r="Z246" i="1"/>
  <c r="Z247" i="1" s="1"/>
  <c r="Y246" i="1"/>
  <c r="Y248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7" i="1"/>
  <c r="Y226" i="1"/>
  <c r="X226" i="1"/>
  <c r="BP225" i="1"/>
  <c r="BO225" i="1"/>
  <c r="BN225" i="1"/>
  <c r="BM225" i="1"/>
  <c r="Z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X199" i="1"/>
  <c r="Y198" i="1"/>
  <c r="X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8" i="1"/>
  <c r="Y187" i="1"/>
  <c r="X187" i="1"/>
  <c r="BP186" i="1"/>
  <c r="BO186" i="1"/>
  <c r="BN186" i="1"/>
  <c r="BM186" i="1"/>
  <c r="Z186" i="1"/>
  <c r="Z187" i="1" s="1"/>
  <c r="Y186" i="1"/>
  <c r="Y188" i="1" s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Z157" i="1"/>
  <c r="Y157" i="1"/>
  <c r="P157" i="1"/>
  <c r="BO156" i="1"/>
  <c r="BM156" i="1"/>
  <c r="Y156" i="1"/>
  <c r="Y160" i="1" s="1"/>
  <c r="P156" i="1"/>
  <c r="X154" i="1"/>
  <c r="X153" i="1"/>
  <c r="BO152" i="1"/>
  <c r="BM152" i="1"/>
  <c r="Y152" i="1"/>
  <c r="H602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7" i="1" s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1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602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Y76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Y68" i="1" s="1"/>
  <c r="P64" i="1"/>
  <c r="X62" i="1"/>
  <c r="X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Y62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D602" i="1" s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H9" i="1" l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Y139" i="1"/>
  <c r="Y143" i="1"/>
  <c r="Y149" i="1"/>
  <c r="Y154" i="1"/>
  <c r="BP175" i="1"/>
  <c r="BN175" i="1"/>
  <c r="Z175" i="1"/>
  <c r="Z183" i="1" s="1"/>
  <c r="BP180" i="1"/>
  <c r="BN180" i="1"/>
  <c r="Z180" i="1"/>
  <c r="BP202" i="1"/>
  <c r="BN202" i="1"/>
  <c r="Z202" i="1"/>
  <c r="Z209" i="1" s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Z238" i="1" s="1"/>
  <c r="BP235" i="1"/>
  <c r="BN235" i="1"/>
  <c r="Z235" i="1"/>
  <c r="BP257" i="1"/>
  <c r="BN257" i="1"/>
  <c r="Z257" i="1"/>
  <c r="Y261" i="1"/>
  <c r="BP271" i="1"/>
  <c r="BN271" i="1"/>
  <c r="Z271" i="1"/>
  <c r="Z273" i="1" s="1"/>
  <c r="BP280" i="1"/>
  <c r="BN280" i="1"/>
  <c r="Z280" i="1"/>
  <c r="BP321" i="1"/>
  <c r="BN321" i="1"/>
  <c r="Z321" i="1"/>
  <c r="Y325" i="1"/>
  <c r="BP329" i="1"/>
  <c r="BN329" i="1"/>
  <c r="Z329" i="1"/>
  <c r="Z332" i="1" s="1"/>
  <c r="Y333" i="1"/>
  <c r="BP337" i="1"/>
  <c r="BN337" i="1"/>
  <c r="Z337" i="1"/>
  <c r="BP345" i="1"/>
  <c r="BN345" i="1"/>
  <c r="Z345" i="1"/>
  <c r="Y347" i="1"/>
  <c r="BP351" i="1"/>
  <c r="BN351" i="1"/>
  <c r="Z351" i="1"/>
  <c r="Z353" i="1" s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Z422" i="1" s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BN22" i="1"/>
  <c r="BP22" i="1"/>
  <c r="Z24" i="1"/>
  <c r="BN24" i="1"/>
  <c r="X596" i="1"/>
  <c r="Y27" i="1"/>
  <c r="C602" i="1"/>
  <c r="Z36" i="1"/>
  <c r="Z39" i="1" s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Z76" i="1" s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3" i="1"/>
  <c r="Z101" i="1" s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Z138" i="1" s="1"/>
  <c r="BN137" i="1"/>
  <c r="Y138" i="1"/>
  <c r="Z141" i="1"/>
  <c r="Z143" i="1" s="1"/>
  <c r="BN141" i="1"/>
  <c r="BP141" i="1"/>
  <c r="Z147" i="1"/>
  <c r="Z148" i="1" s="1"/>
  <c r="BN147" i="1"/>
  <c r="Z152" i="1"/>
  <c r="Z153" i="1" s="1"/>
  <c r="BN152" i="1"/>
  <c r="BP152" i="1"/>
  <c r="Y153" i="1"/>
  <c r="Z156" i="1"/>
  <c r="Z160" i="1" s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Z198" i="1" s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Z261" i="1" s="1"/>
  <c r="BP259" i="1"/>
  <c r="BN259" i="1"/>
  <c r="Z259" i="1"/>
  <c r="Y273" i="1"/>
  <c r="BP278" i="1"/>
  <c r="BN278" i="1"/>
  <c r="Z278" i="1"/>
  <c r="Z282" i="1" s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Z340" i="1" s="1"/>
  <c r="BP339" i="1"/>
  <c r="BN339" i="1"/>
  <c r="Z339" i="1"/>
  <c r="Y341" i="1"/>
  <c r="Y346" i="1"/>
  <c r="BP343" i="1"/>
  <c r="BN343" i="1"/>
  <c r="Z343" i="1"/>
  <c r="Z346" i="1" s="1"/>
  <c r="Y354" i="1"/>
  <c r="Z359" i="1"/>
  <c r="BP357" i="1"/>
  <c r="BN357" i="1"/>
  <c r="Z357" i="1"/>
  <c r="V602" i="1"/>
  <c r="Y371" i="1"/>
  <c r="BP376" i="1"/>
  <c r="BN376" i="1"/>
  <c r="Z376" i="1"/>
  <c r="Z385" i="1" s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BP394" i="1"/>
  <c r="BN394" i="1"/>
  <c r="Z394" i="1"/>
  <c r="BP404" i="1"/>
  <c r="BN404" i="1"/>
  <c r="Z404" i="1"/>
  <c r="Z409" i="1" s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Z461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Z496" i="1" s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Z524" i="1" s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566" i="1" l="1"/>
  <c r="Z548" i="1"/>
  <c r="Z325" i="1"/>
  <c r="Z127" i="1"/>
  <c r="Z109" i="1"/>
  <c r="Z89" i="1"/>
  <c r="Z61" i="1"/>
  <c r="Z54" i="1"/>
  <c r="Y592" i="1"/>
  <c r="Y594" i="1"/>
  <c r="Z26" i="1"/>
  <c r="Z395" i="1"/>
  <c r="Z529" i="1"/>
  <c r="Z518" i="1"/>
  <c r="Z443" i="1"/>
  <c r="Z221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<sst xmlns="http://schemas.openxmlformats.org/spreadsheetml/2006/main" count="2725" uniqueCount="977">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</sst>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2" zoomScaleNormal="100" zoomScaleSheetLayoutView="100" workbookViewId="0">
      <selection activeCell="AA598" sqref="AA59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962" t="s">
        <v>0</v>
      </c>
      <c r="E1" s="703"/>
      <c r="F1" s="703"/>
      <c r="G1" s="12" t="s">
        <v>1</v>
      </c>
      <c r="H1" s="962" t="s">
        <v>2</v>
      </c>
      <c r="I1" s="703"/>
      <c r="J1" s="703"/>
      <c r="K1" s="703"/>
      <c r="L1" s="703"/>
      <c r="M1" s="703"/>
      <c r="N1" s="703"/>
      <c r="O1" s="703"/>
      <c r="P1" s="703"/>
      <c r="Q1" s="703"/>
      <c r="R1" s="1040" t="s">
        <v>3</v>
      </c>
      <c r="S1" s="703"/>
      <c r="T1" s="7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3"/>
      <c r="R2" s="683"/>
      <c r="S2" s="683"/>
      <c r="T2" s="683"/>
      <c r="U2" s="683"/>
      <c r="V2" s="683"/>
      <c r="W2" s="683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3"/>
      <c r="Q3" s="683"/>
      <c r="R3" s="683"/>
      <c r="S3" s="683"/>
      <c r="T3" s="683"/>
      <c r="U3" s="683"/>
      <c r="V3" s="683"/>
      <c r="W3" s="683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921" t="s">
        <v>8</v>
      </c>
      <c r="B5" s="679"/>
      <c r="C5" s="680"/>
      <c r="D5" s="804"/>
      <c r="E5" s="806"/>
      <c r="F5" s="742" t="s">
        <v>9</v>
      </c>
      <c r="G5" s="680"/>
      <c r="H5" s="804"/>
      <c r="I5" s="805"/>
      <c r="J5" s="805"/>
      <c r="K5" s="805"/>
      <c r="L5" s="805"/>
      <c r="M5" s="806"/>
      <c r="N5" s="58"/>
      <c r="P5" s="24" t="s">
        <v>10</v>
      </c>
      <c r="Q5" s="717">
        <v>45754</v>
      </c>
      <c r="R5" s="718"/>
      <c r="T5" s="897" t="s">
        <v>11</v>
      </c>
      <c r="U5" s="898"/>
      <c r="V5" s="899" t="s">
        <v>12</v>
      </c>
      <c r="W5" s="718"/>
      <c r="AB5" s="51"/>
      <c r="AC5" s="51"/>
      <c r="AD5" s="51"/>
      <c r="AE5" s="51"/>
    </row>
    <row r="6" spans="1:32" s="659" customFormat="1" ht="24" customHeight="1" x14ac:dyDescent="0.2">
      <c r="A6" s="921" t="s">
        <v>13</v>
      </c>
      <c r="B6" s="679"/>
      <c r="C6" s="680"/>
      <c r="D6" s="808" t="s">
        <v>14</v>
      </c>
      <c r="E6" s="809"/>
      <c r="F6" s="809"/>
      <c r="G6" s="809"/>
      <c r="H6" s="809"/>
      <c r="I6" s="809"/>
      <c r="J6" s="809"/>
      <c r="K6" s="809"/>
      <c r="L6" s="809"/>
      <c r="M6" s="718"/>
      <c r="N6" s="59"/>
      <c r="P6" s="24" t="s">
        <v>15</v>
      </c>
      <c r="Q6" s="727" t="str">
        <f>IF(Q5=0," ",CHOOSE(WEEKDAY(Q5,2),"Понедельник","Вторник","Среда","Четверг","Пятница","Суббота","Воскресенье"))</f>
        <v>Понедельник</v>
      </c>
      <c r="R6" s="672"/>
      <c r="T6" s="905" t="s">
        <v>16</v>
      </c>
      <c r="U6" s="898"/>
      <c r="V6" s="826" t="s">
        <v>17</v>
      </c>
      <c r="W6" s="827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1003" t="str">
        <f>IFERROR(VLOOKUP(DeliveryAddress,Table,3,0),1)</f>
        <v>4</v>
      </c>
      <c r="E7" s="1004"/>
      <c r="F7" s="1004"/>
      <c r="G7" s="1004"/>
      <c r="H7" s="1004"/>
      <c r="I7" s="1004"/>
      <c r="J7" s="1004"/>
      <c r="K7" s="1004"/>
      <c r="L7" s="1004"/>
      <c r="M7" s="902"/>
      <c r="N7" s="60"/>
      <c r="P7" s="24"/>
      <c r="Q7" s="42"/>
      <c r="R7" s="42"/>
      <c r="T7" s="683"/>
      <c r="U7" s="898"/>
      <c r="V7" s="828"/>
      <c r="W7" s="829"/>
      <c r="AB7" s="51"/>
      <c r="AC7" s="51"/>
      <c r="AD7" s="51"/>
      <c r="AE7" s="51"/>
    </row>
    <row r="8" spans="1:32" s="659" customFormat="1" ht="25.5" customHeight="1" x14ac:dyDescent="0.2">
      <c r="A8" s="673" t="s">
        <v>18</v>
      </c>
      <c r="B8" s="674"/>
      <c r="C8" s="675"/>
      <c r="D8" s="986"/>
      <c r="E8" s="987"/>
      <c r="F8" s="987"/>
      <c r="G8" s="987"/>
      <c r="H8" s="987"/>
      <c r="I8" s="987"/>
      <c r="J8" s="987"/>
      <c r="K8" s="987"/>
      <c r="L8" s="987"/>
      <c r="M8" s="988"/>
      <c r="N8" s="61"/>
      <c r="P8" s="24" t="s">
        <v>19</v>
      </c>
      <c r="Q8" s="901">
        <v>0.41666666666666669</v>
      </c>
      <c r="R8" s="902"/>
      <c r="T8" s="683"/>
      <c r="U8" s="898"/>
      <c r="V8" s="828"/>
      <c r="W8" s="829"/>
      <c r="AB8" s="51"/>
      <c r="AC8" s="51"/>
      <c r="AD8" s="51"/>
      <c r="AE8" s="51"/>
    </row>
    <row r="9" spans="1:32" s="65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3"/>
      <c r="C9" s="683"/>
      <c r="D9" s="756"/>
      <c r="E9" s="757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3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757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7"/>
      <c r="L9" s="757"/>
      <c r="M9" s="757"/>
      <c r="N9" s="657"/>
      <c r="P9" s="26" t="s">
        <v>20</v>
      </c>
      <c r="Q9" s="941"/>
      <c r="R9" s="746"/>
      <c r="T9" s="683"/>
      <c r="U9" s="898"/>
      <c r="V9" s="830"/>
      <c r="W9" s="831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3"/>
      <c r="C10" s="683"/>
      <c r="D10" s="756"/>
      <c r="E10" s="757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3"/>
      <c r="H10" s="819" t="str">
        <f>IFERROR(VLOOKUP($D$10,Proxy,2,FALSE),"")</f>
        <v/>
      </c>
      <c r="I10" s="683"/>
      <c r="J10" s="683"/>
      <c r="K10" s="683"/>
      <c r="L10" s="683"/>
      <c r="M10" s="683"/>
      <c r="N10" s="658"/>
      <c r="P10" s="26" t="s">
        <v>21</v>
      </c>
      <c r="Q10" s="906"/>
      <c r="R10" s="907"/>
      <c r="U10" s="24" t="s">
        <v>22</v>
      </c>
      <c r="V10" s="10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44"/>
      <c r="R11" s="718"/>
      <c r="U11" s="24" t="s">
        <v>26</v>
      </c>
      <c r="V11" s="745" t="s">
        <v>27</v>
      </c>
      <c r="W11" s="746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74" t="s">
        <v>28</v>
      </c>
      <c r="B12" s="679"/>
      <c r="C12" s="679"/>
      <c r="D12" s="679"/>
      <c r="E12" s="679"/>
      <c r="F12" s="679"/>
      <c r="G12" s="679"/>
      <c r="H12" s="679"/>
      <c r="I12" s="679"/>
      <c r="J12" s="679"/>
      <c r="K12" s="679"/>
      <c r="L12" s="679"/>
      <c r="M12" s="680"/>
      <c r="N12" s="62"/>
      <c r="P12" s="24" t="s">
        <v>29</v>
      </c>
      <c r="Q12" s="901"/>
      <c r="R12" s="902"/>
      <c r="S12" s="23"/>
      <c r="U12" s="24"/>
      <c r="V12" s="703"/>
      <c r="W12" s="683"/>
      <c r="AB12" s="51"/>
      <c r="AC12" s="51"/>
      <c r="AD12" s="51"/>
      <c r="AE12" s="51"/>
    </row>
    <row r="13" spans="1:32" s="659" customFormat="1" ht="23.25" customHeight="1" x14ac:dyDescent="0.2">
      <c r="A13" s="874" t="s">
        <v>30</v>
      </c>
      <c r="B13" s="679"/>
      <c r="C13" s="679"/>
      <c r="D13" s="679"/>
      <c r="E13" s="679"/>
      <c r="F13" s="679"/>
      <c r="G13" s="679"/>
      <c r="H13" s="679"/>
      <c r="I13" s="679"/>
      <c r="J13" s="679"/>
      <c r="K13" s="679"/>
      <c r="L13" s="679"/>
      <c r="M13" s="680"/>
      <c r="N13" s="62"/>
      <c r="O13" s="26"/>
      <c r="P13" s="26" t="s">
        <v>31</v>
      </c>
      <c r="Q13" s="745"/>
      <c r="R13" s="7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74" t="s">
        <v>32</v>
      </c>
      <c r="B14" s="679"/>
      <c r="C14" s="679"/>
      <c r="D14" s="679"/>
      <c r="E14" s="679"/>
      <c r="F14" s="679"/>
      <c r="G14" s="679"/>
      <c r="H14" s="679"/>
      <c r="I14" s="679"/>
      <c r="J14" s="679"/>
      <c r="K14" s="679"/>
      <c r="L14" s="679"/>
      <c r="M14" s="6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5" t="s">
        <v>33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 s="680"/>
      <c r="N15" s="63"/>
      <c r="P15" s="947" t="s">
        <v>34</v>
      </c>
      <c r="Q15" s="703"/>
      <c r="R15" s="703"/>
      <c r="S15" s="703"/>
      <c r="T15" s="7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9" t="s">
        <v>35</v>
      </c>
      <c r="B17" s="669" t="s">
        <v>36</v>
      </c>
      <c r="C17" s="924" t="s">
        <v>37</v>
      </c>
      <c r="D17" s="669" t="s">
        <v>38</v>
      </c>
      <c r="E17" s="700"/>
      <c r="F17" s="669" t="s">
        <v>39</v>
      </c>
      <c r="G17" s="669" t="s">
        <v>40</v>
      </c>
      <c r="H17" s="669" t="s">
        <v>41</v>
      </c>
      <c r="I17" s="669" t="s">
        <v>42</v>
      </c>
      <c r="J17" s="669" t="s">
        <v>43</v>
      </c>
      <c r="K17" s="669" t="s">
        <v>44</v>
      </c>
      <c r="L17" s="669" t="s">
        <v>45</v>
      </c>
      <c r="M17" s="669" t="s">
        <v>46</v>
      </c>
      <c r="N17" s="669" t="s">
        <v>47</v>
      </c>
      <c r="O17" s="669" t="s">
        <v>48</v>
      </c>
      <c r="P17" s="669" t="s">
        <v>49</v>
      </c>
      <c r="Q17" s="967"/>
      <c r="R17" s="967"/>
      <c r="S17" s="967"/>
      <c r="T17" s="700"/>
      <c r="U17" s="714" t="s">
        <v>50</v>
      </c>
      <c r="V17" s="680"/>
      <c r="W17" s="669" t="s">
        <v>51</v>
      </c>
      <c r="X17" s="669" t="s">
        <v>52</v>
      </c>
      <c r="Y17" s="712" t="s">
        <v>53</v>
      </c>
      <c r="Z17" s="846" t="s">
        <v>54</v>
      </c>
      <c r="AA17" s="736" t="s">
        <v>55</v>
      </c>
      <c r="AB17" s="736" t="s">
        <v>56</v>
      </c>
      <c r="AC17" s="736" t="s">
        <v>57</v>
      </c>
      <c r="AD17" s="736" t="s">
        <v>58</v>
      </c>
      <c r="AE17" s="737"/>
      <c r="AF17" s="738"/>
      <c r="AG17" s="66"/>
      <c r="BD17" s="65" t="s">
        <v>59</v>
      </c>
    </row>
    <row r="18" spans="1:68" ht="14.25" customHeight="1" x14ac:dyDescent="0.2">
      <c r="A18" s="670"/>
      <c r="B18" s="670"/>
      <c r="C18" s="670"/>
      <c r="D18" s="701"/>
      <c r="E18" s="702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701"/>
      <c r="Q18" s="968"/>
      <c r="R18" s="968"/>
      <c r="S18" s="968"/>
      <c r="T18" s="702"/>
      <c r="U18" s="67" t="s">
        <v>60</v>
      </c>
      <c r="V18" s="67" t="s">
        <v>61</v>
      </c>
      <c r="W18" s="670"/>
      <c r="X18" s="670"/>
      <c r="Y18" s="713"/>
      <c r="Z18" s="847"/>
      <c r="AA18" s="817"/>
      <c r="AB18" s="817"/>
      <c r="AC18" s="817"/>
      <c r="AD18" s="739"/>
      <c r="AE18" s="740"/>
      <c r="AF18" s="741"/>
      <c r="AG18" s="66"/>
      <c r="BD18" s="65"/>
    </row>
    <row r="19" spans="1:68" ht="27.75" customHeight="1" x14ac:dyDescent="0.2">
      <c r="A19" s="692" t="s">
        <v>62</v>
      </c>
      <c r="B19" s="693"/>
      <c r="C19" s="693"/>
      <c r="D19" s="693"/>
      <c r="E19" s="693"/>
      <c r="F19" s="693"/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48"/>
      <c r="AB19" s="48"/>
      <c r="AC19" s="48"/>
    </row>
    <row r="20" spans="1:68" ht="16.5" customHeight="1" x14ac:dyDescent="0.25">
      <c r="A20" s="697" t="s">
        <v>62</v>
      </c>
      <c r="B20" s="683"/>
      <c r="C20" s="683"/>
      <c r="D20" s="683"/>
      <c r="E20" s="683"/>
      <c r="F20" s="683"/>
      <c r="G20" s="683"/>
      <c r="H20" s="683"/>
      <c r="I20" s="683"/>
      <c r="J20" s="683"/>
      <c r="K20" s="683"/>
      <c r="L20" s="683"/>
      <c r="M20" s="683"/>
      <c r="N20" s="683"/>
      <c r="O20" s="683"/>
      <c r="P20" s="683"/>
      <c r="Q20" s="683"/>
      <c r="R20" s="683"/>
      <c r="S20" s="683"/>
      <c r="T20" s="683"/>
      <c r="U20" s="683"/>
      <c r="V20" s="683"/>
      <c r="W20" s="683"/>
      <c r="X20" s="683"/>
      <c r="Y20" s="683"/>
      <c r="Z20" s="683"/>
      <c r="AA20" s="660"/>
      <c r="AB20" s="660"/>
      <c r="AC20" s="660"/>
    </row>
    <row r="21" spans="1:68" ht="14.25" customHeight="1" x14ac:dyDescent="0.25">
      <c r="A21" s="690" t="s">
        <v>63</v>
      </c>
      <c r="B21" s="683"/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3"/>
      <c r="N21" s="683"/>
      <c r="O21" s="683"/>
      <c r="P21" s="683"/>
      <c r="Q21" s="683"/>
      <c r="R21" s="683"/>
      <c r="S21" s="683"/>
      <c r="T21" s="683"/>
      <c r="U21" s="683"/>
      <c r="V21" s="683"/>
      <c r="W21" s="683"/>
      <c r="X21" s="683"/>
      <c r="Y21" s="683"/>
      <c r="Z21" s="683"/>
      <c r="AA21" s="661"/>
      <c r="AB21" s="661"/>
      <c r="AC21" s="66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1">
        <v>4680115885912</v>
      </c>
      <c r="E22" s="672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7"/>
      <c r="R22" s="687"/>
      <c r="S22" s="687"/>
      <c r="T22" s="688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1">
        <v>4607091388237</v>
      </c>
      <c r="E23" s="672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7"/>
      <c r="R23" s="687"/>
      <c r="S23" s="687"/>
      <c r="T23" s="688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1">
        <v>4680115885905</v>
      </c>
      <c r="E24" s="672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7"/>
      <c r="R24" s="687"/>
      <c r="S24" s="687"/>
      <c r="T24" s="688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1">
        <v>4607091388244</v>
      </c>
      <c r="E25" s="672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7"/>
      <c r="R25" s="687"/>
      <c r="S25" s="687"/>
      <c r="T25" s="688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4"/>
      <c r="B26" s="683"/>
      <c r="C26" s="683"/>
      <c r="D26" s="683"/>
      <c r="E26" s="683"/>
      <c r="F26" s="683"/>
      <c r="G26" s="683"/>
      <c r="H26" s="683"/>
      <c r="I26" s="683"/>
      <c r="J26" s="683"/>
      <c r="K26" s="683"/>
      <c r="L26" s="683"/>
      <c r="M26" s="683"/>
      <c r="N26" s="683"/>
      <c r="O26" s="685"/>
      <c r="P26" s="681" t="s">
        <v>79</v>
      </c>
      <c r="Q26" s="674"/>
      <c r="R26" s="674"/>
      <c r="S26" s="674"/>
      <c r="T26" s="674"/>
      <c r="U26" s="674"/>
      <c r="V26" s="675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x14ac:dyDescent="0.2">
      <c r="A27" s="683"/>
      <c r="B27" s="683"/>
      <c r="C27" s="683"/>
      <c r="D27" s="683"/>
      <c r="E27" s="683"/>
      <c r="F27" s="683"/>
      <c r="G27" s="683"/>
      <c r="H27" s="683"/>
      <c r="I27" s="683"/>
      <c r="J27" s="683"/>
      <c r="K27" s="683"/>
      <c r="L27" s="683"/>
      <c r="M27" s="683"/>
      <c r="N27" s="683"/>
      <c r="O27" s="685"/>
      <c r="P27" s="681" t="s">
        <v>79</v>
      </c>
      <c r="Q27" s="674"/>
      <c r="R27" s="674"/>
      <c r="S27" s="674"/>
      <c r="T27" s="674"/>
      <c r="U27" s="674"/>
      <c r="V27" s="675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customHeight="1" x14ac:dyDescent="0.25">
      <c r="A28" s="690" t="s">
        <v>81</v>
      </c>
      <c r="B28" s="683"/>
      <c r="C28" s="683"/>
      <c r="D28" s="683"/>
      <c r="E28" s="683"/>
      <c r="F28" s="683"/>
      <c r="G28" s="683"/>
      <c r="H28" s="683"/>
      <c r="I28" s="683"/>
      <c r="J28" s="683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61"/>
      <c r="AB28" s="661"/>
      <c r="AC28" s="66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1">
        <v>4607091388503</v>
      </c>
      <c r="E29" s="672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7"/>
      <c r="R29" s="687"/>
      <c r="S29" s="687"/>
      <c r="T29" s="688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4"/>
      <c r="B30" s="683"/>
      <c r="C30" s="683"/>
      <c r="D30" s="683"/>
      <c r="E30" s="683"/>
      <c r="F30" s="683"/>
      <c r="G30" s="683"/>
      <c r="H30" s="683"/>
      <c r="I30" s="683"/>
      <c r="J30" s="683"/>
      <c r="K30" s="683"/>
      <c r="L30" s="683"/>
      <c r="M30" s="683"/>
      <c r="N30" s="683"/>
      <c r="O30" s="685"/>
      <c r="P30" s="681" t="s">
        <v>79</v>
      </c>
      <c r="Q30" s="674"/>
      <c r="R30" s="674"/>
      <c r="S30" s="674"/>
      <c r="T30" s="674"/>
      <c r="U30" s="674"/>
      <c r="V30" s="675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x14ac:dyDescent="0.2">
      <c r="A31" s="683"/>
      <c r="B31" s="683"/>
      <c r="C31" s="683"/>
      <c r="D31" s="683"/>
      <c r="E31" s="683"/>
      <c r="F31" s="683"/>
      <c r="G31" s="683"/>
      <c r="H31" s="683"/>
      <c r="I31" s="683"/>
      <c r="J31" s="683"/>
      <c r="K31" s="683"/>
      <c r="L31" s="683"/>
      <c r="M31" s="683"/>
      <c r="N31" s="683"/>
      <c r="O31" s="685"/>
      <c r="P31" s="681" t="s">
        <v>79</v>
      </c>
      <c r="Q31" s="674"/>
      <c r="R31" s="674"/>
      <c r="S31" s="674"/>
      <c r="T31" s="674"/>
      <c r="U31" s="674"/>
      <c r="V31" s="675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customHeight="1" x14ac:dyDescent="0.2">
      <c r="A32" s="692" t="s">
        <v>87</v>
      </c>
      <c r="B32" s="693"/>
      <c r="C32" s="693"/>
      <c r="D32" s="693"/>
      <c r="E32" s="693"/>
      <c r="F32" s="693"/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3"/>
      <c r="U32" s="693"/>
      <c r="V32" s="693"/>
      <c r="W32" s="693"/>
      <c r="X32" s="693"/>
      <c r="Y32" s="693"/>
      <c r="Z32" s="693"/>
      <c r="AA32" s="48"/>
      <c r="AB32" s="48"/>
      <c r="AC32" s="48"/>
    </row>
    <row r="33" spans="1:68" ht="16.5" customHeight="1" x14ac:dyDescent="0.25">
      <c r="A33" s="697" t="s">
        <v>88</v>
      </c>
      <c r="B33" s="683"/>
      <c r="C33" s="683"/>
      <c r="D33" s="683"/>
      <c r="E33" s="683"/>
      <c r="F33" s="683"/>
      <c r="G33" s="683"/>
      <c r="H33" s="683"/>
      <c r="I33" s="683"/>
      <c r="J33" s="683"/>
      <c r="K33" s="683"/>
      <c r="L33" s="683"/>
      <c r="M33" s="683"/>
      <c r="N33" s="683"/>
      <c r="O33" s="683"/>
      <c r="P33" s="683"/>
      <c r="Q33" s="683"/>
      <c r="R33" s="683"/>
      <c r="S33" s="683"/>
      <c r="T33" s="683"/>
      <c r="U33" s="683"/>
      <c r="V33" s="683"/>
      <c r="W33" s="683"/>
      <c r="X33" s="683"/>
      <c r="Y33" s="683"/>
      <c r="Z33" s="683"/>
      <c r="AA33" s="660"/>
      <c r="AB33" s="660"/>
      <c r="AC33" s="660"/>
    </row>
    <row r="34" spans="1:68" ht="14.25" customHeight="1" x14ac:dyDescent="0.25">
      <c r="A34" s="690" t="s">
        <v>89</v>
      </c>
      <c r="B34" s="683"/>
      <c r="C34" s="683"/>
      <c r="D34" s="683"/>
      <c r="E34" s="683"/>
      <c r="F34" s="683"/>
      <c r="G34" s="683"/>
      <c r="H34" s="683"/>
      <c r="I34" s="683"/>
      <c r="J34" s="683"/>
      <c r="K34" s="683"/>
      <c r="L34" s="683"/>
      <c r="M34" s="683"/>
      <c r="N34" s="683"/>
      <c r="O34" s="683"/>
      <c r="P34" s="683"/>
      <c r="Q34" s="683"/>
      <c r="R34" s="683"/>
      <c r="S34" s="683"/>
      <c r="T34" s="683"/>
      <c r="U34" s="683"/>
      <c r="V34" s="683"/>
      <c r="W34" s="683"/>
      <c r="X34" s="683"/>
      <c r="Y34" s="683"/>
      <c r="Z34" s="683"/>
      <c r="AA34" s="661"/>
      <c r="AB34" s="661"/>
      <c r="AC34" s="66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1">
        <v>4607091385670</v>
      </c>
      <c r="E35" s="672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7"/>
      <c r="R35" s="687"/>
      <c r="S35" s="687"/>
      <c r="T35" s="688"/>
      <c r="U35" s="34"/>
      <c r="V35" s="34"/>
      <c r="W35" s="35" t="s">
        <v>68</v>
      </c>
      <c r="X35" s="665">
        <v>870</v>
      </c>
      <c r="Y35" s="666">
        <f>IFERROR(IF(X35="",0,CEILING((X35/$H35),1)*$H35),"")</f>
        <v>874.80000000000007</v>
      </c>
      <c r="Z35" s="36">
        <f>IFERROR(IF(Y35=0,"",ROUNDUP(Y35/H35,0)*0.01898),"")</f>
        <v>1.53738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905.04166666666652</v>
      </c>
      <c r="BN35" s="64">
        <f>IFERROR(Y35*I35/H35,"0")</f>
        <v>910.03499999999997</v>
      </c>
      <c r="BO35" s="64">
        <f>IFERROR(1/J35*(X35/H35),"0")</f>
        <v>1.2586805555555556</v>
      </c>
      <c r="BP35" s="64">
        <f>IFERROR(1/J35*(Y35/H35),"0")</f>
        <v>1.265625</v>
      </c>
    </row>
    <row r="36" spans="1:68" ht="27" customHeight="1" x14ac:dyDescent="0.25">
      <c r="A36" s="54" t="s">
        <v>95</v>
      </c>
      <c r="B36" s="54" t="s">
        <v>96</v>
      </c>
      <c r="C36" s="31">
        <v>4301011382</v>
      </c>
      <c r="D36" s="671">
        <v>4607091385687</v>
      </c>
      <c r="E36" s="672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7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87"/>
      <c r="R36" s="687"/>
      <c r="S36" s="687"/>
      <c r="T36" s="688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671">
        <v>4680115882539</v>
      </c>
      <c r="E37" s="672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87"/>
      <c r="R37" s="687"/>
      <c r="S37" s="687"/>
      <c r="T37" s="688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4301011624</v>
      </c>
      <c r="D38" s="671">
        <v>4680115883949</v>
      </c>
      <c r="E38" s="672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87"/>
      <c r="R38" s="687"/>
      <c r="S38" s="687"/>
      <c r="T38" s="688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84"/>
      <c r="B39" s="683"/>
      <c r="C39" s="683"/>
      <c r="D39" s="683"/>
      <c r="E39" s="683"/>
      <c r="F39" s="683"/>
      <c r="G39" s="683"/>
      <c r="H39" s="683"/>
      <c r="I39" s="683"/>
      <c r="J39" s="683"/>
      <c r="K39" s="683"/>
      <c r="L39" s="683"/>
      <c r="M39" s="683"/>
      <c r="N39" s="683"/>
      <c r="O39" s="685"/>
      <c r="P39" s="681" t="s">
        <v>79</v>
      </c>
      <c r="Q39" s="674"/>
      <c r="R39" s="674"/>
      <c r="S39" s="674"/>
      <c r="T39" s="674"/>
      <c r="U39" s="674"/>
      <c r="V39" s="675"/>
      <c r="W39" s="37" t="s">
        <v>80</v>
      </c>
      <c r="X39" s="667">
        <f>IFERROR(X35/H35,"0")+IFERROR(X36/H36,"0")+IFERROR(X37/H37,"0")+IFERROR(X38/H38,"0")</f>
        <v>80.555555555555557</v>
      </c>
      <c r="Y39" s="667">
        <f>IFERROR(Y35/H35,"0")+IFERROR(Y36/H36,"0")+IFERROR(Y37/H37,"0")+IFERROR(Y38/H38,"0")</f>
        <v>81</v>
      </c>
      <c r="Z39" s="667">
        <f>IFERROR(IF(Z35="",0,Z35),"0")+IFERROR(IF(Z36="",0,Z36),"0")+IFERROR(IF(Z37="",0,Z37),"0")+IFERROR(IF(Z38="",0,Z38),"0")</f>
        <v>1.53738</v>
      </c>
      <c r="AA39" s="668"/>
      <c r="AB39" s="668"/>
      <c r="AC39" s="668"/>
    </row>
    <row r="40" spans="1:68" x14ac:dyDescent="0.2">
      <c r="A40" s="683"/>
      <c r="B40" s="683"/>
      <c r="C40" s="683"/>
      <c r="D40" s="683"/>
      <c r="E40" s="683"/>
      <c r="F40" s="683"/>
      <c r="G40" s="683"/>
      <c r="H40" s="683"/>
      <c r="I40" s="683"/>
      <c r="J40" s="683"/>
      <c r="K40" s="683"/>
      <c r="L40" s="683"/>
      <c r="M40" s="683"/>
      <c r="N40" s="683"/>
      <c r="O40" s="685"/>
      <c r="P40" s="681" t="s">
        <v>79</v>
      </c>
      <c r="Q40" s="674"/>
      <c r="R40" s="674"/>
      <c r="S40" s="674"/>
      <c r="T40" s="674"/>
      <c r="U40" s="674"/>
      <c r="V40" s="675"/>
      <c r="W40" s="37" t="s">
        <v>68</v>
      </c>
      <c r="X40" s="667">
        <f>IFERROR(SUM(X35:X38),"0")</f>
        <v>870</v>
      </c>
      <c r="Y40" s="667">
        <f>IFERROR(SUM(Y35:Y38),"0")</f>
        <v>874.80000000000007</v>
      </c>
      <c r="Z40" s="37"/>
      <c r="AA40" s="668"/>
      <c r="AB40" s="668"/>
      <c r="AC40" s="668"/>
    </row>
    <row r="41" spans="1:68" ht="14.25" customHeight="1" x14ac:dyDescent="0.25">
      <c r="A41" s="690" t="s">
        <v>63</v>
      </c>
      <c r="B41" s="683"/>
      <c r="C41" s="683"/>
      <c r="D41" s="683"/>
      <c r="E41" s="683"/>
      <c r="F41" s="683"/>
      <c r="G41" s="683"/>
      <c r="H41" s="683"/>
      <c r="I41" s="683"/>
      <c r="J41" s="683"/>
      <c r="K41" s="683"/>
      <c r="L41" s="683"/>
      <c r="M41" s="683"/>
      <c r="N41" s="683"/>
      <c r="O41" s="683"/>
      <c r="P41" s="683"/>
      <c r="Q41" s="683"/>
      <c r="R41" s="683"/>
      <c r="S41" s="683"/>
      <c r="T41" s="683"/>
      <c r="U41" s="683"/>
      <c r="V41" s="683"/>
      <c r="W41" s="683"/>
      <c r="X41" s="683"/>
      <c r="Y41" s="683"/>
      <c r="Z41" s="683"/>
      <c r="AA41" s="661"/>
      <c r="AB41" s="661"/>
      <c r="AC41" s="661"/>
    </row>
    <row r="42" spans="1:68" ht="16.5" customHeight="1" x14ac:dyDescent="0.25">
      <c r="A42" s="54" t="s">
        <v>104</v>
      </c>
      <c r="B42" s="54" t="s">
        <v>105</v>
      </c>
      <c r="C42" s="31">
        <v>4301051820</v>
      </c>
      <c r="D42" s="671">
        <v>4680115884915</v>
      </c>
      <c r="E42" s="672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10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87"/>
      <c r="R42" s="687"/>
      <c r="S42" s="687"/>
      <c r="T42" s="688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684"/>
      <c r="B43" s="683"/>
      <c r="C43" s="683"/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5"/>
      <c r="P43" s="681" t="s">
        <v>79</v>
      </c>
      <c r="Q43" s="674"/>
      <c r="R43" s="674"/>
      <c r="S43" s="674"/>
      <c r="T43" s="674"/>
      <c r="U43" s="674"/>
      <c r="V43" s="675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x14ac:dyDescent="0.2">
      <c r="A44" s="683"/>
      <c r="B44" s="683"/>
      <c r="C44" s="683"/>
      <c r="D44" s="683"/>
      <c r="E44" s="683"/>
      <c r="F44" s="683"/>
      <c r="G44" s="683"/>
      <c r="H44" s="683"/>
      <c r="I44" s="683"/>
      <c r="J44" s="683"/>
      <c r="K44" s="683"/>
      <c r="L44" s="683"/>
      <c r="M44" s="683"/>
      <c r="N44" s="683"/>
      <c r="O44" s="685"/>
      <c r="P44" s="681" t="s">
        <v>79</v>
      </c>
      <c r="Q44" s="674"/>
      <c r="R44" s="674"/>
      <c r="S44" s="674"/>
      <c r="T44" s="674"/>
      <c r="U44" s="674"/>
      <c r="V44" s="675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customHeight="1" x14ac:dyDescent="0.25">
      <c r="A45" s="697" t="s">
        <v>107</v>
      </c>
      <c r="B45" s="683"/>
      <c r="C45" s="683"/>
      <c r="D45" s="683"/>
      <c r="E45" s="683"/>
      <c r="F45" s="683"/>
      <c r="G45" s="683"/>
      <c r="H45" s="683"/>
      <c r="I45" s="683"/>
      <c r="J45" s="683"/>
      <c r="K45" s="683"/>
      <c r="L45" s="683"/>
      <c r="M45" s="683"/>
      <c r="N45" s="683"/>
      <c r="O45" s="683"/>
      <c r="P45" s="683"/>
      <c r="Q45" s="683"/>
      <c r="R45" s="683"/>
      <c r="S45" s="683"/>
      <c r="T45" s="683"/>
      <c r="U45" s="683"/>
      <c r="V45" s="683"/>
      <c r="W45" s="683"/>
      <c r="X45" s="683"/>
      <c r="Y45" s="683"/>
      <c r="Z45" s="683"/>
      <c r="AA45" s="660"/>
      <c r="AB45" s="660"/>
      <c r="AC45" s="660"/>
    </row>
    <row r="46" spans="1:68" ht="14.25" customHeight="1" x14ac:dyDescent="0.25">
      <c r="A46" s="690" t="s">
        <v>89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683"/>
      <c r="N46" s="683"/>
      <c r="O46" s="683"/>
      <c r="P46" s="683"/>
      <c r="Q46" s="683"/>
      <c r="R46" s="683"/>
      <c r="S46" s="683"/>
      <c r="T46" s="683"/>
      <c r="U46" s="683"/>
      <c r="V46" s="683"/>
      <c r="W46" s="683"/>
      <c r="X46" s="683"/>
      <c r="Y46" s="683"/>
      <c r="Z46" s="683"/>
      <c r="AA46" s="661"/>
      <c r="AB46" s="661"/>
      <c r="AC46" s="661"/>
    </row>
    <row r="47" spans="1:68" ht="27" customHeight="1" x14ac:dyDescent="0.25">
      <c r="A47" s="54" t="s">
        <v>108</v>
      </c>
      <c r="B47" s="54" t="s">
        <v>109</v>
      </c>
      <c r="C47" s="31">
        <v>4301012030</v>
      </c>
      <c r="D47" s="671">
        <v>4680115885882</v>
      </c>
      <c r="E47" s="672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9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87"/>
      <c r="R47" s="687"/>
      <c r="S47" s="687"/>
      <c r="T47" s="688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71">
        <v>4680115881426</v>
      </c>
      <c r="E48" s="672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8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87"/>
      <c r="R48" s="687"/>
      <c r="S48" s="687"/>
      <c r="T48" s="688"/>
      <c r="U48" s="34"/>
      <c r="V48" s="34"/>
      <c r="W48" s="35" t="s">
        <v>68</v>
      </c>
      <c r="X48" s="665">
        <v>200</v>
      </c>
      <c r="Y48" s="666">
        <f t="shared" si="0"/>
        <v>205.20000000000002</v>
      </c>
      <c r="Z48" s="36">
        <f>IFERROR(IF(Y48=0,"",ROUNDUP(Y48/H48,0)*0.01898),"")</f>
        <v>0.36062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208.05555555555554</v>
      </c>
      <c r="BN48" s="64">
        <f t="shared" si="2"/>
        <v>213.46499999999997</v>
      </c>
      <c r="BO48" s="64">
        <f t="shared" si="3"/>
        <v>0.28935185185185186</v>
      </c>
      <c r="BP48" s="64">
        <f t="shared" si="4"/>
        <v>0.296875</v>
      </c>
    </row>
    <row r="49" spans="1:68" ht="27" customHeight="1" x14ac:dyDescent="0.25">
      <c r="A49" s="54" t="s">
        <v>114</v>
      </c>
      <c r="B49" s="54" t="s">
        <v>115</v>
      </c>
      <c r="C49" s="31">
        <v>4301011386</v>
      </c>
      <c r="D49" s="671">
        <v>4680115880283</v>
      </c>
      <c r="E49" s="672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87"/>
      <c r="R49" s="687"/>
      <c r="S49" s="687"/>
      <c r="T49" s="688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4301011432</v>
      </c>
      <c r="D50" s="671">
        <v>4680115882720</v>
      </c>
      <c r="E50" s="672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87"/>
      <c r="R50" s="687"/>
      <c r="S50" s="687"/>
      <c r="T50" s="688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customHeight="1" x14ac:dyDescent="0.25">
      <c r="A51" s="54" t="s">
        <v>120</v>
      </c>
      <c r="B51" s="54" t="s">
        <v>121</v>
      </c>
      <c r="C51" s="31">
        <v>4301011806</v>
      </c>
      <c r="D51" s="671">
        <v>4680115881525</v>
      </c>
      <c r="E51" s="672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87"/>
      <c r="R51" s="687"/>
      <c r="S51" s="687"/>
      <c r="T51" s="688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4301011589</v>
      </c>
      <c r="D52" s="671">
        <v>4680115885899</v>
      </c>
      <c r="E52" s="672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87"/>
      <c r="R52" s="687"/>
      <c r="S52" s="687"/>
      <c r="T52" s="688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4301011801</v>
      </c>
      <c r="D53" s="671">
        <v>4680115881419</v>
      </c>
      <c r="E53" s="672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9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87"/>
      <c r="R53" s="687"/>
      <c r="S53" s="687"/>
      <c r="T53" s="688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84"/>
      <c r="B54" s="683"/>
      <c r="C54" s="683"/>
      <c r="D54" s="683"/>
      <c r="E54" s="683"/>
      <c r="F54" s="683"/>
      <c r="G54" s="683"/>
      <c r="H54" s="683"/>
      <c r="I54" s="683"/>
      <c r="J54" s="683"/>
      <c r="K54" s="683"/>
      <c r="L54" s="683"/>
      <c r="M54" s="683"/>
      <c r="N54" s="683"/>
      <c r="O54" s="685"/>
      <c r="P54" s="681" t="s">
        <v>79</v>
      </c>
      <c r="Q54" s="674"/>
      <c r="R54" s="674"/>
      <c r="S54" s="674"/>
      <c r="T54" s="674"/>
      <c r="U54" s="674"/>
      <c r="V54" s="675"/>
      <c r="W54" s="37" t="s">
        <v>80</v>
      </c>
      <c r="X54" s="667">
        <f>IFERROR(X47/H47,"0")+IFERROR(X48/H48,"0")+IFERROR(X49/H49,"0")+IFERROR(X50/H50,"0")+IFERROR(X51/H51,"0")+IFERROR(X52/H52,"0")+IFERROR(X53/H53,"0")</f>
        <v>18.518518518518519</v>
      </c>
      <c r="Y54" s="667">
        <f>IFERROR(Y47/H47,"0")+IFERROR(Y48/H48,"0")+IFERROR(Y49/H49,"0")+IFERROR(Y50/H50,"0")+IFERROR(Y51/H51,"0")+IFERROR(Y52/H52,"0")+IFERROR(Y53/H53,"0")</f>
        <v>19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0.36062</v>
      </c>
      <c r="AA54" s="668"/>
      <c r="AB54" s="668"/>
      <c r="AC54" s="668"/>
    </row>
    <row r="55" spans="1:68" x14ac:dyDescent="0.2">
      <c r="A55" s="683"/>
      <c r="B55" s="683"/>
      <c r="C55" s="683"/>
      <c r="D55" s="683"/>
      <c r="E55" s="683"/>
      <c r="F55" s="683"/>
      <c r="G55" s="683"/>
      <c r="H55" s="683"/>
      <c r="I55" s="683"/>
      <c r="J55" s="683"/>
      <c r="K55" s="683"/>
      <c r="L55" s="683"/>
      <c r="M55" s="683"/>
      <c r="N55" s="683"/>
      <c r="O55" s="685"/>
      <c r="P55" s="681" t="s">
        <v>79</v>
      </c>
      <c r="Q55" s="674"/>
      <c r="R55" s="674"/>
      <c r="S55" s="674"/>
      <c r="T55" s="674"/>
      <c r="U55" s="674"/>
      <c r="V55" s="675"/>
      <c r="W55" s="37" t="s">
        <v>68</v>
      </c>
      <c r="X55" s="667">
        <f>IFERROR(SUM(X47:X53),"0")</f>
        <v>200</v>
      </c>
      <c r="Y55" s="667">
        <f>IFERROR(SUM(Y47:Y53),"0")</f>
        <v>205.20000000000002</v>
      </c>
      <c r="Z55" s="37"/>
      <c r="AA55" s="668"/>
      <c r="AB55" s="668"/>
      <c r="AC55" s="668"/>
    </row>
    <row r="56" spans="1:68" ht="14.25" customHeight="1" x14ac:dyDescent="0.25">
      <c r="A56" s="690" t="s">
        <v>128</v>
      </c>
      <c r="B56" s="683"/>
      <c r="C56" s="683"/>
      <c r="D56" s="683"/>
      <c r="E56" s="683"/>
      <c r="F56" s="683"/>
      <c r="G56" s="683"/>
      <c r="H56" s="683"/>
      <c r="I56" s="683"/>
      <c r="J56" s="683"/>
      <c r="K56" s="683"/>
      <c r="L56" s="683"/>
      <c r="M56" s="683"/>
      <c r="N56" s="683"/>
      <c r="O56" s="683"/>
      <c r="P56" s="683"/>
      <c r="Q56" s="683"/>
      <c r="R56" s="683"/>
      <c r="S56" s="683"/>
      <c r="T56" s="683"/>
      <c r="U56" s="683"/>
      <c r="V56" s="683"/>
      <c r="W56" s="683"/>
      <c r="X56" s="683"/>
      <c r="Y56" s="683"/>
      <c r="Z56" s="683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71">
        <v>4680115881440</v>
      </c>
      <c r="E57" s="672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7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87"/>
      <c r="R57" s="687"/>
      <c r="S57" s="687"/>
      <c r="T57" s="688"/>
      <c r="U57" s="34"/>
      <c r="V57" s="34"/>
      <c r="W57" s="35" t="s">
        <v>68</v>
      </c>
      <c r="X57" s="665">
        <v>90</v>
      </c>
      <c r="Y57" s="666">
        <f>IFERROR(IF(X57="",0,CEILING((X57/$H57),1)*$H57),"")</f>
        <v>97.2</v>
      </c>
      <c r="Z57" s="36">
        <f>IFERROR(IF(Y57=0,"",ROUNDUP(Y57/H57,0)*0.01898),"")</f>
        <v>0.17082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93.624999999999986</v>
      </c>
      <c r="BN57" s="64">
        <f>IFERROR(Y57*I57/H57,"0")</f>
        <v>101.11499999999998</v>
      </c>
      <c r="BO57" s="64">
        <f>IFERROR(1/J57*(X57/H57),"0")</f>
        <v>0.13020833333333331</v>
      </c>
      <c r="BP57" s="64">
        <f>IFERROR(1/J57*(Y57/H57),"0")</f>
        <v>0.140625</v>
      </c>
    </row>
    <row r="58" spans="1:68" ht="27" customHeight="1" x14ac:dyDescent="0.25">
      <c r="A58" s="54" t="s">
        <v>132</v>
      </c>
      <c r="B58" s="54" t="s">
        <v>133</v>
      </c>
      <c r="C58" s="31">
        <v>4301020228</v>
      </c>
      <c r="D58" s="671">
        <v>4680115882751</v>
      </c>
      <c r="E58" s="672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7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87"/>
      <c r="R58" s="687"/>
      <c r="S58" s="687"/>
      <c r="T58" s="688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4301020358</v>
      </c>
      <c r="D59" s="671">
        <v>4680115885950</v>
      </c>
      <c r="E59" s="672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87"/>
      <c r="R59" s="687"/>
      <c r="S59" s="687"/>
      <c r="T59" s="688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4301020296</v>
      </c>
      <c r="D60" s="671">
        <v>4680115881433</v>
      </c>
      <c r="E60" s="672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7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87"/>
      <c r="R60" s="687"/>
      <c r="S60" s="687"/>
      <c r="T60" s="688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84"/>
      <c r="B61" s="683"/>
      <c r="C61" s="683"/>
      <c r="D61" s="683"/>
      <c r="E61" s="683"/>
      <c r="F61" s="683"/>
      <c r="G61" s="683"/>
      <c r="H61" s="683"/>
      <c r="I61" s="683"/>
      <c r="J61" s="683"/>
      <c r="K61" s="683"/>
      <c r="L61" s="683"/>
      <c r="M61" s="683"/>
      <c r="N61" s="683"/>
      <c r="O61" s="685"/>
      <c r="P61" s="681" t="s">
        <v>79</v>
      </c>
      <c r="Q61" s="674"/>
      <c r="R61" s="674"/>
      <c r="S61" s="674"/>
      <c r="T61" s="674"/>
      <c r="U61" s="674"/>
      <c r="V61" s="675"/>
      <c r="W61" s="37" t="s">
        <v>80</v>
      </c>
      <c r="X61" s="667">
        <f>IFERROR(X57/H57,"0")+IFERROR(X58/H58,"0")+IFERROR(X59/H59,"0")+IFERROR(X60/H60,"0")</f>
        <v>8.3333333333333321</v>
      </c>
      <c r="Y61" s="667">
        <f>IFERROR(Y57/H57,"0")+IFERROR(Y58/H58,"0")+IFERROR(Y59/H59,"0")+IFERROR(Y60/H60,"0")</f>
        <v>9</v>
      </c>
      <c r="Z61" s="667">
        <f>IFERROR(IF(Z57="",0,Z57),"0")+IFERROR(IF(Z58="",0,Z58),"0")+IFERROR(IF(Z59="",0,Z59),"0")+IFERROR(IF(Z60="",0,Z60),"0")</f>
        <v>0.17082</v>
      </c>
      <c r="AA61" s="668"/>
      <c r="AB61" s="668"/>
      <c r="AC61" s="668"/>
    </row>
    <row r="62" spans="1:68" x14ac:dyDescent="0.2">
      <c r="A62" s="683"/>
      <c r="B62" s="683"/>
      <c r="C62" s="683"/>
      <c r="D62" s="683"/>
      <c r="E62" s="683"/>
      <c r="F62" s="683"/>
      <c r="G62" s="683"/>
      <c r="H62" s="683"/>
      <c r="I62" s="683"/>
      <c r="J62" s="683"/>
      <c r="K62" s="683"/>
      <c r="L62" s="683"/>
      <c r="M62" s="683"/>
      <c r="N62" s="683"/>
      <c r="O62" s="685"/>
      <c r="P62" s="681" t="s">
        <v>79</v>
      </c>
      <c r="Q62" s="674"/>
      <c r="R62" s="674"/>
      <c r="S62" s="674"/>
      <c r="T62" s="674"/>
      <c r="U62" s="674"/>
      <c r="V62" s="675"/>
      <c r="W62" s="37" t="s">
        <v>68</v>
      </c>
      <c r="X62" s="667">
        <f>IFERROR(SUM(X57:X60),"0")</f>
        <v>90</v>
      </c>
      <c r="Y62" s="667">
        <f>IFERROR(SUM(Y57:Y60),"0")</f>
        <v>97.2</v>
      </c>
      <c r="Z62" s="37"/>
      <c r="AA62" s="668"/>
      <c r="AB62" s="668"/>
      <c r="AC62" s="668"/>
    </row>
    <row r="63" spans="1:68" ht="14.25" customHeight="1" x14ac:dyDescent="0.25">
      <c r="A63" s="690" t="s">
        <v>139</v>
      </c>
      <c r="B63" s="683"/>
      <c r="C63" s="683"/>
      <c r="D63" s="683"/>
      <c r="E63" s="683"/>
      <c r="F63" s="683"/>
      <c r="G63" s="683"/>
      <c r="H63" s="683"/>
      <c r="I63" s="683"/>
      <c r="J63" s="683"/>
      <c r="K63" s="683"/>
      <c r="L63" s="683"/>
      <c r="M63" s="683"/>
      <c r="N63" s="683"/>
      <c r="O63" s="683"/>
      <c r="P63" s="683"/>
      <c r="Q63" s="683"/>
      <c r="R63" s="683"/>
      <c r="S63" s="683"/>
      <c r="T63" s="683"/>
      <c r="U63" s="683"/>
      <c r="V63" s="683"/>
      <c r="W63" s="683"/>
      <c r="X63" s="683"/>
      <c r="Y63" s="683"/>
      <c r="Z63" s="683"/>
      <c r="AA63" s="661"/>
      <c r="AB63" s="661"/>
      <c r="AC63" s="661"/>
    </row>
    <row r="64" spans="1:68" ht="27" customHeight="1" x14ac:dyDescent="0.25">
      <c r="A64" s="54" t="s">
        <v>140</v>
      </c>
      <c r="B64" s="54" t="s">
        <v>141</v>
      </c>
      <c r="C64" s="31">
        <v>4301031243</v>
      </c>
      <c r="D64" s="671">
        <v>4680115885073</v>
      </c>
      <c r="E64" s="672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7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87"/>
      <c r="R64" s="687"/>
      <c r="S64" s="687"/>
      <c r="T64" s="688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4301031241</v>
      </c>
      <c r="D65" s="671">
        <v>4680115885059</v>
      </c>
      <c r="E65" s="672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87"/>
      <c r="R65" s="687"/>
      <c r="S65" s="687"/>
      <c r="T65" s="688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147</v>
      </c>
      <c r="B66" s="54" t="s">
        <v>148</v>
      </c>
      <c r="C66" s="31">
        <v>4301031316</v>
      </c>
      <c r="D66" s="671">
        <v>4680115885097</v>
      </c>
      <c r="E66" s="672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9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87"/>
      <c r="R66" s="687"/>
      <c r="S66" s="687"/>
      <c r="T66" s="688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x14ac:dyDescent="0.2">
      <c r="A67" s="684"/>
      <c r="B67" s="683"/>
      <c r="C67" s="683"/>
      <c r="D67" s="683"/>
      <c r="E67" s="683"/>
      <c r="F67" s="683"/>
      <c r="G67" s="683"/>
      <c r="H67" s="683"/>
      <c r="I67" s="683"/>
      <c r="J67" s="683"/>
      <c r="K67" s="683"/>
      <c r="L67" s="683"/>
      <c r="M67" s="683"/>
      <c r="N67" s="683"/>
      <c r="O67" s="685"/>
      <c r="P67" s="681" t="s">
        <v>79</v>
      </c>
      <c r="Q67" s="674"/>
      <c r="R67" s="674"/>
      <c r="S67" s="674"/>
      <c r="T67" s="674"/>
      <c r="U67" s="674"/>
      <c r="V67" s="675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x14ac:dyDescent="0.2">
      <c r="A68" s="683"/>
      <c r="B68" s="683"/>
      <c r="C68" s="683"/>
      <c r="D68" s="683"/>
      <c r="E68" s="683"/>
      <c r="F68" s="683"/>
      <c r="G68" s="683"/>
      <c r="H68" s="683"/>
      <c r="I68" s="683"/>
      <c r="J68" s="683"/>
      <c r="K68" s="683"/>
      <c r="L68" s="683"/>
      <c r="M68" s="683"/>
      <c r="N68" s="683"/>
      <c r="O68" s="685"/>
      <c r="P68" s="681" t="s">
        <v>79</v>
      </c>
      <c r="Q68" s="674"/>
      <c r="R68" s="674"/>
      <c r="S68" s="674"/>
      <c r="T68" s="674"/>
      <c r="U68" s="674"/>
      <c r="V68" s="675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customHeight="1" x14ac:dyDescent="0.25">
      <c r="A69" s="690" t="s">
        <v>63</v>
      </c>
      <c r="B69" s="683"/>
      <c r="C69" s="683"/>
      <c r="D69" s="683"/>
      <c r="E69" s="683"/>
      <c r="F69" s="683"/>
      <c r="G69" s="683"/>
      <c r="H69" s="683"/>
      <c r="I69" s="683"/>
      <c r="J69" s="683"/>
      <c r="K69" s="683"/>
      <c r="L69" s="683"/>
      <c r="M69" s="683"/>
      <c r="N69" s="683"/>
      <c r="O69" s="683"/>
      <c r="P69" s="683"/>
      <c r="Q69" s="683"/>
      <c r="R69" s="683"/>
      <c r="S69" s="683"/>
      <c r="T69" s="683"/>
      <c r="U69" s="683"/>
      <c r="V69" s="683"/>
      <c r="W69" s="683"/>
      <c r="X69" s="683"/>
      <c r="Y69" s="683"/>
      <c r="Z69" s="683"/>
      <c r="AA69" s="661"/>
      <c r="AB69" s="661"/>
      <c r="AC69" s="661"/>
    </row>
    <row r="70" spans="1:68" ht="16.5" customHeight="1" x14ac:dyDescent="0.25">
      <c r="A70" s="54" t="s">
        <v>150</v>
      </c>
      <c r="B70" s="54" t="s">
        <v>151</v>
      </c>
      <c r="C70" s="31">
        <v>4301051838</v>
      </c>
      <c r="D70" s="671">
        <v>4680115881891</v>
      </c>
      <c r="E70" s="672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72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87"/>
      <c r="R70" s="687"/>
      <c r="S70" s="687"/>
      <c r="T70" s="688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71">
        <v>4680115885769</v>
      </c>
      <c r="E71" s="672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87"/>
      <c r="R71" s="687"/>
      <c r="S71" s="687"/>
      <c r="T71" s="688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customHeight="1" x14ac:dyDescent="0.25">
      <c r="A72" s="54" t="s">
        <v>156</v>
      </c>
      <c r="B72" s="54" t="s">
        <v>157</v>
      </c>
      <c r="C72" s="31">
        <v>4301051822</v>
      </c>
      <c r="D72" s="671">
        <v>4680115884410</v>
      </c>
      <c r="E72" s="672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73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87"/>
      <c r="R72" s="687"/>
      <c r="S72" s="687"/>
      <c r="T72" s="688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customHeight="1" x14ac:dyDescent="0.25">
      <c r="A73" s="54" t="s">
        <v>159</v>
      </c>
      <c r="B73" s="54" t="s">
        <v>160</v>
      </c>
      <c r="C73" s="31">
        <v>4301051837</v>
      </c>
      <c r="D73" s="671">
        <v>4680115884311</v>
      </c>
      <c r="E73" s="672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87"/>
      <c r="R73" s="687"/>
      <c r="S73" s="687"/>
      <c r="T73" s="688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4301051844</v>
      </c>
      <c r="D74" s="671">
        <v>4680115885929</v>
      </c>
      <c r="E74" s="672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9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87"/>
      <c r="R74" s="687"/>
      <c r="S74" s="687"/>
      <c r="T74" s="688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customHeight="1" x14ac:dyDescent="0.25">
      <c r="A75" s="54" t="s">
        <v>163</v>
      </c>
      <c r="B75" s="54" t="s">
        <v>164</v>
      </c>
      <c r="C75" s="31">
        <v>4301051827</v>
      </c>
      <c r="D75" s="671">
        <v>4680115884403</v>
      </c>
      <c r="E75" s="672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7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87"/>
      <c r="R75" s="687"/>
      <c r="S75" s="687"/>
      <c r="T75" s="688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84"/>
      <c r="B76" s="683"/>
      <c r="C76" s="683"/>
      <c r="D76" s="683"/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5"/>
      <c r="P76" s="681" t="s">
        <v>79</v>
      </c>
      <c r="Q76" s="674"/>
      <c r="R76" s="674"/>
      <c r="S76" s="674"/>
      <c r="T76" s="674"/>
      <c r="U76" s="674"/>
      <c r="V76" s="675"/>
      <c r="W76" s="37" t="s">
        <v>80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x14ac:dyDescent="0.2">
      <c r="A77" s="683"/>
      <c r="B77" s="683"/>
      <c r="C77" s="683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5"/>
      <c r="P77" s="681" t="s">
        <v>79</v>
      </c>
      <c r="Q77" s="674"/>
      <c r="R77" s="674"/>
      <c r="S77" s="674"/>
      <c r="T77" s="674"/>
      <c r="U77" s="674"/>
      <c r="V77" s="675"/>
      <c r="W77" s="37" t="s">
        <v>68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customHeight="1" x14ac:dyDescent="0.25">
      <c r="A78" s="690" t="s">
        <v>165</v>
      </c>
      <c r="B78" s="683"/>
      <c r="C78" s="683"/>
      <c r="D78" s="683"/>
      <c r="E78" s="683"/>
      <c r="F78" s="683"/>
      <c r="G78" s="683"/>
      <c r="H78" s="683"/>
      <c r="I78" s="683"/>
      <c r="J78" s="683"/>
      <c r="K78" s="683"/>
      <c r="L78" s="683"/>
      <c r="M78" s="683"/>
      <c r="N78" s="683"/>
      <c r="O78" s="683"/>
      <c r="P78" s="683"/>
      <c r="Q78" s="683"/>
      <c r="R78" s="683"/>
      <c r="S78" s="683"/>
      <c r="T78" s="683"/>
      <c r="U78" s="683"/>
      <c r="V78" s="683"/>
      <c r="W78" s="683"/>
      <c r="X78" s="683"/>
      <c r="Y78" s="683"/>
      <c r="Z78" s="683"/>
      <c r="AA78" s="661"/>
      <c r="AB78" s="661"/>
      <c r="AC78" s="661"/>
    </row>
    <row r="79" spans="1:68" ht="37.5" customHeight="1" x14ac:dyDescent="0.25">
      <c r="A79" s="54" t="s">
        <v>166</v>
      </c>
      <c r="B79" s="54" t="s">
        <v>167</v>
      </c>
      <c r="C79" s="31">
        <v>4301060366</v>
      </c>
      <c r="D79" s="671">
        <v>4680115881532</v>
      </c>
      <c r="E79" s="672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10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87"/>
      <c r="R79" s="687"/>
      <c r="S79" s="687"/>
      <c r="T79" s="688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166</v>
      </c>
      <c r="B80" s="54" t="s">
        <v>169</v>
      </c>
      <c r="C80" s="31">
        <v>4301060371</v>
      </c>
      <c r="D80" s="671">
        <v>4680115881532</v>
      </c>
      <c r="E80" s="672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3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87"/>
      <c r="R80" s="687"/>
      <c r="S80" s="687"/>
      <c r="T80" s="688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671">
        <v>4680115881464</v>
      </c>
      <c r="E81" s="672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10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87"/>
      <c r="R81" s="687"/>
      <c r="S81" s="687"/>
      <c r="T81" s="688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84"/>
      <c r="B82" s="683"/>
      <c r="C82" s="683"/>
      <c r="D82" s="683"/>
      <c r="E82" s="683"/>
      <c r="F82" s="683"/>
      <c r="G82" s="683"/>
      <c r="H82" s="683"/>
      <c r="I82" s="683"/>
      <c r="J82" s="683"/>
      <c r="K82" s="683"/>
      <c r="L82" s="683"/>
      <c r="M82" s="683"/>
      <c r="N82" s="683"/>
      <c r="O82" s="685"/>
      <c r="P82" s="681" t="s">
        <v>79</v>
      </c>
      <c r="Q82" s="674"/>
      <c r="R82" s="674"/>
      <c r="S82" s="674"/>
      <c r="T82" s="674"/>
      <c r="U82" s="674"/>
      <c r="V82" s="675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x14ac:dyDescent="0.2">
      <c r="A83" s="683"/>
      <c r="B83" s="683"/>
      <c r="C83" s="683"/>
      <c r="D83" s="683"/>
      <c r="E83" s="683"/>
      <c r="F83" s="683"/>
      <c r="G83" s="683"/>
      <c r="H83" s="683"/>
      <c r="I83" s="683"/>
      <c r="J83" s="683"/>
      <c r="K83" s="683"/>
      <c r="L83" s="683"/>
      <c r="M83" s="683"/>
      <c r="N83" s="683"/>
      <c r="O83" s="685"/>
      <c r="P83" s="681" t="s">
        <v>79</v>
      </c>
      <c r="Q83" s="674"/>
      <c r="R83" s="674"/>
      <c r="S83" s="674"/>
      <c r="T83" s="674"/>
      <c r="U83" s="674"/>
      <c r="V83" s="675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customHeight="1" x14ac:dyDescent="0.25">
      <c r="A84" s="697" t="s">
        <v>173</v>
      </c>
      <c r="B84" s="683"/>
      <c r="C84" s="683"/>
      <c r="D84" s="683"/>
      <c r="E84" s="683"/>
      <c r="F84" s="683"/>
      <c r="G84" s="683"/>
      <c r="H84" s="683"/>
      <c r="I84" s="683"/>
      <c r="J84" s="683"/>
      <c r="K84" s="683"/>
      <c r="L84" s="683"/>
      <c r="M84" s="683"/>
      <c r="N84" s="683"/>
      <c r="O84" s="683"/>
      <c r="P84" s="683"/>
      <c r="Q84" s="683"/>
      <c r="R84" s="683"/>
      <c r="S84" s="683"/>
      <c r="T84" s="683"/>
      <c r="U84" s="683"/>
      <c r="V84" s="683"/>
      <c r="W84" s="683"/>
      <c r="X84" s="683"/>
      <c r="Y84" s="683"/>
      <c r="Z84" s="683"/>
      <c r="AA84" s="660"/>
      <c r="AB84" s="660"/>
      <c r="AC84" s="660"/>
    </row>
    <row r="85" spans="1:68" ht="14.25" customHeight="1" x14ac:dyDescent="0.25">
      <c r="A85" s="690" t="s">
        <v>89</v>
      </c>
      <c r="B85" s="683"/>
      <c r="C85" s="683"/>
      <c r="D85" s="683"/>
      <c r="E85" s="683"/>
      <c r="F85" s="683"/>
      <c r="G85" s="683"/>
      <c r="H85" s="683"/>
      <c r="I85" s="683"/>
      <c r="J85" s="683"/>
      <c r="K85" s="683"/>
      <c r="L85" s="683"/>
      <c r="M85" s="683"/>
      <c r="N85" s="683"/>
      <c r="O85" s="683"/>
      <c r="P85" s="683"/>
      <c r="Q85" s="683"/>
      <c r="R85" s="683"/>
      <c r="S85" s="683"/>
      <c r="T85" s="683"/>
      <c r="U85" s="683"/>
      <c r="V85" s="683"/>
      <c r="W85" s="683"/>
      <c r="X85" s="683"/>
      <c r="Y85" s="683"/>
      <c r="Z85" s="683"/>
      <c r="AA85" s="661"/>
      <c r="AB85" s="661"/>
      <c r="AC85" s="66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671">
        <v>4680115881327</v>
      </c>
      <c r="E86" s="672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10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87"/>
      <c r="R86" s="687"/>
      <c r="S86" s="687"/>
      <c r="T86" s="688"/>
      <c r="U86" s="34"/>
      <c r="V86" s="34"/>
      <c r="W86" s="35" t="s">
        <v>68</v>
      </c>
      <c r="X86" s="665">
        <v>200</v>
      </c>
      <c r="Y86" s="66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customHeight="1" x14ac:dyDescent="0.25">
      <c r="A87" s="54" t="s">
        <v>177</v>
      </c>
      <c r="B87" s="54" t="s">
        <v>178</v>
      </c>
      <c r="C87" s="31">
        <v>4301011476</v>
      </c>
      <c r="D87" s="671">
        <v>4680115881518</v>
      </c>
      <c r="E87" s="672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87"/>
      <c r="R87" s="687"/>
      <c r="S87" s="687"/>
      <c r="T87" s="688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71">
        <v>4680115881303</v>
      </c>
      <c r="E88" s="672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87"/>
      <c r="R88" s="687"/>
      <c r="S88" s="687"/>
      <c r="T88" s="688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84"/>
      <c r="B89" s="683"/>
      <c r="C89" s="683"/>
      <c r="D89" s="683"/>
      <c r="E89" s="683"/>
      <c r="F89" s="683"/>
      <c r="G89" s="683"/>
      <c r="H89" s="683"/>
      <c r="I89" s="683"/>
      <c r="J89" s="683"/>
      <c r="K89" s="683"/>
      <c r="L89" s="683"/>
      <c r="M89" s="683"/>
      <c r="N89" s="683"/>
      <c r="O89" s="685"/>
      <c r="P89" s="681" t="s">
        <v>79</v>
      </c>
      <c r="Q89" s="674"/>
      <c r="R89" s="674"/>
      <c r="S89" s="674"/>
      <c r="T89" s="674"/>
      <c r="U89" s="674"/>
      <c r="V89" s="675"/>
      <c r="W89" s="37" t="s">
        <v>80</v>
      </c>
      <c r="X89" s="667">
        <f>IFERROR(X86/H86,"0")+IFERROR(X87/H87,"0")+IFERROR(X88/H88,"0")</f>
        <v>18.518518518518519</v>
      </c>
      <c r="Y89" s="667">
        <f>IFERROR(Y86/H86,"0")+IFERROR(Y87/H87,"0")+IFERROR(Y88/H88,"0")</f>
        <v>19</v>
      </c>
      <c r="Z89" s="667">
        <f>IFERROR(IF(Z86="",0,Z86),"0")+IFERROR(IF(Z87="",0,Z87),"0")+IFERROR(IF(Z88="",0,Z88),"0")</f>
        <v>0.36062</v>
      </c>
      <c r="AA89" s="668"/>
      <c r="AB89" s="668"/>
      <c r="AC89" s="668"/>
    </row>
    <row r="90" spans="1:68" x14ac:dyDescent="0.2">
      <c r="A90" s="683"/>
      <c r="B90" s="683"/>
      <c r="C90" s="683"/>
      <c r="D90" s="683"/>
      <c r="E90" s="683"/>
      <c r="F90" s="683"/>
      <c r="G90" s="683"/>
      <c r="H90" s="683"/>
      <c r="I90" s="683"/>
      <c r="J90" s="683"/>
      <c r="K90" s="683"/>
      <c r="L90" s="683"/>
      <c r="M90" s="683"/>
      <c r="N90" s="683"/>
      <c r="O90" s="685"/>
      <c r="P90" s="681" t="s">
        <v>79</v>
      </c>
      <c r="Q90" s="674"/>
      <c r="R90" s="674"/>
      <c r="S90" s="674"/>
      <c r="T90" s="674"/>
      <c r="U90" s="674"/>
      <c r="V90" s="675"/>
      <c r="W90" s="37" t="s">
        <v>68</v>
      </c>
      <c r="X90" s="667">
        <f>IFERROR(SUM(X86:X88),"0")</f>
        <v>200</v>
      </c>
      <c r="Y90" s="667">
        <f>IFERROR(SUM(Y86:Y88),"0")</f>
        <v>205.20000000000002</v>
      </c>
      <c r="Z90" s="37"/>
      <c r="AA90" s="668"/>
      <c r="AB90" s="668"/>
      <c r="AC90" s="668"/>
    </row>
    <row r="91" spans="1:68" ht="14.25" customHeight="1" x14ac:dyDescent="0.25">
      <c r="A91" s="690" t="s">
        <v>63</v>
      </c>
      <c r="B91" s="683"/>
      <c r="C91" s="683"/>
      <c r="D91" s="683"/>
      <c r="E91" s="683"/>
      <c r="F91" s="683"/>
      <c r="G91" s="683"/>
      <c r="H91" s="683"/>
      <c r="I91" s="683"/>
      <c r="J91" s="683"/>
      <c r="K91" s="683"/>
      <c r="L91" s="683"/>
      <c r="M91" s="683"/>
      <c r="N91" s="683"/>
      <c r="O91" s="683"/>
      <c r="P91" s="683"/>
      <c r="Q91" s="683"/>
      <c r="R91" s="683"/>
      <c r="S91" s="683"/>
      <c r="T91" s="683"/>
      <c r="U91" s="683"/>
      <c r="V91" s="683"/>
      <c r="W91" s="683"/>
      <c r="X91" s="683"/>
      <c r="Y91" s="683"/>
      <c r="Z91" s="683"/>
      <c r="AA91" s="661"/>
      <c r="AB91" s="661"/>
      <c r="AC91" s="661"/>
    </row>
    <row r="92" spans="1:68" ht="16.5" customHeight="1" x14ac:dyDescent="0.25">
      <c r="A92" s="54" t="s">
        <v>182</v>
      </c>
      <c r="B92" s="54" t="s">
        <v>183</v>
      </c>
      <c r="C92" s="31">
        <v>4301051712</v>
      </c>
      <c r="D92" s="671">
        <v>4607091386967</v>
      </c>
      <c r="E92" s="672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1006" t="s">
        <v>184</v>
      </c>
      <c r="Q92" s="687"/>
      <c r="R92" s="687"/>
      <c r="S92" s="687"/>
      <c r="T92" s="688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182</v>
      </c>
      <c r="B93" s="54" t="s">
        <v>186</v>
      </c>
      <c r="C93" s="31">
        <v>4301051437</v>
      </c>
      <c r="D93" s="671">
        <v>4607091386967</v>
      </c>
      <c r="E93" s="672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8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7"/>
      <c r="R93" s="687"/>
      <c r="S93" s="687"/>
      <c r="T93" s="688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71">
        <v>4607091386967</v>
      </c>
      <c r="E94" s="672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10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7"/>
      <c r="R94" s="687"/>
      <c r="S94" s="687"/>
      <c r="T94" s="688"/>
      <c r="U94" s="34"/>
      <c r="V94" s="34"/>
      <c r="W94" s="35" t="s">
        <v>68</v>
      </c>
      <c r="X94" s="665">
        <v>950</v>
      </c>
      <c r="Y94" s="666">
        <f t="shared" si="10"/>
        <v>957.6</v>
      </c>
      <c r="Z94" s="36">
        <f>IFERROR(IF(Y94=0,"",ROUNDUP(Y94/H94,0)*0.01898),"")</f>
        <v>2.1637200000000001</v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1008.6964285714287</v>
      </c>
      <c r="BN94" s="64">
        <f t="shared" si="12"/>
        <v>1016.7660000000002</v>
      </c>
      <c r="BO94" s="64">
        <f t="shared" si="13"/>
        <v>1.7671130952380951</v>
      </c>
      <c r="BP94" s="64">
        <f t="shared" si="14"/>
        <v>1.78125</v>
      </c>
    </row>
    <row r="95" spans="1:68" ht="27" customHeight="1" x14ac:dyDescent="0.25">
      <c r="A95" s="54" t="s">
        <v>189</v>
      </c>
      <c r="B95" s="54" t="s">
        <v>190</v>
      </c>
      <c r="C95" s="31">
        <v>4301051788</v>
      </c>
      <c r="D95" s="671">
        <v>4680115884953</v>
      </c>
      <c r="E95" s="672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994" t="s">
        <v>191</v>
      </c>
      <c r="Q95" s="687"/>
      <c r="R95" s="687"/>
      <c r="S95" s="687"/>
      <c r="T95" s="688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4301051718</v>
      </c>
      <c r="D96" s="671">
        <v>4607091385731</v>
      </c>
      <c r="E96" s="672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856" t="s">
        <v>195</v>
      </c>
      <c r="Q96" s="687"/>
      <c r="R96" s="687"/>
      <c r="S96" s="687"/>
      <c r="T96" s="688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193</v>
      </c>
      <c r="B97" s="54" t="s">
        <v>196</v>
      </c>
      <c r="C97" s="31">
        <v>4301052039</v>
      </c>
      <c r="D97" s="671">
        <v>4607091385731</v>
      </c>
      <c r="E97" s="672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1030" t="s">
        <v>197</v>
      </c>
      <c r="Q97" s="687"/>
      <c r="R97" s="687"/>
      <c r="S97" s="687"/>
      <c r="T97" s="688"/>
      <c r="U97" s="34"/>
      <c r="V97" s="34"/>
      <c r="W97" s="35" t="s">
        <v>68</v>
      </c>
      <c r="X97" s="665">
        <v>510</v>
      </c>
      <c r="Y97" s="666">
        <f t="shared" si="10"/>
        <v>510.3</v>
      </c>
      <c r="Z97" s="36">
        <f>IFERROR(IF(Y97=0,"",ROUNDUP(Y97/H97,0)*0.00651),"")</f>
        <v>1.2303900000000001</v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557.59999999999991</v>
      </c>
      <c r="BN97" s="64">
        <f t="shared" si="12"/>
        <v>557.928</v>
      </c>
      <c r="BO97" s="64">
        <f t="shared" si="13"/>
        <v>1.0378510378510379</v>
      </c>
      <c r="BP97" s="64">
        <f t="shared" si="14"/>
        <v>1.0384615384615385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71">
        <v>4680115880894</v>
      </c>
      <c r="E98" s="672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8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87"/>
      <c r="R98" s="687"/>
      <c r="S98" s="687"/>
      <c r="T98" s="688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71">
        <v>4680115880214</v>
      </c>
      <c r="E99" s="672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10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87"/>
      <c r="R99" s="687"/>
      <c r="S99" s="687"/>
      <c r="T99" s="688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201</v>
      </c>
      <c r="B100" s="54" t="s">
        <v>203</v>
      </c>
      <c r="C100" s="31">
        <v>4301051439</v>
      </c>
      <c r="D100" s="671">
        <v>4680115880214</v>
      </c>
      <c r="E100" s="672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10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7"/>
      <c r="R100" s="687"/>
      <c r="S100" s="687"/>
      <c r="T100" s="688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84"/>
      <c r="B101" s="683"/>
      <c r="C101" s="683"/>
      <c r="D101" s="683"/>
      <c r="E101" s="683"/>
      <c r="F101" s="683"/>
      <c r="G101" s="683"/>
      <c r="H101" s="683"/>
      <c r="I101" s="683"/>
      <c r="J101" s="683"/>
      <c r="K101" s="683"/>
      <c r="L101" s="683"/>
      <c r="M101" s="683"/>
      <c r="N101" s="683"/>
      <c r="O101" s="685"/>
      <c r="P101" s="681" t="s">
        <v>79</v>
      </c>
      <c r="Q101" s="674"/>
      <c r="R101" s="674"/>
      <c r="S101" s="674"/>
      <c r="T101" s="674"/>
      <c r="U101" s="674"/>
      <c r="V101" s="675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301.98412698412699</v>
      </c>
      <c r="Y101" s="667">
        <f>IFERROR(Y92/H92,"0")+IFERROR(Y93/H93,"0")+IFERROR(Y94/H94,"0")+IFERROR(Y95/H95,"0")+IFERROR(Y96/H96,"0")+IFERROR(Y97/H97,"0")+IFERROR(Y98/H98,"0")+IFERROR(Y99/H99,"0")+IFERROR(Y100/H100,"0")</f>
        <v>303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3.3941100000000004</v>
      </c>
      <c r="AA101" s="668"/>
      <c r="AB101" s="668"/>
      <c r="AC101" s="668"/>
    </row>
    <row r="102" spans="1:68" x14ac:dyDescent="0.2">
      <c r="A102" s="683"/>
      <c r="B102" s="683"/>
      <c r="C102" s="683"/>
      <c r="D102" s="683"/>
      <c r="E102" s="683"/>
      <c r="F102" s="683"/>
      <c r="G102" s="683"/>
      <c r="H102" s="683"/>
      <c r="I102" s="683"/>
      <c r="J102" s="683"/>
      <c r="K102" s="683"/>
      <c r="L102" s="683"/>
      <c r="M102" s="683"/>
      <c r="N102" s="683"/>
      <c r="O102" s="685"/>
      <c r="P102" s="681" t="s">
        <v>79</v>
      </c>
      <c r="Q102" s="674"/>
      <c r="R102" s="674"/>
      <c r="S102" s="674"/>
      <c r="T102" s="674"/>
      <c r="U102" s="674"/>
      <c r="V102" s="675"/>
      <c r="W102" s="37" t="s">
        <v>68</v>
      </c>
      <c r="X102" s="667">
        <f>IFERROR(SUM(X92:X100),"0")</f>
        <v>1460</v>
      </c>
      <c r="Y102" s="667">
        <f>IFERROR(SUM(Y92:Y100),"0")</f>
        <v>1467.9</v>
      </c>
      <c r="Z102" s="37"/>
      <c r="AA102" s="668"/>
      <c r="AB102" s="668"/>
      <c r="AC102" s="668"/>
    </row>
    <row r="103" spans="1:68" ht="16.5" customHeight="1" x14ac:dyDescent="0.25">
      <c r="A103" s="697" t="s">
        <v>204</v>
      </c>
      <c r="B103" s="683"/>
      <c r="C103" s="683"/>
      <c r="D103" s="683"/>
      <c r="E103" s="683"/>
      <c r="F103" s="683"/>
      <c r="G103" s="683"/>
      <c r="H103" s="683"/>
      <c r="I103" s="683"/>
      <c r="J103" s="683"/>
      <c r="K103" s="683"/>
      <c r="L103" s="683"/>
      <c r="M103" s="683"/>
      <c r="N103" s="683"/>
      <c r="O103" s="683"/>
      <c r="P103" s="683"/>
      <c r="Q103" s="683"/>
      <c r="R103" s="683"/>
      <c r="S103" s="683"/>
      <c r="T103" s="683"/>
      <c r="U103" s="683"/>
      <c r="V103" s="683"/>
      <c r="W103" s="683"/>
      <c r="X103" s="683"/>
      <c r="Y103" s="683"/>
      <c r="Z103" s="683"/>
      <c r="AA103" s="660"/>
      <c r="AB103" s="660"/>
      <c r="AC103" s="660"/>
    </row>
    <row r="104" spans="1:68" ht="14.25" customHeight="1" x14ac:dyDescent="0.25">
      <c r="A104" s="690" t="s">
        <v>89</v>
      </c>
      <c r="B104" s="683"/>
      <c r="C104" s="683"/>
      <c r="D104" s="683"/>
      <c r="E104" s="683"/>
      <c r="F104" s="683"/>
      <c r="G104" s="683"/>
      <c r="H104" s="683"/>
      <c r="I104" s="683"/>
      <c r="J104" s="683"/>
      <c r="K104" s="683"/>
      <c r="L104" s="683"/>
      <c r="M104" s="683"/>
      <c r="N104" s="683"/>
      <c r="O104" s="683"/>
      <c r="P104" s="683"/>
      <c r="Q104" s="683"/>
      <c r="R104" s="683"/>
      <c r="S104" s="683"/>
      <c r="T104" s="683"/>
      <c r="U104" s="683"/>
      <c r="V104" s="683"/>
      <c r="W104" s="683"/>
      <c r="X104" s="683"/>
      <c r="Y104" s="683"/>
      <c r="Z104" s="683"/>
      <c r="AA104" s="661"/>
      <c r="AB104" s="661"/>
      <c r="AC104" s="66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671">
        <v>4680115882133</v>
      </c>
      <c r="E105" s="672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7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87"/>
      <c r="R105" s="687"/>
      <c r="S105" s="687"/>
      <c r="T105" s="688"/>
      <c r="U105" s="34"/>
      <c r="V105" s="34"/>
      <c r="W105" s="35" t="s">
        <v>68</v>
      </c>
      <c r="X105" s="665">
        <v>200</v>
      </c>
      <c r="Y105" s="666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671">
        <v>4680115880269</v>
      </c>
      <c r="E106" s="672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87"/>
      <c r="R106" s="687"/>
      <c r="S106" s="687"/>
      <c r="T106" s="688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71">
        <v>4680115880429</v>
      </c>
      <c r="E107" s="672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7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87"/>
      <c r="R107" s="687"/>
      <c r="S107" s="687"/>
      <c r="T107" s="688"/>
      <c r="U107" s="34"/>
      <c r="V107" s="34"/>
      <c r="W107" s="35" t="s">
        <v>68</v>
      </c>
      <c r="X107" s="665">
        <v>0</v>
      </c>
      <c r="Y107" s="66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671">
        <v>4680115881457</v>
      </c>
      <c r="E108" s="672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8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87"/>
      <c r="R108" s="687"/>
      <c r="S108" s="687"/>
      <c r="T108" s="688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84"/>
      <c r="B109" s="683"/>
      <c r="C109" s="683"/>
      <c r="D109" s="683"/>
      <c r="E109" s="683"/>
      <c r="F109" s="683"/>
      <c r="G109" s="683"/>
      <c r="H109" s="683"/>
      <c r="I109" s="683"/>
      <c r="J109" s="683"/>
      <c r="K109" s="683"/>
      <c r="L109" s="683"/>
      <c r="M109" s="683"/>
      <c r="N109" s="683"/>
      <c r="O109" s="685"/>
      <c r="P109" s="681" t="s">
        <v>79</v>
      </c>
      <c r="Q109" s="674"/>
      <c r="R109" s="674"/>
      <c r="S109" s="674"/>
      <c r="T109" s="674"/>
      <c r="U109" s="674"/>
      <c r="V109" s="675"/>
      <c r="W109" s="37" t="s">
        <v>80</v>
      </c>
      <c r="X109" s="667">
        <f>IFERROR(X105/H105,"0")+IFERROR(X106/H106,"0")+IFERROR(X107/H107,"0")+IFERROR(X108/H108,"0")</f>
        <v>18.518518518518519</v>
      </c>
      <c r="Y109" s="667">
        <f>IFERROR(Y105/H105,"0")+IFERROR(Y106/H106,"0")+IFERROR(Y107/H107,"0")+IFERROR(Y108/H108,"0")</f>
        <v>19</v>
      </c>
      <c r="Z109" s="667">
        <f>IFERROR(IF(Z105="",0,Z105),"0")+IFERROR(IF(Z106="",0,Z106),"0")+IFERROR(IF(Z107="",0,Z107),"0")+IFERROR(IF(Z108="",0,Z108),"0")</f>
        <v>0.36062</v>
      </c>
      <c r="AA109" s="668"/>
      <c r="AB109" s="668"/>
      <c r="AC109" s="668"/>
    </row>
    <row r="110" spans="1:68" x14ac:dyDescent="0.2">
      <c r="A110" s="683"/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5"/>
      <c r="P110" s="681" t="s">
        <v>79</v>
      </c>
      <c r="Q110" s="674"/>
      <c r="R110" s="674"/>
      <c r="S110" s="674"/>
      <c r="T110" s="674"/>
      <c r="U110" s="674"/>
      <c r="V110" s="675"/>
      <c r="W110" s="37" t="s">
        <v>68</v>
      </c>
      <c r="X110" s="667">
        <f>IFERROR(SUM(X105:X108),"0")</f>
        <v>200</v>
      </c>
      <c r="Y110" s="667">
        <f>IFERROR(SUM(Y105:Y108),"0")</f>
        <v>205.20000000000002</v>
      </c>
      <c r="Z110" s="37"/>
      <c r="AA110" s="668"/>
      <c r="AB110" s="668"/>
      <c r="AC110" s="668"/>
    </row>
    <row r="111" spans="1:68" ht="14.25" customHeight="1" x14ac:dyDescent="0.25">
      <c r="A111" s="690" t="s">
        <v>128</v>
      </c>
      <c r="B111" s="683"/>
      <c r="C111" s="683"/>
      <c r="D111" s="683"/>
      <c r="E111" s="683"/>
      <c r="F111" s="683"/>
      <c r="G111" s="683"/>
      <c r="H111" s="683"/>
      <c r="I111" s="683"/>
      <c r="J111" s="683"/>
      <c r="K111" s="683"/>
      <c r="L111" s="683"/>
      <c r="M111" s="683"/>
      <c r="N111" s="683"/>
      <c r="O111" s="683"/>
      <c r="P111" s="683"/>
      <c r="Q111" s="683"/>
      <c r="R111" s="683"/>
      <c r="S111" s="683"/>
      <c r="T111" s="683"/>
      <c r="U111" s="683"/>
      <c r="V111" s="683"/>
      <c r="W111" s="683"/>
      <c r="X111" s="683"/>
      <c r="Y111" s="683"/>
      <c r="Z111" s="683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71">
        <v>4680115881488</v>
      </c>
      <c r="E112" s="672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7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87"/>
      <c r="R112" s="687"/>
      <c r="S112" s="687"/>
      <c r="T112" s="688"/>
      <c r="U112" s="34"/>
      <c r="V112" s="34"/>
      <c r="W112" s="35" t="s">
        <v>68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671">
        <v>4680115882775</v>
      </c>
      <c r="E113" s="672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9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87"/>
      <c r="R113" s="687"/>
      <c r="S113" s="687"/>
      <c r="T113" s="688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71">
        <v>4680115880658</v>
      </c>
      <c r="E114" s="672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87"/>
      <c r="R114" s="687"/>
      <c r="S114" s="687"/>
      <c r="T114" s="688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84"/>
      <c r="B115" s="683"/>
      <c r="C115" s="683"/>
      <c r="D115" s="683"/>
      <c r="E115" s="683"/>
      <c r="F115" s="683"/>
      <c r="G115" s="683"/>
      <c r="H115" s="683"/>
      <c r="I115" s="683"/>
      <c r="J115" s="683"/>
      <c r="K115" s="683"/>
      <c r="L115" s="683"/>
      <c r="M115" s="683"/>
      <c r="N115" s="683"/>
      <c r="O115" s="685"/>
      <c r="P115" s="681" t="s">
        <v>79</v>
      </c>
      <c r="Q115" s="674"/>
      <c r="R115" s="674"/>
      <c r="S115" s="674"/>
      <c r="T115" s="674"/>
      <c r="U115" s="674"/>
      <c r="V115" s="675"/>
      <c r="W115" s="37" t="s">
        <v>80</v>
      </c>
      <c r="X115" s="667">
        <f>IFERROR(X112/H112,"0")+IFERROR(X113/H113,"0")+IFERROR(X114/H114,"0")</f>
        <v>0</v>
      </c>
      <c r="Y115" s="667">
        <f>IFERROR(Y112/H112,"0")+IFERROR(Y113/H113,"0")+IFERROR(Y114/H114,"0")</f>
        <v>0</v>
      </c>
      <c r="Z115" s="667">
        <f>IFERROR(IF(Z112="",0,Z112),"0")+IFERROR(IF(Z113="",0,Z113),"0")+IFERROR(IF(Z114="",0,Z114),"0")</f>
        <v>0</v>
      </c>
      <c r="AA115" s="668"/>
      <c r="AB115" s="668"/>
      <c r="AC115" s="668"/>
    </row>
    <row r="116" spans="1:68" x14ac:dyDescent="0.2">
      <c r="A116" s="683"/>
      <c r="B116" s="683"/>
      <c r="C116" s="683"/>
      <c r="D116" s="683"/>
      <c r="E116" s="683"/>
      <c r="F116" s="683"/>
      <c r="G116" s="683"/>
      <c r="H116" s="683"/>
      <c r="I116" s="683"/>
      <c r="J116" s="683"/>
      <c r="K116" s="683"/>
      <c r="L116" s="683"/>
      <c r="M116" s="683"/>
      <c r="N116" s="683"/>
      <c r="O116" s="685"/>
      <c r="P116" s="681" t="s">
        <v>79</v>
      </c>
      <c r="Q116" s="674"/>
      <c r="R116" s="674"/>
      <c r="S116" s="674"/>
      <c r="T116" s="674"/>
      <c r="U116" s="674"/>
      <c r="V116" s="675"/>
      <c r="W116" s="37" t="s">
        <v>68</v>
      </c>
      <c r="X116" s="667">
        <f>IFERROR(SUM(X112:X114),"0")</f>
        <v>0</v>
      </c>
      <c r="Y116" s="667">
        <f>IFERROR(SUM(Y112:Y114),"0")</f>
        <v>0</v>
      </c>
      <c r="Z116" s="37"/>
      <c r="AA116" s="668"/>
      <c r="AB116" s="668"/>
      <c r="AC116" s="668"/>
    </row>
    <row r="117" spans="1:68" ht="14.25" customHeight="1" x14ac:dyDescent="0.25">
      <c r="A117" s="690" t="s">
        <v>63</v>
      </c>
      <c r="B117" s="683"/>
      <c r="C117" s="683"/>
      <c r="D117" s="683"/>
      <c r="E117" s="683"/>
      <c r="F117" s="683"/>
      <c r="G117" s="683"/>
      <c r="H117" s="683"/>
      <c r="I117" s="683"/>
      <c r="J117" s="683"/>
      <c r="K117" s="683"/>
      <c r="L117" s="683"/>
      <c r="M117" s="683"/>
      <c r="N117" s="683"/>
      <c r="O117" s="683"/>
      <c r="P117" s="683"/>
      <c r="Q117" s="683"/>
      <c r="R117" s="683"/>
      <c r="S117" s="683"/>
      <c r="T117" s="683"/>
      <c r="U117" s="683"/>
      <c r="V117" s="683"/>
      <c r="W117" s="683"/>
      <c r="X117" s="683"/>
      <c r="Y117" s="683"/>
      <c r="Z117" s="683"/>
      <c r="AA117" s="661"/>
      <c r="AB117" s="661"/>
      <c r="AC117" s="66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671">
        <v>4607091385168</v>
      </c>
      <c r="E118" s="672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946" t="s">
        <v>223</v>
      </c>
      <c r="Q118" s="687"/>
      <c r="R118" s="687"/>
      <c r="S118" s="687"/>
      <c r="T118" s="688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71">
        <v>4607091385168</v>
      </c>
      <c r="E119" s="672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9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87"/>
      <c r="R119" s="687"/>
      <c r="S119" s="687"/>
      <c r="T119" s="688"/>
      <c r="U119" s="34"/>
      <c r="V119" s="34"/>
      <c r="W119" s="35" t="s">
        <v>68</v>
      </c>
      <c r="X119" s="665">
        <v>490</v>
      </c>
      <c r="Y119" s="666">
        <f t="shared" si="15"/>
        <v>495.6</v>
      </c>
      <c r="Z119" s="36">
        <f>IFERROR(IF(Y119=0,"",ROUNDUP(Y119/H119,0)*0.01898),"")</f>
        <v>1.11982</v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519.92499999999995</v>
      </c>
      <c r="BN119" s="64">
        <f t="shared" si="17"/>
        <v>525.86699999999996</v>
      </c>
      <c r="BO119" s="64">
        <f t="shared" si="18"/>
        <v>0.91145833333333326</v>
      </c>
      <c r="BP119" s="64">
        <f t="shared" si="19"/>
        <v>0.921875</v>
      </c>
    </row>
    <row r="120" spans="1:68" ht="37.5" customHeight="1" x14ac:dyDescent="0.25">
      <c r="A120" s="54" t="s">
        <v>221</v>
      </c>
      <c r="B120" s="54" t="s">
        <v>227</v>
      </c>
      <c r="C120" s="31">
        <v>4301051360</v>
      </c>
      <c r="D120" s="671">
        <v>4607091385168</v>
      </c>
      <c r="E120" s="672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87"/>
      <c r="R120" s="687"/>
      <c r="S120" s="687"/>
      <c r="T120" s="688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671">
        <v>4607091383256</v>
      </c>
      <c r="E121" s="672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762" t="s">
        <v>231</v>
      </c>
      <c r="Q121" s="687"/>
      <c r="R121" s="687"/>
      <c r="S121" s="687"/>
      <c r="T121" s="688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232</v>
      </c>
      <c r="C122" s="31">
        <v>4301051362</v>
      </c>
      <c r="D122" s="671">
        <v>4607091383256</v>
      </c>
      <c r="E122" s="672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96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7"/>
      <c r="R122" s="687"/>
      <c r="S122" s="687"/>
      <c r="T122" s="688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671">
        <v>4607091385748</v>
      </c>
      <c r="E123" s="672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772" t="s">
        <v>235</v>
      </c>
      <c r="Q123" s="687"/>
      <c r="R123" s="687"/>
      <c r="S123" s="687"/>
      <c r="T123" s="688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71">
        <v>4607091385748</v>
      </c>
      <c r="E124" s="672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7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7"/>
      <c r="R124" s="687"/>
      <c r="S124" s="687"/>
      <c r="T124" s="688"/>
      <c r="U124" s="34"/>
      <c r="V124" s="34"/>
      <c r="W124" s="35" t="s">
        <v>68</v>
      </c>
      <c r="X124" s="665">
        <v>210</v>
      </c>
      <c r="Y124" s="666">
        <f t="shared" si="15"/>
        <v>210.60000000000002</v>
      </c>
      <c r="Z124" s="36">
        <f t="shared" si="20"/>
        <v>0.50778000000000001</v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229.59999999999997</v>
      </c>
      <c r="BN124" s="64">
        <f t="shared" si="17"/>
        <v>230.25600000000003</v>
      </c>
      <c r="BO124" s="64">
        <f t="shared" si="18"/>
        <v>0.42735042735042733</v>
      </c>
      <c r="BP124" s="64">
        <f t="shared" si="19"/>
        <v>0.4285714285714286</v>
      </c>
    </row>
    <row r="125" spans="1:68" ht="27" customHeight="1" x14ac:dyDescent="0.25">
      <c r="A125" s="54" t="s">
        <v>237</v>
      </c>
      <c r="B125" s="54" t="s">
        <v>238</v>
      </c>
      <c r="C125" s="31">
        <v>4301051740</v>
      </c>
      <c r="D125" s="671">
        <v>4680115884533</v>
      </c>
      <c r="E125" s="672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8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87"/>
      <c r="R125" s="687"/>
      <c r="S125" s="687"/>
      <c r="T125" s="688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4301051480</v>
      </c>
      <c r="D126" s="671">
        <v>4680115882645</v>
      </c>
      <c r="E126" s="672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6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87"/>
      <c r="R126" s="687"/>
      <c r="S126" s="687"/>
      <c r="T126" s="688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84"/>
      <c r="B127" s="683"/>
      <c r="C127" s="683"/>
      <c r="D127" s="683"/>
      <c r="E127" s="683"/>
      <c r="F127" s="683"/>
      <c r="G127" s="683"/>
      <c r="H127" s="683"/>
      <c r="I127" s="683"/>
      <c r="J127" s="683"/>
      <c r="K127" s="683"/>
      <c r="L127" s="683"/>
      <c r="M127" s="683"/>
      <c r="N127" s="683"/>
      <c r="O127" s="685"/>
      <c r="P127" s="681" t="s">
        <v>79</v>
      </c>
      <c r="Q127" s="674"/>
      <c r="R127" s="674"/>
      <c r="S127" s="674"/>
      <c r="T127" s="674"/>
      <c r="U127" s="674"/>
      <c r="V127" s="675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136.11111111111109</v>
      </c>
      <c r="Y127" s="667">
        <f>IFERROR(Y118/H118,"0")+IFERROR(Y119/H119,"0")+IFERROR(Y120/H120,"0")+IFERROR(Y121/H121,"0")+IFERROR(Y122/H122,"0")+IFERROR(Y123/H123,"0")+IFERROR(Y124/H124,"0")+IFERROR(Y125/H125,"0")+IFERROR(Y126/H126,"0")</f>
        <v>137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1.6276000000000002</v>
      </c>
      <c r="AA127" s="668"/>
      <c r="AB127" s="668"/>
      <c r="AC127" s="668"/>
    </row>
    <row r="128" spans="1:68" x14ac:dyDescent="0.2">
      <c r="A128" s="683"/>
      <c r="B128" s="683"/>
      <c r="C128" s="683"/>
      <c r="D128" s="683"/>
      <c r="E128" s="683"/>
      <c r="F128" s="683"/>
      <c r="G128" s="683"/>
      <c r="H128" s="683"/>
      <c r="I128" s="683"/>
      <c r="J128" s="683"/>
      <c r="K128" s="683"/>
      <c r="L128" s="683"/>
      <c r="M128" s="683"/>
      <c r="N128" s="683"/>
      <c r="O128" s="685"/>
      <c r="P128" s="681" t="s">
        <v>79</v>
      </c>
      <c r="Q128" s="674"/>
      <c r="R128" s="674"/>
      <c r="S128" s="674"/>
      <c r="T128" s="674"/>
      <c r="U128" s="674"/>
      <c r="V128" s="675"/>
      <c r="W128" s="37" t="s">
        <v>68</v>
      </c>
      <c r="X128" s="667">
        <f>IFERROR(SUM(X118:X126),"0")</f>
        <v>700</v>
      </c>
      <c r="Y128" s="667">
        <f>IFERROR(SUM(Y118:Y126),"0")</f>
        <v>706.2</v>
      </c>
      <c r="Z128" s="37"/>
      <c r="AA128" s="668"/>
      <c r="AB128" s="668"/>
      <c r="AC128" s="668"/>
    </row>
    <row r="129" spans="1:68" ht="14.25" customHeight="1" x14ac:dyDescent="0.25">
      <c r="A129" s="690" t="s">
        <v>165</v>
      </c>
      <c r="B129" s="683"/>
      <c r="C129" s="683"/>
      <c r="D129" s="683"/>
      <c r="E129" s="683"/>
      <c r="F129" s="683"/>
      <c r="G129" s="683"/>
      <c r="H129" s="683"/>
      <c r="I129" s="683"/>
      <c r="J129" s="683"/>
      <c r="K129" s="683"/>
      <c r="L129" s="683"/>
      <c r="M129" s="683"/>
      <c r="N129" s="683"/>
      <c r="O129" s="683"/>
      <c r="P129" s="683"/>
      <c r="Q129" s="683"/>
      <c r="R129" s="683"/>
      <c r="S129" s="683"/>
      <c r="T129" s="683"/>
      <c r="U129" s="683"/>
      <c r="V129" s="683"/>
      <c r="W129" s="683"/>
      <c r="X129" s="683"/>
      <c r="Y129" s="683"/>
      <c r="Z129" s="683"/>
      <c r="AA129" s="661"/>
      <c r="AB129" s="661"/>
      <c r="AC129" s="661"/>
    </row>
    <row r="130" spans="1:68" ht="37.5" customHeight="1" x14ac:dyDescent="0.25">
      <c r="A130" s="54" t="s">
        <v>243</v>
      </c>
      <c r="B130" s="54" t="s">
        <v>244</v>
      </c>
      <c r="C130" s="31">
        <v>4301060356</v>
      </c>
      <c r="D130" s="671">
        <v>4680115882652</v>
      </c>
      <c r="E130" s="672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7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87"/>
      <c r="R130" s="687"/>
      <c r="S130" s="687"/>
      <c r="T130" s="688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4301060317</v>
      </c>
      <c r="D131" s="671">
        <v>4680115880238</v>
      </c>
      <c r="E131" s="672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87"/>
      <c r="R131" s="687"/>
      <c r="S131" s="687"/>
      <c r="T131" s="688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684"/>
      <c r="B132" s="683"/>
      <c r="C132" s="683"/>
      <c r="D132" s="683"/>
      <c r="E132" s="683"/>
      <c r="F132" s="683"/>
      <c r="G132" s="683"/>
      <c r="H132" s="683"/>
      <c r="I132" s="683"/>
      <c r="J132" s="683"/>
      <c r="K132" s="683"/>
      <c r="L132" s="683"/>
      <c r="M132" s="683"/>
      <c r="N132" s="683"/>
      <c r="O132" s="685"/>
      <c r="P132" s="681" t="s">
        <v>79</v>
      </c>
      <c r="Q132" s="674"/>
      <c r="R132" s="674"/>
      <c r="S132" s="674"/>
      <c r="T132" s="674"/>
      <c r="U132" s="674"/>
      <c r="V132" s="675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x14ac:dyDescent="0.2">
      <c r="A133" s="683"/>
      <c r="B133" s="683"/>
      <c r="C133" s="683"/>
      <c r="D133" s="683"/>
      <c r="E133" s="683"/>
      <c r="F133" s="683"/>
      <c r="G133" s="683"/>
      <c r="H133" s="683"/>
      <c r="I133" s="683"/>
      <c r="J133" s="683"/>
      <c r="K133" s="683"/>
      <c r="L133" s="683"/>
      <c r="M133" s="683"/>
      <c r="N133" s="683"/>
      <c r="O133" s="685"/>
      <c r="P133" s="681" t="s">
        <v>79</v>
      </c>
      <c r="Q133" s="674"/>
      <c r="R133" s="674"/>
      <c r="S133" s="674"/>
      <c r="T133" s="674"/>
      <c r="U133" s="674"/>
      <c r="V133" s="675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customHeight="1" x14ac:dyDescent="0.25">
      <c r="A134" s="697" t="s">
        <v>249</v>
      </c>
      <c r="B134" s="683"/>
      <c r="C134" s="683"/>
      <c r="D134" s="683"/>
      <c r="E134" s="683"/>
      <c r="F134" s="683"/>
      <c r="G134" s="683"/>
      <c r="H134" s="683"/>
      <c r="I134" s="683"/>
      <c r="J134" s="683"/>
      <c r="K134" s="683"/>
      <c r="L134" s="683"/>
      <c r="M134" s="683"/>
      <c r="N134" s="683"/>
      <c r="O134" s="683"/>
      <c r="P134" s="683"/>
      <c r="Q134" s="683"/>
      <c r="R134" s="683"/>
      <c r="S134" s="683"/>
      <c r="T134" s="683"/>
      <c r="U134" s="683"/>
      <c r="V134" s="683"/>
      <c r="W134" s="683"/>
      <c r="X134" s="683"/>
      <c r="Y134" s="683"/>
      <c r="Z134" s="683"/>
      <c r="AA134" s="660"/>
      <c r="AB134" s="660"/>
      <c r="AC134" s="660"/>
    </row>
    <row r="135" spans="1:68" ht="14.25" customHeight="1" x14ac:dyDescent="0.25">
      <c r="A135" s="690" t="s">
        <v>89</v>
      </c>
      <c r="B135" s="683"/>
      <c r="C135" s="683"/>
      <c r="D135" s="683"/>
      <c r="E135" s="683"/>
      <c r="F135" s="683"/>
      <c r="G135" s="683"/>
      <c r="H135" s="683"/>
      <c r="I135" s="683"/>
      <c r="J135" s="683"/>
      <c r="K135" s="683"/>
      <c r="L135" s="683"/>
      <c r="M135" s="683"/>
      <c r="N135" s="683"/>
      <c r="O135" s="683"/>
      <c r="P135" s="683"/>
      <c r="Q135" s="683"/>
      <c r="R135" s="683"/>
      <c r="S135" s="683"/>
      <c r="T135" s="683"/>
      <c r="U135" s="683"/>
      <c r="V135" s="683"/>
      <c r="W135" s="683"/>
      <c r="X135" s="683"/>
      <c r="Y135" s="683"/>
      <c r="Z135" s="683"/>
      <c r="AA135" s="661"/>
      <c r="AB135" s="661"/>
      <c r="AC135" s="661"/>
    </row>
    <row r="136" spans="1:68" ht="27" customHeight="1" x14ac:dyDescent="0.25">
      <c r="A136" s="54" t="s">
        <v>250</v>
      </c>
      <c r="B136" s="54" t="s">
        <v>251</v>
      </c>
      <c r="C136" s="31">
        <v>4301011564</v>
      </c>
      <c r="D136" s="671">
        <v>4680115882577</v>
      </c>
      <c r="E136" s="672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7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87"/>
      <c r="R136" s="687"/>
      <c r="S136" s="687"/>
      <c r="T136" s="688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250</v>
      </c>
      <c r="B137" s="54" t="s">
        <v>253</v>
      </c>
      <c r="C137" s="31">
        <v>4301011562</v>
      </c>
      <c r="D137" s="671">
        <v>4680115882577</v>
      </c>
      <c r="E137" s="672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87"/>
      <c r="R137" s="687"/>
      <c r="S137" s="687"/>
      <c r="T137" s="688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84"/>
      <c r="B138" s="683"/>
      <c r="C138" s="683"/>
      <c r="D138" s="683"/>
      <c r="E138" s="683"/>
      <c r="F138" s="683"/>
      <c r="G138" s="683"/>
      <c r="H138" s="683"/>
      <c r="I138" s="683"/>
      <c r="J138" s="683"/>
      <c r="K138" s="683"/>
      <c r="L138" s="683"/>
      <c r="M138" s="683"/>
      <c r="N138" s="683"/>
      <c r="O138" s="685"/>
      <c r="P138" s="681" t="s">
        <v>79</v>
      </c>
      <c r="Q138" s="674"/>
      <c r="R138" s="674"/>
      <c r="S138" s="674"/>
      <c r="T138" s="674"/>
      <c r="U138" s="674"/>
      <c r="V138" s="675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x14ac:dyDescent="0.2">
      <c r="A139" s="683"/>
      <c r="B139" s="683"/>
      <c r="C139" s="683"/>
      <c r="D139" s="683"/>
      <c r="E139" s="683"/>
      <c r="F139" s="683"/>
      <c r="G139" s="683"/>
      <c r="H139" s="683"/>
      <c r="I139" s="683"/>
      <c r="J139" s="683"/>
      <c r="K139" s="683"/>
      <c r="L139" s="683"/>
      <c r="M139" s="683"/>
      <c r="N139" s="683"/>
      <c r="O139" s="685"/>
      <c r="P139" s="681" t="s">
        <v>79</v>
      </c>
      <c r="Q139" s="674"/>
      <c r="R139" s="674"/>
      <c r="S139" s="674"/>
      <c r="T139" s="674"/>
      <c r="U139" s="674"/>
      <c r="V139" s="675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customHeight="1" x14ac:dyDescent="0.25">
      <c r="A140" s="690" t="s">
        <v>139</v>
      </c>
      <c r="B140" s="683"/>
      <c r="C140" s="683"/>
      <c r="D140" s="683"/>
      <c r="E140" s="683"/>
      <c r="F140" s="683"/>
      <c r="G140" s="683"/>
      <c r="H140" s="683"/>
      <c r="I140" s="683"/>
      <c r="J140" s="683"/>
      <c r="K140" s="683"/>
      <c r="L140" s="683"/>
      <c r="M140" s="683"/>
      <c r="N140" s="683"/>
      <c r="O140" s="683"/>
      <c r="P140" s="683"/>
      <c r="Q140" s="683"/>
      <c r="R140" s="683"/>
      <c r="S140" s="683"/>
      <c r="T140" s="683"/>
      <c r="U140" s="683"/>
      <c r="V140" s="683"/>
      <c r="W140" s="683"/>
      <c r="X140" s="683"/>
      <c r="Y140" s="683"/>
      <c r="Z140" s="683"/>
      <c r="AA140" s="661"/>
      <c r="AB140" s="661"/>
      <c r="AC140" s="661"/>
    </row>
    <row r="141" spans="1:68" ht="27" customHeight="1" x14ac:dyDescent="0.25">
      <c r="A141" s="54" t="s">
        <v>254</v>
      </c>
      <c r="B141" s="54" t="s">
        <v>255</v>
      </c>
      <c r="C141" s="31">
        <v>4301031234</v>
      </c>
      <c r="D141" s="671">
        <v>4680115883444</v>
      </c>
      <c r="E141" s="672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87"/>
      <c r="R141" s="687"/>
      <c r="S141" s="687"/>
      <c r="T141" s="688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254</v>
      </c>
      <c r="B142" s="54" t="s">
        <v>257</v>
      </c>
      <c r="C142" s="31">
        <v>4301031235</v>
      </c>
      <c r="D142" s="671">
        <v>4680115883444</v>
      </c>
      <c r="E142" s="672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87"/>
      <c r="R142" s="687"/>
      <c r="S142" s="687"/>
      <c r="T142" s="688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84"/>
      <c r="B143" s="683"/>
      <c r="C143" s="683"/>
      <c r="D143" s="683"/>
      <c r="E143" s="683"/>
      <c r="F143" s="683"/>
      <c r="G143" s="683"/>
      <c r="H143" s="683"/>
      <c r="I143" s="683"/>
      <c r="J143" s="683"/>
      <c r="K143" s="683"/>
      <c r="L143" s="683"/>
      <c r="M143" s="683"/>
      <c r="N143" s="683"/>
      <c r="O143" s="685"/>
      <c r="P143" s="681" t="s">
        <v>79</v>
      </c>
      <c r="Q143" s="674"/>
      <c r="R143" s="674"/>
      <c r="S143" s="674"/>
      <c r="T143" s="674"/>
      <c r="U143" s="674"/>
      <c r="V143" s="675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x14ac:dyDescent="0.2">
      <c r="A144" s="683"/>
      <c r="B144" s="683"/>
      <c r="C144" s="683"/>
      <c r="D144" s="683"/>
      <c r="E144" s="683"/>
      <c r="F144" s="683"/>
      <c r="G144" s="683"/>
      <c r="H144" s="683"/>
      <c r="I144" s="683"/>
      <c r="J144" s="683"/>
      <c r="K144" s="683"/>
      <c r="L144" s="683"/>
      <c r="M144" s="683"/>
      <c r="N144" s="683"/>
      <c r="O144" s="685"/>
      <c r="P144" s="681" t="s">
        <v>79</v>
      </c>
      <c r="Q144" s="674"/>
      <c r="R144" s="674"/>
      <c r="S144" s="674"/>
      <c r="T144" s="674"/>
      <c r="U144" s="674"/>
      <c r="V144" s="675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customHeight="1" x14ac:dyDescent="0.25">
      <c r="A145" s="690" t="s">
        <v>63</v>
      </c>
      <c r="B145" s="683"/>
      <c r="C145" s="683"/>
      <c r="D145" s="683"/>
      <c r="E145" s="683"/>
      <c r="F145" s="683"/>
      <c r="G145" s="683"/>
      <c r="H145" s="683"/>
      <c r="I145" s="683"/>
      <c r="J145" s="683"/>
      <c r="K145" s="683"/>
      <c r="L145" s="683"/>
      <c r="M145" s="683"/>
      <c r="N145" s="683"/>
      <c r="O145" s="683"/>
      <c r="P145" s="683"/>
      <c r="Q145" s="683"/>
      <c r="R145" s="683"/>
      <c r="S145" s="683"/>
      <c r="T145" s="683"/>
      <c r="U145" s="683"/>
      <c r="V145" s="683"/>
      <c r="W145" s="683"/>
      <c r="X145" s="683"/>
      <c r="Y145" s="683"/>
      <c r="Z145" s="683"/>
      <c r="AA145" s="661"/>
      <c r="AB145" s="661"/>
      <c r="AC145" s="661"/>
    </row>
    <row r="146" spans="1:68" ht="16.5" customHeight="1" x14ac:dyDescent="0.25">
      <c r="A146" s="54" t="s">
        <v>258</v>
      </c>
      <c r="B146" s="54" t="s">
        <v>259</v>
      </c>
      <c r="C146" s="31">
        <v>4301051477</v>
      </c>
      <c r="D146" s="671">
        <v>4680115882584</v>
      </c>
      <c r="E146" s="672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87"/>
      <c r="R146" s="687"/>
      <c r="S146" s="687"/>
      <c r="T146" s="688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258</v>
      </c>
      <c r="B147" s="54" t="s">
        <v>260</v>
      </c>
      <c r="C147" s="31">
        <v>4301051476</v>
      </c>
      <c r="D147" s="671">
        <v>4680115882584</v>
      </c>
      <c r="E147" s="672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1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87"/>
      <c r="R147" s="687"/>
      <c r="S147" s="687"/>
      <c r="T147" s="688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84"/>
      <c r="B148" s="683"/>
      <c r="C148" s="683"/>
      <c r="D148" s="683"/>
      <c r="E148" s="683"/>
      <c r="F148" s="683"/>
      <c r="G148" s="683"/>
      <c r="H148" s="683"/>
      <c r="I148" s="683"/>
      <c r="J148" s="683"/>
      <c r="K148" s="683"/>
      <c r="L148" s="683"/>
      <c r="M148" s="683"/>
      <c r="N148" s="683"/>
      <c r="O148" s="685"/>
      <c r="P148" s="681" t="s">
        <v>79</v>
      </c>
      <c r="Q148" s="674"/>
      <c r="R148" s="674"/>
      <c r="S148" s="674"/>
      <c r="T148" s="674"/>
      <c r="U148" s="674"/>
      <c r="V148" s="675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x14ac:dyDescent="0.2">
      <c r="A149" s="683"/>
      <c r="B149" s="683"/>
      <c r="C149" s="683"/>
      <c r="D149" s="683"/>
      <c r="E149" s="683"/>
      <c r="F149" s="683"/>
      <c r="G149" s="683"/>
      <c r="H149" s="683"/>
      <c r="I149" s="683"/>
      <c r="J149" s="683"/>
      <c r="K149" s="683"/>
      <c r="L149" s="683"/>
      <c r="M149" s="683"/>
      <c r="N149" s="683"/>
      <c r="O149" s="685"/>
      <c r="P149" s="681" t="s">
        <v>79</v>
      </c>
      <c r="Q149" s="674"/>
      <c r="R149" s="674"/>
      <c r="S149" s="674"/>
      <c r="T149" s="674"/>
      <c r="U149" s="674"/>
      <c r="V149" s="675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customHeight="1" x14ac:dyDescent="0.25">
      <c r="A150" s="697" t="s">
        <v>87</v>
      </c>
      <c r="B150" s="683"/>
      <c r="C150" s="683"/>
      <c r="D150" s="683"/>
      <c r="E150" s="683"/>
      <c r="F150" s="683"/>
      <c r="G150" s="683"/>
      <c r="H150" s="683"/>
      <c r="I150" s="683"/>
      <c r="J150" s="683"/>
      <c r="K150" s="683"/>
      <c r="L150" s="683"/>
      <c r="M150" s="683"/>
      <c r="N150" s="683"/>
      <c r="O150" s="683"/>
      <c r="P150" s="683"/>
      <c r="Q150" s="683"/>
      <c r="R150" s="683"/>
      <c r="S150" s="683"/>
      <c r="T150" s="683"/>
      <c r="U150" s="683"/>
      <c r="V150" s="683"/>
      <c r="W150" s="683"/>
      <c r="X150" s="683"/>
      <c r="Y150" s="683"/>
      <c r="Z150" s="683"/>
      <c r="AA150" s="660"/>
      <c r="AB150" s="660"/>
      <c r="AC150" s="660"/>
    </row>
    <row r="151" spans="1:68" ht="14.25" customHeight="1" x14ac:dyDescent="0.25">
      <c r="A151" s="690" t="s">
        <v>89</v>
      </c>
      <c r="B151" s="683"/>
      <c r="C151" s="683"/>
      <c r="D151" s="683"/>
      <c r="E151" s="683"/>
      <c r="F151" s="683"/>
      <c r="G151" s="683"/>
      <c r="H151" s="683"/>
      <c r="I151" s="683"/>
      <c r="J151" s="683"/>
      <c r="K151" s="683"/>
      <c r="L151" s="683"/>
      <c r="M151" s="683"/>
      <c r="N151" s="683"/>
      <c r="O151" s="683"/>
      <c r="P151" s="683"/>
      <c r="Q151" s="683"/>
      <c r="R151" s="683"/>
      <c r="S151" s="683"/>
      <c r="T151" s="683"/>
      <c r="U151" s="683"/>
      <c r="V151" s="683"/>
      <c r="W151" s="683"/>
      <c r="X151" s="683"/>
      <c r="Y151" s="683"/>
      <c r="Z151" s="683"/>
      <c r="AA151" s="661"/>
      <c r="AB151" s="661"/>
      <c r="AC151" s="661"/>
    </row>
    <row r="152" spans="1:68" ht="27" customHeight="1" x14ac:dyDescent="0.25">
      <c r="A152" s="54" t="s">
        <v>261</v>
      </c>
      <c r="B152" s="54" t="s">
        <v>262</v>
      </c>
      <c r="C152" s="31">
        <v>4301011705</v>
      </c>
      <c r="D152" s="671">
        <v>4607091384604</v>
      </c>
      <c r="E152" s="672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10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87"/>
      <c r="R152" s="687"/>
      <c r="S152" s="687"/>
      <c r="T152" s="688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684"/>
      <c r="B153" s="683"/>
      <c r="C153" s="683"/>
      <c r="D153" s="683"/>
      <c r="E153" s="683"/>
      <c r="F153" s="683"/>
      <c r="G153" s="683"/>
      <c r="H153" s="683"/>
      <c r="I153" s="683"/>
      <c r="J153" s="683"/>
      <c r="K153" s="683"/>
      <c r="L153" s="683"/>
      <c r="M153" s="683"/>
      <c r="N153" s="683"/>
      <c r="O153" s="685"/>
      <c r="P153" s="681" t="s">
        <v>79</v>
      </c>
      <c r="Q153" s="674"/>
      <c r="R153" s="674"/>
      <c r="S153" s="674"/>
      <c r="T153" s="674"/>
      <c r="U153" s="674"/>
      <c r="V153" s="675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x14ac:dyDescent="0.2">
      <c r="A154" s="683"/>
      <c r="B154" s="683"/>
      <c r="C154" s="683"/>
      <c r="D154" s="683"/>
      <c r="E154" s="683"/>
      <c r="F154" s="683"/>
      <c r="G154" s="683"/>
      <c r="H154" s="683"/>
      <c r="I154" s="683"/>
      <c r="J154" s="683"/>
      <c r="K154" s="683"/>
      <c r="L154" s="683"/>
      <c r="M154" s="683"/>
      <c r="N154" s="683"/>
      <c r="O154" s="685"/>
      <c r="P154" s="681" t="s">
        <v>79</v>
      </c>
      <c r="Q154" s="674"/>
      <c r="R154" s="674"/>
      <c r="S154" s="674"/>
      <c r="T154" s="674"/>
      <c r="U154" s="674"/>
      <c r="V154" s="675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customHeight="1" x14ac:dyDescent="0.25">
      <c r="A155" s="690" t="s">
        <v>139</v>
      </c>
      <c r="B155" s="683"/>
      <c r="C155" s="683"/>
      <c r="D155" s="683"/>
      <c r="E155" s="683"/>
      <c r="F155" s="683"/>
      <c r="G155" s="683"/>
      <c r="H155" s="683"/>
      <c r="I155" s="683"/>
      <c r="J155" s="683"/>
      <c r="K155" s="683"/>
      <c r="L155" s="683"/>
      <c r="M155" s="683"/>
      <c r="N155" s="683"/>
      <c r="O155" s="683"/>
      <c r="P155" s="683"/>
      <c r="Q155" s="683"/>
      <c r="R155" s="683"/>
      <c r="S155" s="683"/>
      <c r="T155" s="683"/>
      <c r="U155" s="683"/>
      <c r="V155" s="683"/>
      <c r="W155" s="683"/>
      <c r="X155" s="683"/>
      <c r="Y155" s="683"/>
      <c r="Z155" s="683"/>
      <c r="AA155" s="661"/>
      <c r="AB155" s="661"/>
      <c r="AC155" s="661"/>
    </row>
    <row r="156" spans="1:68" ht="16.5" customHeight="1" x14ac:dyDescent="0.25">
      <c r="A156" s="54" t="s">
        <v>264</v>
      </c>
      <c r="B156" s="54" t="s">
        <v>265</v>
      </c>
      <c r="C156" s="31">
        <v>4301030895</v>
      </c>
      <c r="D156" s="671">
        <v>4607091387667</v>
      </c>
      <c r="E156" s="672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87"/>
      <c r="R156" s="687"/>
      <c r="S156" s="687"/>
      <c r="T156" s="688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267</v>
      </c>
      <c r="B157" s="54" t="s">
        <v>268</v>
      </c>
      <c r="C157" s="31">
        <v>4301030961</v>
      </c>
      <c r="D157" s="671">
        <v>4607091387636</v>
      </c>
      <c r="E157" s="672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87"/>
      <c r="R157" s="687"/>
      <c r="S157" s="687"/>
      <c r="T157" s="688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270</v>
      </c>
      <c r="B158" s="54" t="s">
        <v>271</v>
      </c>
      <c r="C158" s="31">
        <v>4301030963</v>
      </c>
      <c r="D158" s="671">
        <v>4607091382426</v>
      </c>
      <c r="E158" s="672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9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87"/>
      <c r="R158" s="687"/>
      <c r="S158" s="687"/>
      <c r="T158" s="688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4301030962</v>
      </c>
      <c r="D159" s="671">
        <v>4607091386547</v>
      </c>
      <c r="E159" s="672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8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87"/>
      <c r="R159" s="687"/>
      <c r="S159" s="687"/>
      <c r="T159" s="688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84"/>
      <c r="B160" s="683"/>
      <c r="C160" s="683"/>
      <c r="D160" s="683"/>
      <c r="E160" s="683"/>
      <c r="F160" s="683"/>
      <c r="G160" s="683"/>
      <c r="H160" s="683"/>
      <c r="I160" s="683"/>
      <c r="J160" s="683"/>
      <c r="K160" s="683"/>
      <c r="L160" s="683"/>
      <c r="M160" s="683"/>
      <c r="N160" s="683"/>
      <c r="O160" s="685"/>
      <c r="P160" s="681" t="s">
        <v>79</v>
      </c>
      <c r="Q160" s="674"/>
      <c r="R160" s="674"/>
      <c r="S160" s="674"/>
      <c r="T160" s="674"/>
      <c r="U160" s="674"/>
      <c r="V160" s="675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x14ac:dyDescent="0.2">
      <c r="A161" s="683"/>
      <c r="B161" s="683"/>
      <c r="C161" s="683"/>
      <c r="D161" s="683"/>
      <c r="E161" s="683"/>
      <c r="F161" s="683"/>
      <c r="G161" s="683"/>
      <c r="H161" s="683"/>
      <c r="I161" s="683"/>
      <c r="J161" s="683"/>
      <c r="K161" s="683"/>
      <c r="L161" s="683"/>
      <c r="M161" s="683"/>
      <c r="N161" s="683"/>
      <c r="O161" s="685"/>
      <c r="P161" s="681" t="s">
        <v>79</v>
      </c>
      <c r="Q161" s="674"/>
      <c r="R161" s="674"/>
      <c r="S161" s="674"/>
      <c r="T161" s="674"/>
      <c r="U161" s="674"/>
      <c r="V161" s="675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customHeight="1" x14ac:dyDescent="0.25">
      <c r="A162" s="690" t="s">
        <v>63</v>
      </c>
      <c r="B162" s="683"/>
      <c r="C162" s="683"/>
      <c r="D162" s="683"/>
      <c r="E162" s="683"/>
      <c r="F162" s="683"/>
      <c r="G162" s="683"/>
      <c r="H162" s="683"/>
      <c r="I162" s="683"/>
      <c r="J162" s="683"/>
      <c r="K162" s="683"/>
      <c r="L162" s="683"/>
      <c r="M162" s="683"/>
      <c r="N162" s="683"/>
      <c r="O162" s="683"/>
      <c r="P162" s="683"/>
      <c r="Q162" s="683"/>
      <c r="R162" s="683"/>
      <c r="S162" s="683"/>
      <c r="T162" s="683"/>
      <c r="U162" s="683"/>
      <c r="V162" s="683"/>
      <c r="W162" s="683"/>
      <c r="X162" s="683"/>
      <c r="Y162" s="683"/>
      <c r="Z162" s="683"/>
      <c r="AA162" s="661"/>
      <c r="AB162" s="661"/>
      <c r="AC162" s="661"/>
    </row>
    <row r="163" spans="1:68" ht="16.5" customHeight="1" x14ac:dyDescent="0.25">
      <c r="A163" s="54" t="s">
        <v>275</v>
      </c>
      <c r="B163" s="54" t="s">
        <v>276</v>
      </c>
      <c r="C163" s="31">
        <v>4301051653</v>
      </c>
      <c r="D163" s="671">
        <v>4607091386264</v>
      </c>
      <c r="E163" s="672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9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87"/>
      <c r="R163" s="687"/>
      <c r="S163" s="687"/>
      <c r="T163" s="688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278</v>
      </c>
      <c r="B164" s="54" t="s">
        <v>279</v>
      </c>
      <c r="C164" s="31">
        <v>4301051313</v>
      </c>
      <c r="D164" s="671">
        <v>4607091385427</v>
      </c>
      <c r="E164" s="672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8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87"/>
      <c r="R164" s="687"/>
      <c r="S164" s="687"/>
      <c r="T164" s="688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684"/>
      <c r="B165" s="683"/>
      <c r="C165" s="683"/>
      <c r="D165" s="683"/>
      <c r="E165" s="683"/>
      <c r="F165" s="683"/>
      <c r="G165" s="683"/>
      <c r="H165" s="683"/>
      <c r="I165" s="683"/>
      <c r="J165" s="683"/>
      <c r="K165" s="683"/>
      <c r="L165" s="683"/>
      <c r="M165" s="683"/>
      <c r="N165" s="683"/>
      <c r="O165" s="685"/>
      <c r="P165" s="681" t="s">
        <v>79</v>
      </c>
      <c r="Q165" s="674"/>
      <c r="R165" s="674"/>
      <c r="S165" s="674"/>
      <c r="T165" s="674"/>
      <c r="U165" s="674"/>
      <c r="V165" s="675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x14ac:dyDescent="0.2">
      <c r="A166" s="683"/>
      <c r="B166" s="683"/>
      <c r="C166" s="683"/>
      <c r="D166" s="683"/>
      <c r="E166" s="683"/>
      <c r="F166" s="683"/>
      <c r="G166" s="683"/>
      <c r="H166" s="683"/>
      <c r="I166" s="683"/>
      <c r="J166" s="683"/>
      <c r="K166" s="683"/>
      <c r="L166" s="683"/>
      <c r="M166" s="683"/>
      <c r="N166" s="683"/>
      <c r="O166" s="685"/>
      <c r="P166" s="681" t="s">
        <v>79</v>
      </c>
      <c r="Q166" s="674"/>
      <c r="R166" s="674"/>
      <c r="S166" s="674"/>
      <c r="T166" s="674"/>
      <c r="U166" s="674"/>
      <c r="V166" s="675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customHeight="1" x14ac:dyDescent="0.2">
      <c r="A167" s="692" t="s">
        <v>281</v>
      </c>
      <c r="B167" s="693"/>
      <c r="C167" s="693"/>
      <c r="D167" s="693"/>
      <c r="E167" s="693"/>
      <c r="F167" s="693"/>
      <c r="G167" s="693"/>
      <c r="H167" s="693"/>
      <c r="I167" s="693"/>
      <c r="J167" s="693"/>
      <c r="K167" s="693"/>
      <c r="L167" s="693"/>
      <c r="M167" s="693"/>
      <c r="N167" s="693"/>
      <c r="O167" s="693"/>
      <c r="P167" s="693"/>
      <c r="Q167" s="693"/>
      <c r="R167" s="693"/>
      <c r="S167" s="693"/>
      <c r="T167" s="693"/>
      <c r="U167" s="693"/>
      <c r="V167" s="693"/>
      <c r="W167" s="693"/>
      <c r="X167" s="693"/>
      <c r="Y167" s="693"/>
      <c r="Z167" s="693"/>
      <c r="AA167" s="48"/>
      <c r="AB167" s="48"/>
      <c r="AC167" s="48"/>
    </row>
    <row r="168" spans="1:68" ht="16.5" customHeight="1" x14ac:dyDescent="0.25">
      <c r="A168" s="697" t="s">
        <v>282</v>
      </c>
      <c r="B168" s="683"/>
      <c r="C168" s="683"/>
      <c r="D168" s="683"/>
      <c r="E168" s="683"/>
      <c r="F168" s="683"/>
      <c r="G168" s="683"/>
      <c r="H168" s="683"/>
      <c r="I168" s="683"/>
      <c r="J168" s="683"/>
      <c r="K168" s="683"/>
      <c r="L168" s="683"/>
      <c r="M168" s="683"/>
      <c r="N168" s="683"/>
      <c r="O168" s="683"/>
      <c r="P168" s="683"/>
      <c r="Q168" s="683"/>
      <c r="R168" s="683"/>
      <c r="S168" s="683"/>
      <c r="T168" s="683"/>
      <c r="U168" s="683"/>
      <c r="V168" s="683"/>
      <c r="W168" s="683"/>
      <c r="X168" s="683"/>
      <c r="Y168" s="683"/>
      <c r="Z168" s="683"/>
      <c r="AA168" s="660"/>
      <c r="AB168" s="660"/>
      <c r="AC168" s="660"/>
    </row>
    <row r="169" spans="1:68" ht="14.25" customHeight="1" x14ac:dyDescent="0.25">
      <c r="A169" s="690" t="s">
        <v>128</v>
      </c>
      <c r="B169" s="683"/>
      <c r="C169" s="683"/>
      <c r="D169" s="683"/>
      <c r="E169" s="683"/>
      <c r="F169" s="683"/>
      <c r="G169" s="683"/>
      <c r="H169" s="683"/>
      <c r="I169" s="683"/>
      <c r="J169" s="683"/>
      <c r="K169" s="683"/>
      <c r="L169" s="683"/>
      <c r="M169" s="683"/>
      <c r="N169" s="683"/>
      <c r="O169" s="683"/>
      <c r="P169" s="683"/>
      <c r="Q169" s="683"/>
      <c r="R169" s="683"/>
      <c r="S169" s="683"/>
      <c r="T169" s="683"/>
      <c r="U169" s="683"/>
      <c r="V169" s="683"/>
      <c r="W169" s="683"/>
      <c r="X169" s="683"/>
      <c r="Y169" s="683"/>
      <c r="Z169" s="683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71">
        <v>4680115886223</v>
      </c>
      <c r="E170" s="672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10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87"/>
      <c r="R170" s="687"/>
      <c r="S170" s="687"/>
      <c r="T170" s="688"/>
      <c r="U170" s="34"/>
      <c r="V170" s="34"/>
      <c r="W170" s="35" t="s">
        <v>68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684"/>
      <c r="B171" s="683"/>
      <c r="C171" s="683"/>
      <c r="D171" s="683"/>
      <c r="E171" s="683"/>
      <c r="F171" s="683"/>
      <c r="G171" s="683"/>
      <c r="H171" s="683"/>
      <c r="I171" s="683"/>
      <c r="J171" s="683"/>
      <c r="K171" s="683"/>
      <c r="L171" s="683"/>
      <c r="M171" s="683"/>
      <c r="N171" s="683"/>
      <c r="O171" s="685"/>
      <c r="P171" s="681" t="s">
        <v>79</v>
      </c>
      <c r="Q171" s="674"/>
      <c r="R171" s="674"/>
      <c r="S171" s="674"/>
      <c r="T171" s="674"/>
      <c r="U171" s="674"/>
      <c r="V171" s="675"/>
      <c r="W171" s="37" t="s">
        <v>80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x14ac:dyDescent="0.2">
      <c r="A172" s="683"/>
      <c r="B172" s="683"/>
      <c r="C172" s="683"/>
      <c r="D172" s="683"/>
      <c r="E172" s="683"/>
      <c r="F172" s="683"/>
      <c r="G172" s="683"/>
      <c r="H172" s="683"/>
      <c r="I172" s="683"/>
      <c r="J172" s="683"/>
      <c r="K172" s="683"/>
      <c r="L172" s="683"/>
      <c r="M172" s="683"/>
      <c r="N172" s="683"/>
      <c r="O172" s="685"/>
      <c r="P172" s="681" t="s">
        <v>79</v>
      </c>
      <c r="Q172" s="674"/>
      <c r="R172" s="674"/>
      <c r="S172" s="674"/>
      <c r="T172" s="674"/>
      <c r="U172" s="674"/>
      <c r="V172" s="675"/>
      <c r="W172" s="37" t="s">
        <v>68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customHeight="1" x14ac:dyDescent="0.25">
      <c r="A173" s="690" t="s">
        <v>139</v>
      </c>
      <c r="B173" s="683"/>
      <c r="C173" s="683"/>
      <c r="D173" s="683"/>
      <c r="E173" s="683"/>
      <c r="F173" s="683"/>
      <c r="G173" s="683"/>
      <c r="H173" s="683"/>
      <c r="I173" s="683"/>
      <c r="J173" s="683"/>
      <c r="K173" s="683"/>
      <c r="L173" s="683"/>
      <c r="M173" s="683"/>
      <c r="N173" s="683"/>
      <c r="O173" s="683"/>
      <c r="P173" s="683"/>
      <c r="Q173" s="683"/>
      <c r="R173" s="683"/>
      <c r="S173" s="683"/>
      <c r="T173" s="683"/>
      <c r="U173" s="683"/>
      <c r="V173" s="683"/>
      <c r="W173" s="683"/>
      <c r="X173" s="683"/>
      <c r="Y173" s="683"/>
      <c r="Z173" s="683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71">
        <v>4680115880993</v>
      </c>
      <c r="E174" s="672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87"/>
      <c r="R174" s="687"/>
      <c r="S174" s="687"/>
      <c r="T174" s="688"/>
      <c r="U174" s="34"/>
      <c r="V174" s="34"/>
      <c r="W174" s="35" t="s">
        <v>68</v>
      </c>
      <c r="X174" s="665">
        <v>0</v>
      </c>
      <c r="Y174" s="666">
        <f t="shared" ref="Y174:Y182" si="21"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0</v>
      </c>
      <c r="BN174" s="64">
        <f t="shared" ref="BN174:BN182" si="23">IFERROR(Y174*I174/H174,"0")</f>
        <v>0</v>
      </c>
      <c r="BO174" s="64">
        <f t="shared" ref="BO174:BO182" si="24">IFERROR(1/J174*(X174/H174),"0")</f>
        <v>0</v>
      </c>
      <c r="BP174" s="64">
        <f t="shared" ref="BP174:BP182" si="25">IFERROR(1/J174*(Y174/H174),"0")</f>
        <v>0</v>
      </c>
    </row>
    <row r="175" spans="1:68" ht="27" customHeight="1" x14ac:dyDescent="0.25">
      <c r="A175" s="54" t="s">
        <v>289</v>
      </c>
      <c r="B175" s="54" t="s">
        <v>290</v>
      </c>
      <c r="C175" s="31">
        <v>4301031204</v>
      </c>
      <c r="D175" s="671">
        <v>4680115881761</v>
      </c>
      <c r="E175" s="672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8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87"/>
      <c r="R175" s="687"/>
      <c r="S175" s="687"/>
      <c r="T175" s="688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71">
        <v>4680115881563</v>
      </c>
      <c r="E176" s="672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87"/>
      <c r="R176" s="687"/>
      <c r="S176" s="687"/>
      <c r="T176" s="688"/>
      <c r="U176" s="34"/>
      <c r="V176" s="34"/>
      <c r="W176" s="35" t="s">
        <v>68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71">
        <v>4680115880986</v>
      </c>
      <c r="E177" s="672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8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87"/>
      <c r="R177" s="687"/>
      <c r="S177" s="687"/>
      <c r="T177" s="688"/>
      <c r="U177" s="34"/>
      <c r="V177" s="34"/>
      <c r="W177" s="35" t="s">
        <v>68</v>
      </c>
      <c r="X177" s="665">
        <v>0</v>
      </c>
      <c r="Y177" s="666">
        <f t="shared" si="21"/>
        <v>0</v>
      </c>
      <c r="Z177" s="36" t="str">
        <f>IFERROR(IF(Y177=0,"",ROUNDUP(Y177/H177,0)*0.00502),"")</f>
        <v/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4301031205</v>
      </c>
      <c r="D178" s="671">
        <v>4680115881785</v>
      </c>
      <c r="E178" s="672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7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87"/>
      <c r="R178" s="687"/>
      <c r="S178" s="687"/>
      <c r="T178" s="688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4301031399</v>
      </c>
      <c r="D179" s="671">
        <v>4680115886537</v>
      </c>
      <c r="E179" s="672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79" t="s">
        <v>301</v>
      </c>
      <c r="Q179" s="687"/>
      <c r="R179" s="687"/>
      <c r="S179" s="687"/>
      <c r="T179" s="688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71">
        <v>4680115881679</v>
      </c>
      <c r="E180" s="672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9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87"/>
      <c r="R180" s="687"/>
      <c r="S180" s="687"/>
      <c r="T180" s="688"/>
      <c r="U180" s="34"/>
      <c r="V180" s="34"/>
      <c r="W180" s="35" t="s">
        <v>68</v>
      </c>
      <c r="X180" s="665">
        <v>0</v>
      </c>
      <c r="Y180" s="666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4301031158</v>
      </c>
      <c r="D181" s="671">
        <v>4680115880191</v>
      </c>
      <c r="E181" s="672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7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87"/>
      <c r="R181" s="687"/>
      <c r="S181" s="687"/>
      <c r="T181" s="688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4301031245</v>
      </c>
      <c r="D182" s="671">
        <v>4680115883963</v>
      </c>
      <c r="E182" s="672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87"/>
      <c r="R182" s="687"/>
      <c r="S182" s="687"/>
      <c r="T182" s="688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84"/>
      <c r="B183" s="683"/>
      <c r="C183" s="683"/>
      <c r="D183" s="683"/>
      <c r="E183" s="683"/>
      <c r="F183" s="683"/>
      <c r="G183" s="683"/>
      <c r="H183" s="683"/>
      <c r="I183" s="683"/>
      <c r="J183" s="683"/>
      <c r="K183" s="683"/>
      <c r="L183" s="683"/>
      <c r="M183" s="683"/>
      <c r="N183" s="683"/>
      <c r="O183" s="685"/>
      <c r="P183" s="681" t="s">
        <v>79</v>
      </c>
      <c r="Q183" s="674"/>
      <c r="R183" s="674"/>
      <c r="S183" s="674"/>
      <c r="T183" s="674"/>
      <c r="U183" s="674"/>
      <c r="V183" s="675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0</v>
      </c>
      <c r="Y183" s="667">
        <f>IFERROR(Y174/H174,"0")+IFERROR(Y175/H175,"0")+IFERROR(Y176/H176,"0")+IFERROR(Y177/H177,"0")+IFERROR(Y178/H178,"0")+IFERROR(Y179/H179,"0")+IFERROR(Y180/H180,"0")+IFERROR(Y181/H181,"0")+IFERROR(Y182/H182,"0")</f>
        <v>0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68"/>
      <c r="AB183" s="668"/>
      <c r="AC183" s="668"/>
    </row>
    <row r="184" spans="1:68" x14ac:dyDescent="0.2">
      <c r="A184" s="683"/>
      <c r="B184" s="683"/>
      <c r="C184" s="683"/>
      <c r="D184" s="683"/>
      <c r="E184" s="683"/>
      <c r="F184" s="683"/>
      <c r="G184" s="683"/>
      <c r="H184" s="683"/>
      <c r="I184" s="683"/>
      <c r="J184" s="683"/>
      <c r="K184" s="683"/>
      <c r="L184" s="683"/>
      <c r="M184" s="683"/>
      <c r="N184" s="683"/>
      <c r="O184" s="685"/>
      <c r="P184" s="681" t="s">
        <v>79</v>
      </c>
      <c r="Q184" s="674"/>
      <c r="R184" s="674"/>
      <c r="S184" s="674"/>
      <c r="T184" s="674"/>
      <c r="U184" s="674"/>
      <c r="V184" s="675"/>
      <c r="W184" s="37" t="s">
        <v>68</v>
      </c>
      <c r="X184" s="667">
        <f>IFERROR(SUM(X174:X182),"0")</f>
        <v>0</v>
      </c>
      <c r="Y184" s="667">
        <f>IFERROR(SUM(Y174:Y182),"0")</f>
        <v>0</v>
      </c>
      <c r="Z184" s="37"/>
      <c r="AA184" s="668"/>
      <c r="AB184" s="668"/>
      <c r="AC184" s="668"/>
    </row>
    <row r="185" spans="1:68" ht="14.25" customHeight="1" x14ac:dyDescent="0.25">
      <c r="A185" s="690" t="s">
        <v>81</v>
      </c>
      <c r="B185" s="683"/>
      <c r="C185" s="683"/>
      <c r="D185" s="683"/>
      <c r="E185" s="683"/>
      <c r="F185" s="683"/>
      <c r="G185" s="683"/>
      <c r="H185" s="683"/>
      <c r="I185" s="683"/>
      <c r="J185" s="683"/>
      <c r="K185" s="683"/>
      <c r="L185" s="683"/>
      <c r="M185" s="683"/>
      <c r="N185" s="683"/>
      <c r="O185" s="683"/>
      <c r="P185" s="683"/>
      <c r="Q185" s="683"/>
      <c r="R185" s="683"/>
      <c r="S185" s="683"/>
      <c r="T185" s="683"/>
      <c r="U185" s="683"/>
      <c r="V185" s="683"/>
      <c r="W185" s="683"/>
      <c r="X185" s="683"/>
      <c r="Y185" s="683"/>
      <c r="Z185" s="683"/>
      <c r="AA185" s="661"/>
      <c r="AB185" s="661"/>
      <c r="AC185" s="661"/>
    </row>
    <row r="186" spans="1:68" ht="27" customHeight="1" x14ac:dyDescent="0.25">
      <c r="A186" s="54" t="s">
        <v>310</v>
      </c>
      <c r="B186" s="54" t="s">
        <v>311</v>
      </c>
      <c r="C186" s="31">
        <v>4301032053</v>
      </c>
      <c r="D186" s="671">
        <v>4680115886780</v>
      </c>
      <c r="E186" s="672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744" t="s">
        <v>314</v>
      </c>
      <c r="Q186" s="687"/>
      <c r="R186" s="687"/>
      <c r="S186" s="687"/>
      <c r="T186" s="688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684"/>
      <c r="B187" s="683"/>
      <c r="C187" s="683"/>
      <c r="D187" s="683"/>
      <c r="E187" s="683"/>
      <c r="F187" s="683"/>
      <c r="G187" s="683"/>
      <c r="H187" s="683"/>
      <c r="I187" s="683"/>
      <c r="J187" s="683"/>
      <c r="K187" s="683"/>
      <c r="L187" s="683"/>
      <c r="M187" s="683"/>
      <c r="N187" s="683"/>
      <c r="O187" s="685"/>
      <c r="P187" s="681" t="s">
        <v>79</v>
      </c>
      <c r="Q187" s="674"/>
      <c r="R187" s="674"/>
      <c r="S187" s="674"/>
      <c r="T187" s="674"/>
      <c r="U187" s="674"/>
      <c r="V187" s="675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x14ac:dyDescent="0.2">
      <c r="A188" s="683"/>
      <c r="B188" s="683"/>
      <c r="C188" s="683"/>
      <c r="D188" s="683"/>
      <c r="E188" s="683"/>
      <c r="F188" s="683"/>
      <c r="G188" s="683"/>
      <c r="H188" s="683"/>
      <c r="I188" s="683"/>
      <c r="J188" s="683"/>
      <c r="K188" s="683"/>
      <c r="L188" s="683"/>
      <c r="M188" s="683"/>
      <c r="N188" s="683"/>
      <c r="O188" s="685"/>
      <c r="P188" s="681" t="s">
        <v>79</v>
      </c>
      <c r="Q188" s="674"/>
      <c r="R188" s="674"/>
      <c r="S188" s="674"/>
      <c r="T188" s="674"/>
      <c r="U188" s="674"/>
      <c r="V188" s="675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customHeight="1" x14ac:dyDescent="0.25">
      <c r="A189" s="697" t="s">
        <v>317</v>
      </c>
      <c r="B189" s="683"/>
      <c r="C189" s="683"/>
      <c r="D189" s="683"/>
      <c r="E189" s="683"/>
      <c r="F189" s="683"/>
      <c r="G189" s="683"/>
      <c r="H189" s="683"/>
      <c r="I189" s="683"/>
      <c r="J189" s="683"/>
      <c r="K189" s="683"/>
      <c r="L189" s="683"/>
      <c r="M189" s="683"/>
      <c r="N189" s="683"/>
      <c r="O189" s="683"/>
      <c r="P189" s="683"/>
      <c r="Q189" s="683"/>
      <c r="R189" s="683"/>
      <c r="S189" s="683"/>
      <c r="T189" s="683"/>
      <c r="U189" s="683"/>
      <c r="V189" s="683"/>
      <c r="W189" s="683"/>
      <c r="X189" s="683"/>
      <c r="Y189" s="683"/>
      <c r="Z189" s="683"/>
      <c r="AA189" s="660"/>
      <c r="AB189" s="660"/>
      <c r="AC189" s="660"/>
    </row>
    <row r="190" spans="1:68" ht="14.25" customHeight="1" x14ac:dyDescent="0.25">
      <c r="A190" s="690" t="s">
        <v>89</v>
      </c>
      <c r="B190" s="683"/>
      <c r="C190" s="683"/>
      <c r="D190" s="683"/>
      <c r="E190" s="683"/>
      <c r="F190" s="683"/>
      <c r="G190" s="683"/>
      <c r="H190" s="683"/>
      <c r="I190" s="683"/>
      <c r="J190" s="683"/>
      <c r="K190" s="683"/>
      <c r="L190" s="683"/>
      <c r="M190" s="683"/>
      <c r="N190" s="683"/>
      <c r="O190" s="683"/>
      <c r="P190" s="683"/>
      <c r="Q190" s="683"/>
      <c r="R190" s="683"/>
      <c r="S190" s="683"/>
      <c r="T190" s="683"/>
      <c r="U190" s="683"/>
      <c r="V190" s="683"/>
      <c r="W190" s="683"/>
      <c r="X190" s="683"/>
      <c r="Y190" s="683"/>
      <c r="Z190" s="683"/>
      <c r="AA190" s="661"/>
      <c r="AB190" s="661"/>
      <c r="AC190" s="661"/>
    </row>
    <row r="191" spans="1:68" ht="16.5" customHeight="1" x14ac:dyDescent="0.25">
      <c r="A191" s="54" t="s">
        <v>318</v>
      </c>
      <c r="B191" s="54" t="s">
        <v>319</v>
      </c>
      <c r="C191" s="31">
        <v>4301011450</v>
      </c>
      <c r="D191" s="671">
        <v>4680115881402</v>
      </c>
      <c r="E191" s="672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7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87"/>
      <c r="R191" s="687"/>
      <c r="S191" s="687"/>
      <c r="T191" s="688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321</v>
      </c>
      <c r="B192" s="54" t="s">
        <v>322</v>
      </c>
      <c r="C192" s="31">
        <v>4301011768</v>
      </c>
      <c r="D192" s="671">
        <v>4680115881396</v>
      </c>
      <c r="E192" s="672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87"/>
      <c r="R192" s="687"/>
      <c r="S192" s="687"/>
      <c r="T192" s="688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84"/>
      <c r="B193" s="683"/>
      <c r="C193" s="683"/>
      <c r="D193" s="683"/>
      <c r="E193" s="683"/>
      <c r="F193" s="683"/>
      <c r="G193" s="683"/>
      <c r="H193" s="683"/>
      <c r="I193" s="683"/>
      <c r="J193" s="683"/>
      <c r="K193" s="683"/>
      <c r="L193" s="683"/>
      <c r="M193" s="683"/>
      <c r="N193" s="683"/>
      <c r="O193" s="685"/>
      <c r="P193" s="681" t="s">
        <v>79</v>
      </c>
      <c r="Q193" s="674"/>
      <c r="R193" s="674"/>
      <c r="S193" s="674"/>
      <c r="T193" s="674"/>
      <c r="U193" s="674"/>
      <c r="V193" s="675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x14ac:dyDescent="0.2">
      <c r="A194" s="683"/>
      <c r="B194" s="683"/>
      <c r="C194" s="683"/>
      <c r="D194" s="683"/>
      <c r="E194" s="683"/>
      <c r="F194" s="683"/>
      <c r="G194" s="683"/>
      <c r="H194" s="683"/>
      <c r="I194" s="683"/>
      <c r="J194" s="683"/>
      <c r="K194" s="683"/>
      <c r="L194" s="683"/>
      <c r="M194" s="683"/>
      <c r="N194" s="683"/>
      <c r="O194" s="685"/>
      <c r="P194" s="681" t="s">
        <v>79</v>
      </c>
      <c r="Q194" s="674"/>
      <c r="R194" s="674"/>
      <c r="S194" s="674"/>
      <c r="T194" s="674"/>
      <c r="U194" s="674"/>
      <c r="V194" s="675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customHeight="1" x14ac:dyDescent="0.25">
      <c r="A195" s="690" t="s">
        <v>128</v>
      </c>
      <c r="B195" s="683"/>
      <c r="C195" s="683"/>
      <c r="D195" s="683"/>
      <c r="E195" s="683"/>
      <c r="F195" s="683"/>
      <c r="G195" s="683"/>
      <c r="H195" s="683"/>
      <c r="I195" s="683"/>
      <c r="J195" s="683"/>
      <c r="K195" s="683"/>
      <c r="L195" s="683"/>
      <c r="M195" s="683"/>
      <c r="N195" s="683"/>
      <c r="O195" s="683"/>
      <c r="P195" s="683"/>
      <c r="Q195" s="683"/>
      <c r="R195" s="683"/>
      <c r="S195" s="683"/>
      <c r="T195" s="683"/>
      <c r="U195" s="683"/>
      <c r="V195" s="683"/>
      <c r="W195" s="683"/>
      <c r="X195" s="683"/>
      <c r="Y195" s="683"/>
      <c r="Z195" s="683"/>
      <c r="AA195" s="661"/>
      <c r="AB195" s="661"/>
      <c r="AC195" s="661"/>
    </row>
    <row r="196" spans="1:68" ht="16.5" customHeight="1" x14ac:dyDescent="0.25">
      <c r="A196" s="54" t="s">
        <v>323</v>
      </c>
      <c r="B196" s="54" t="s">
        <v>324</v>
      </c>
      <c r="C196" s="31">
        <v>4301020262</v>
      </c>
      <c r="D196" s="671">
        <v>4680115882935</v>
      </c>
      <c r="E196" s="672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7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87"/>
      <c r="R196" s="687"/>
      <c r="S196" s="687"/>
      <c r="T196" s="688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326</v>
      </c>
      <c r="B197" s="54" t="s">
        <v>327</v>
      </c>
      <c r="C197" s="31">
        <v>4301020220</v>
      </c>
      <c r="D197" s="671">
        <v>4680115880764</v>
      </c>
      <c r="E197" s="672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87"/>
      <c r="R197" s="687"/>
      <c r="S197" s="687"/>
      <c r="T197" s="688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684"/>
      <c r="B198" s="683"/>
      <c r="C198" s="683"/>
      <c r="D198" s="683"/>
      <c r="E198" s="683"/>
      <c r="F198" s="683"/>
      <c r="G198" s="683"/>
      <c r="H198" s="683"/>
      <c r="I198" s="683"/>
      <c r="J198" s="683"/>
      <c r="K198" s="683"/>
      <c r="L198" s="683"/>
      <c r="M198" s="683"/>
      <c r="N198" s="683"/>
      <c r="O198" s="685"/>
      <c r="P198" s="681" t="s">
        <v>79</v>
      </c>
      <c r="Q198" s="674"/>
      <c r="R198" s="674"/>
      <c r="S198" s="674"/>
      <c r="T198" s="674"/>
      <c r="U198" s="674"/>
      <c r="V198" s="675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x14ac:dyDescent="0.2">
      <c r="A199" s="683"/>
      <c r="B199" s="683"/>
      <c r="C199" s="683"/>
      <c r="D199" s="683"/>
      <c r="E199" s="683"/>
      <c r="F199" s="683"/>
      <c r="G199" s="683"/>
      <c r="H199" s="683"/>
      <c r="I199" s="683"/>
      <c r="J199" s="683"/>
      <c r="K199" s="683"/>
      <c r="L199" s="683"/>
      <c r="M199" s="683"/>
      <c r="N199" s="683"/>
      <c r="O199" s="685"/>
      <c r="P199" s="681" t="s">
        <v>79</v>
      </c>
      <c r="Q199" s="674"/>
      <c r="R199" s="674"/>
      <c r="S199" s="674"/>
      <c r="T199" s="674"/>
      <c r="U199" s="674"/>
      <c r="V199" s="675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customHeight="1" x14ac:dyDescent="0.25">
      <c r="A200" s="690" t="s">
        <v>139</v>
      </c>
      <c r="B200" s="683"/>
      <c r="C200" s="683"/>
      <c r="D200" s="683"/>
      <c r="E200" s="683"/>
      <c r="F200" s="683"/>
      <c r="G200" s="683"/>
      <c r="H200" s="683"/>
      <c r="I200" s="683"/>
      <c r="J200" s="683"/>
      <c r="K200" s="683"/>
      <c r="L200" s="683"/>
      <c r="M200" s="683"/>
      <c r="N200" s="683"/>
      <c r="O200" s="683"/>
      <c r="P200" s="683"/>
      <c r="Q200" s="683"/>
      <c r="R200" s="683"/>
      <c r="S200" s="683"/>
      <c r="T200" s="683"/>
      <c r="U200" s="683"/>
      <c r="V200" s="683"/>
      <c r="W200" s="683"/>
      <c r="X200" s="683"/>
      <c r="Y200" s="683"/>
      <c r="Z200" s="683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71">
        <v>4680115882683</v>
      </c>
      <c r="E201" s="672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7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87"/>
      <c r="R201" s="687"/>
      <c r="S201" s="687"/>
      <c r="T201" s="688"/>
      <c r="U201" s="34"/>
      <c r="V201" s="34"/>
      <c r="W201" s="35" t="s">
        <v>68</v>
      </c>
      <c r="X201" s="665">
        <v>0</v>
      </c>
      <c r="Y201" s="666">
        <f t="shared" ref="Y201:Y208" si="26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0</v>
      </c>
      <c r="BN201" s="64">
        <f t="shared" ref="BN201:BN208" si="28">IFERROR(Y201*I201/H201,"0")</f>
        <v>0</v>
      </c>
      <c r="BO201" s="64">
        <f t="shared" ref="BO201:BO208" si="29">IFERROR(1/J201*(X201/H201),"0")</f>
        <v>0</v>
      </c>
      <c r="BP201" s="64">
        <f t="shared" ref="BP201:BP208" si="30">IFERROR(1/J201*(Y201/H201),"0")</f>
        <v>0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71">
        <v>4680115882690</v>
      </c>
      <c r="E202" s="672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7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87"/>
      <c r="R202" s="687"/>
      <c r="S202" s="687"/>
      <c r="T202" s="688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4301031220</v>
      </c>
      <c r="D203" s="671">
        <v>4680115882669</v>
      </c>
      <c r="E203" s="672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9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87"/>
      <c r="R203" s="687"/>
      <c r="S203" s="687"/>
      <c r="T203" s="688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4301031221</v>
      </c>
      <c r="D204" s="671">
        <v>4680115882676</v>
      </c>
      <c r="E204" s="672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87"/>
      <c r="R204" s="687"/>
      <c r="S204" s="687"/>
      <c r="T204" s="688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71">
        <v>4680115884014</v>
      </c>
      <c r="E205" s="672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87"/>
      <c r="R205" s="687"/>
      <c r="S205" s="687"/>
      <c r="T205" s="688"/>
      <c r="U205" s="34"/>
      <c r="V205" s="34"/>
      <c r="W205" s="35" t="s">
        <v>68</v>
      </c>
      <c r="X205" s="665">
        <v>0</v>
      </c>
      <c r="Y205" s="666">
        <f t="shared" si="26"/>
        <v>0</v>
      </c>
      <c r="Z205" s="36" t="str">
        <f>IFERROR(IF(Y205=0,"",ROUNDUP(Y205/H205,0)*0.00502),"")</f>
        <v/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71">
        <v>4680115884007</v>
      </c>
      <c r="E206" s="672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87"/>
      <c r="R206" s="687"/>
      <c r="S206" s="687"/>
      <c r="T206" s="688"/>
      <c r="U206" s="34"/>
      <c r="V206" s="34"/>
      <c r="W206" s="35" t="s">
        <v>68</v>
      </c>
      <c r="X206" s="665">
        <v>0</v>
      </c>
      <c r="Y206" s="666">
        <f t="shared" si="26"/>
        <v>0</v>
      </c>
      <c r="Z206" s="36" t="str">
        <f>IFERROR(IF(Y206=0,"",ROUNDUP(Y206/H206,0)*0.00502),"")</f>
        <v/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4301031229</v>
      </c>
      <c r="D207" s="671">
        <v>4680115884038</v>
      </c>
      <c r="E207" s="672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87"/>
      <c r="R207" s="687"/>
      <c r="S207" s="687"/>
      <c r="T207" s="688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4301031225</v>
      </c>
      <c r="D208" s="671">
        <v>4680115884021</v>
      </c>
      <c r="E208" s="672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87"/>
      <c r="R208" s="687"/>
      <c r="S208" s="687"/>
      <c r="T208" s="688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x14ac:dyDescent="0.2">
      <c r="A209" s="684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5"/>
      <c r="P209" s="681" t="s">
        <v>79</v>
      </c>
      <c r="Q209" s="674"/>
      <c r="R209" s="674"/>
      <c r="S209" s="674"/>
      <c r="T209" s="674"/>
      <c r="U209" s="674"/>
      <c r="V209" s="675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0</v>
      </c>
      <c r="Y209" s="667">
        <f>IFERROR(Y201/H201,"0")+IFERROR(Y202/H202,"0")+IFERROR(Y203/H203,"0")+IFERROR(Y204/H204,"0")+IFERROR(Y205/H205,"0")+IFERROR(Y206/H206,"0")+IFERROR(Y207/H207,"0")+IFERROR(Y208/H208,"0")</f>
        <v>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68"/>
      <c r="AB209" s="668"/>
      <c r="AC209" s="668"/>
    </row>
    <row r="210" spans="1:68" x14ac:dyDescent="0.2">
      <c r="A210" s="683"/>
      <c r="B210" s="683"/>
      <c r="C210" s="683"/>
      <c r="D210" s="683"/>
      <c r="E210" s="683"/>
      <c r="F210" s="683"/>
      <c r="G210" s="683"/>
      <c r="H210" s="683"/>
      <c r="I210" s="683"/>
      <c r="J210" s="683"/>
      <c r="K210" s="683"/>
      <c r="L210" s="683"/>
      <c r="M210" s="683"/>
      <c r="N210" s="683"/>
      <c r="O210" s="685"/>
      <c r="P210" s="681" t="s">
        <v>79</v>
      </c>
      <c r="Q210" s="674"/>
      <c r="R210" s="674"/>
      <c r="S210" s="674"/>
      <c r="T210" s="674"/>
      <c r="U210" s="674"/>
      <c r="V210" s="675"/>
      <c r="W210" s="37" t="s">
        <v>68</v>
      </c>
      <c r="X210" s="667">
        <f>IFERROR(SUM(X201:X208),"0")</f>
        <v>0</v>
      </c>
      <c r="Y210" s="667">
        <f>IFERROR(SUM(Y201:Y208),"0")</f>
        <v>0</v>
      </c>
      <c r="Z210" s="37"/>
      <c r="AA210" s="668"/>
      <c r="AB210" s="668"/>
      <c r="AC210" s="668"/>
    </row>
    <row r="211" spans="1:68" ht="14.25" customHeight="1" x14ac:dyDescent="0.25">
      <c r="A211" s="690" t="s">
        <v>63</v>
      </c>
      <c r="B211" s="683"/>
      <c r="C211" s="683"/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683"/>
      <c r="P211" s="683"/>
      <c r="Q211" s="683"/>
      <c r="R211" s="683"/>
      <c r="S211" s="683"/>
      <c r="T211" s="683"/>
      <c r="U211" s="683"/>
      <c r="V211" s="683"/>
      <c r="W211" s="683"/>
      <c r="X211" s="683"/>
      <c r="Y211" s="683"/>
      <c r="Z211" s="683"/>
      <c r="AA211" s="661"/>
      <c r="AB211" s="661"/>
      <c r="AC211" s="661"/>
    </row>
    <row r="212" spans="1:68" ht="27" customHeight="1" x14ac:dyDescent="0.25">
      <c r="A212" s="54" t="s">
        <v>348</v>
      </c>
      <c r="B212" s="54" t="s">
        <v>349</v>
      </c>
      <c r="C212" s="31">
        <v>4301051408</v>
      </c>
      <c r="D212" s="671">
        <v>4680115881594</v>
      </c>
      <c r="E212" s="672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8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87"/>
      <c r="R212" s="687"/>
      <c r="S212" s="687"/>
      <c r="T212" s="688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customHeight="1" x14ac:dyDescent="0.25">
      <c r="A213" s="54" t="s">
        <v>351</v>
      </c>
      <c r="B213" s="54" t="s">
        <v>352</v>
      </c>
      <c r="C213" s="31">
        <v>4301051411</v>
      </c>
      <c r="D213" s="671">
        <v>4680115881617</v>
      </c>
      <c r="E213" s="672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87"/>
      <c r="R213" s="687"/>
      <c r="S213" s="687"/>
      <c r="T213" s="688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71">
        <v>4680115880573</v>
      </c>
      <c r="E214" s="672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87"/>
      <c r="R214" s="687"/>
      <c r="S214" s="687"/>
      <c r="T214" s="688"/>
      <c r="U214" s="34"/>
      <c r="V214" s="34"/>
      <c r="W214" s="35" t="s">
        <v>68</v>
      </c>
      <c r="X214" s="665">
        <v>0</v>
      </c>
      <c r="Y214" s="666">
        <f t="shared" si="31"/>
        <v>0</v>
      </c>
      <c r="Z214" s="36" t="str">
        <f>IFERROR(IF(Y214=0,"",ROUNDUP(Y214/H214,0)*0.01898),"")</f>
        <v/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71">
        <v>4680115882195</v>
      </c>
      <c r="E215" s="672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10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87"/>
      <c r="R215" s="687"/>
      <c r="S215" s="687"/>
      <c r="T215" s="688"/>
      <c r="U215" s="34"/>
      <c r="V215" s="34"/>
      <c r="W215" s="35" t="s">
        <v>68</v>
      </c>
      <c r="X215" s="665">
        <v>0</v>
      </c>
      <c r="Y215" s="666">
        <f t="shared" si="31"/>
        <v>0</v>
      </c>
      <c r="Z215" s="36" t="str">
        <f t="shared" ref="Z215:Z220" si="36">IFERROR(IF(Y215=0,"",ROUNDUP(Y215/H215,0)*0.00651),"")</f>
        <v/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4301051752</v>
      </c>
      <c r="D216" s="671">
        <v>4680115882607</v>
      </c>
      <c r="E216" s="672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9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87"/>
      <c r="R216" s="687"/>
      <c r="S216" s="687"/>
      <c r="T216" s="688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71">
        <v>4680115880092</v>
      </c>
      <c r="E217" s="672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8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87"/>
      <c r="R217" s="687"/>
      <c r="S217" s="687"/>
      <c r="T217" s="688"/>
      <c r="U217" s="34"/>
      <c r="V217" s="34"/>
      <c r="W217" s="35" t="s">
        <v>68</v>
      </c>
      <c r="X217" s="665">
        <v>80</v>
      </c>
      <c r="Y217" s="666">
        <f t="shared" si="31"/>
        <v>81.599999999999994</v>
      </c>
      <c r="Z217" s="36">
        <f t="shared" si="36"/>
        <v>0.22134000000000001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88.40000000000002</v>
      </c>
      <c r="BN217" s="64">
        <f t="shared" si="33"/>
        <v>90.168000000000006</v>
      </c>
      <c r="BO217" s="64">
        <f t="shared" si="34"/>
        <v>0.18315018315018317</v>
      </c>
      <c r="BP217" s="64">
        <f t="shared" si="35"/>
        <v>0.18681318681318682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71">
        <v>4680115880221</v>
      </c>
      <c r="E218" s="672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87"/>
      <c r="R218" s="687"/>
      <c r="S218" s="687"/>
      <c r="T218" s="688"/>
      <c r="U218" s="34"/>
      <c r="V218" s="34"/>
      <c r="W218" s="35" t="s">
        <v>68</v>
      </c>
      <c r="X218" s="665">
        <v>120</v>
      </c>
      <c r="Y218" s="666">
        <f t="shared" si="31"/>
        <v>120</v>
      </c>
      <c r="Z218" s="36">
        <f t="shared" si="36"/>
        <v>0.32550000000000001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132.60000000000002</v>
      </c>
      <c r="BN218" s="64">
        <f t="shared" si="33"/>
        <v>132.60000000000002</v>
      </c>
      <c r="BO218" s="64">
        <f t="shared" si="34"/>
        <v>0.27472527472527475</v>
      </c>
      <c r="BP218" s="64">
        <f t="shared" si="35"/>
        <v>0.27472527472527475</v>
      </c>
    </row>
    <row r="219" spans="1:68" ht="27" customHeight="1" x14ac:dyDescent="0.25">
      <c r="A219" s="54" t="s">
        <v>366</v>
      </c>
      <c r="B219" s="54" t="s">
        <v>367</v>
      </c>
      <c r="C219" s="31">
        <v>4301051945</v>
      </c>
      <c r="D219" s="671">
        <v>4680115880504</v>
      </c>
      <c r="E219" s="672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87"/>
      <c r="R219" s="687"/>
      <c r="S219" s="687"/>
      <c r="T219" s="688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71">
        <v>4680115882164</v>
      </c>
      <c r="E220" s="672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10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87"/>
      <c r="R220" s="687"/>
      <c r="S220" s="687"/>
      <c r="T220" s="688"/>
      <c r="U220" s="34"/>
      <c r="V220" s="34"/>
      <c r="W220" s="35" t="s">
        <v>68</v>
      </c>
      <c r="X220" s="665">
        <v>0</v>
      </c>
      <c r="Y220" s="666">
        <f t="shared" si="31"/>
        <v>0</v>
      </c>
      <c r="Z220" s="36" t="str">
        <f t="shared" si="36"/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684"/>
      <c r="B221" s="683"/>
      <c r="C221" s="683"/>
      <c r="D221" s="683"/>
      <c r="E221" s="683"/>
      <c r="F221" s="683"/>
      <c r="G221" s="683"/>
      <c r="H221" s="683"/>
      <c r="I221" s="683"/>
      <c r="J221" s="683"/>
      <c r="K221" s="683"/>
      <c r="L221" s="683"/>
      <c r="M221" s="683"/>
      <c r="N221" s="683"/>
      <c r="O221" s="685"/>
      <c r="P221" s="681" t="s">
        <v>79</v>
      </c>
      <c r="Q221" s="674"/>
      <c r="R221" s="674"/>
      <c r="S221" s="674"/>
      <c r="T221" s="674"/>
      <c r="U221" s="674"/>
      <c r="V221" s="675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83.333333333333343</v>
      </c>
      <c r="Y221" s="667">
        <f>IFERROR(Y212/H212,"0")+IFERROR(Y213/H213,"0")+IFERROR(Y214/H214,"0")+IFERROR(Y215/H215,"0")+IFERROR(Y216/H216,"0")+IFERROR(Y217/H217,"0")+IFERROR(Y218/H218,"0")+IFERROR(Y219/H219,"0")+IFERROR(Y220/H220,"0")</f>
        <v>84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0.54683999999999999</v>
      </c>
      <c r="AA221" s="668"/>
      <c r="AB221" s="668"/>
      <c r="AC221" s="668"/>
    </row>
    <row r="222" spans="1:68" x14ac:dyDescent="0.2">
      <c r="A222" s="683"/>
      <c r="B222" s="683"/>
      <c r="C222" s="683"/>
      <c r="D222" s="683"/>
      <c r="E222" s="683"/>
      <c r="F222" s="683"/>
      <c r="G222" s="683"/>
      <c r="H222" s="683"/>
      <c r="I222" s="683"/>
      <c r="J222" s="683"/>
      <c r="K222" s="683"/>
      <c r="L222" s="683"/>
      <c r="M222" s="683"/>
      <c r="N222" s="683"/>
      <c r="O222" s="685"/>
      <c r="P222" s="681" t="s">
        <v>79</v>
      </c>
      <c r="Q222" s="674"/>
      <c r="R222" s="674"/>
      <c r="S222" s="674"/>
      <c r="T222" s="674"/>
      <c r="U222" s="674"/>
      <c r="V222" s="675"/>
      <c r="W222" s="37" t="s">
        <v>68</v>
      </c>
      <c r="X222" s="667">
        <f>IFERROR(SUM(X212:X220),"0")</f>
        <v>200</v>
      </c>
      <c r="Y222" s="667">
        <f>IFERROR(SUM(Y212:Y220),"0")</f>
        <v>201.6</v>
      </c>
      <c r="Z222" s="37"/>
      <c r="AA222" s="668"/>
      <c r="AB222" s="668"/>
      <c r="AC222" s="668"/>
    </row>
    <row r="223" spans="1:68" ht="14.25" customHeight="1" x14ac:dyDescent="0.25">
      <c r="A223" s="690" t="s">
        <v>165</v>
      </c>
      <c r="B223" s="683"/>
      <c r="C223" s="683"/>
      <c r="D223" s="683"/>
      <c r="E223" s="683"/>
      <c r="F223" s="683"/>
      <c r="G223" s="683"/>
      <c r="H223" s="683"/>
      <c r="I223" s="683"/>
      <c r="J223" s="683"/>
      <c r="K223" s="683"/>
      <c r="L223" s="683"/>
      <c r="M223" s="683"/>
      <c r="N223" s="683"/>
      <c r="O223" s="683"/>
      <c r="P223" s="683"/>
      <c r="Q223" s="683"/>
      <c r="R223" s="683"/>
      <c r="S223" s="683"/>
      <c r="T223" s="683"/>
      <c r="U223" s="683"/>
      <c r="V223" s="683"/>
      <c r="W223" s="683"/>
      <c r="X223" s="683"/>
      <c r="Y223" s="683"/>
      <c r="Z223" s="683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71">
        <v>4680115880818</v>
      </c>
      <c r="E224" s="672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87"/>
      <c r="R224" s="687"/>
      <c r="S224" s="687"/>
      <c r="T224" s="688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71">
        <v>4680115880801</v>
      </c>
      <c r="E225" s="672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8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87"/>
      <c r="R225" s="687"/>
      <c r="S225" s="687"/>
      <c r="T225" s="688"/>
      <c r="U225" s="34"/>
      <c r="V225" s="34"/>
      <c r="W225" s="35" t="s">
        <v>68</v>
      </c>
      <c r="X225" s="665">
        <v>0</v>
      </c>
      <c r="Y225" s="66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x14ac:dyDescent="0.2">
      <c r="A226" s="684"/>
      <c r="B226" s="683"/>
      <c r="C226" s="683"/>
      <c r="D226" s="683"/>
      <c r="E226" s="683"/>
      <c r="F226" s="683"/>
      <c r="G226" s="683"/>
      <c r="H226" s="683"/>
      <c r="I226" s="683"/>
      <c r="J226" s="683"/>
      <c r="K226" s="683"/>
      <c r="L226" s="683"/>
      <c r="M226" s="683"/>
      <c r="N226" s="683"/>
      <c r="O226" s="685"/>
      <c r="P226" s="681" t="s">
        <v>79</v>
      </c>
      <c r="Q226" s="674"/>
      <c r="R226" s="674"/>
      <c r="S226" s="674"/>
      <c r="T226" s="674"/>
      <c r="U226" s="674"/>
      <c r="V226" s="675"/>
      <c r="W226" s="37" t="s">
        <v>80</v>
      </c>
      <c r="X226" s="667">
        <f>IFERROR(X224/H224,"0")+IFERROR(X225/H225,"0")</f>
        <v>0</v>
      </c>
      <c r="Y226" s="667">
        <f>IFERROR(Y224/H224,"0")+IFERROR(Y225/H225,"0")</f>
        <v>0</v>
      </c>
      <c r="Z226" s="667">
        <f>IFERROR(IF(Z224="",0,Z224),"0")+IFERROR(IF(Z225="",0,Z225),"0")</f>
        <v>0</v>
      </c>
      <c r="AA226" s="668"/>
      <c r="AB226" s="668"/>
      <c r="AC226" s="668"/>
    </row>
    <row r="227" spans="1:68" x14ac:dyDescent="0.2">
      <c r="A227" s="683"/>
      <c r="B227" s="683"/>
      <c r="C227" s="683"/>
      <c r="D227" s="683"/>
      <c r="E227" s="683"/>
      <c r="F227" s="683"/>
      <c r="G227" s="683"/>
      <c r="H227" s="683"/>
      <c r="I227" s="683"/>
      <c r="J227" s="683"/>
      <c r="K227" s="683"/>
      <c r="L227" s="683"/>
      <c r="M227" s="683"/>
      <c r="N227" s="683"/>
      <c r="O227" s="685"/>
      <c r="P227" s="681" t="s">
        <v>79</v>
      </c>
      <c r="Q227" s="674"/>
      <c r="R227" s="674"/>
      <c r="S227" s="674"/>
      <c r="T227" s="674"/>
      <c r="U227" s="674"/>
      <c r="V227" s="675"/>
      <c r="W227" s="37" t="s">
        <v>68</v>
      </c>
      <c r="X227" s="667">
        <f>IFERROR(SUM(X224:X225),"0")</f>
        <v>0</v>
      </c>
      <c r="Y227" s="667">
        <f>IFERROR(SUM(Y224:Y225),"0")</f>
        <v>0</v>
      </c>
      <c r="Z227" s="37"/>
      <c r="AA227" s="668"/>
      <c r="AB227" s="668"/>
      <c r="AC227" s="668"/>
    </row>
    <row r="228" spans="1:68" ht="16.5" customHeight="1" x14ac:dyDescent="0.25">
      <c r="A228" s="697" t="s">
        <v>378</v>
      </c>
      <c r="B228" s="683"/>
      <c r="C228" s="683"/>
      <c r="D228" s="683"/>
      <c r="E228" s="683"/>
      <c r="F228" s="683"/>
      <c r="G228" s="683"/>
      <c r="H228" s="683"/>
      <c r="I228" s="683"/>
      <c r="J228" s="683"/>
      <c r="K228" s="683"/>
      <c r="L228" s="683"/>
      <c r="M228" s="683"/>
      <c r="N228" s="683"/>
      <c r="O228" s="683"/>
      <c r="P228" s="683"/>
      <c r="Q228" s="683"/>
      <c r="R228" s="683"/>
      <c r="S228" s="683"/>
      <c r="T228" s="683"/>
      <c r="U228" s="683"/>
      <c r="V228" s="683"/>
      <c r="W228" s="683"/>
      <c r="X228" s="683"/>
      <c r="Y228" s="683"/>
      <c r="Z228" s="683"/>
      <c r="AA228" s="660"/>
      <c r="AB228" s="660"/>
      <c r="AC228" s="660"/>
    </row>
    <row r="229" spans="1:68" ht="14.25" customHeight="1" x14ac:dyDescent="0.25">
      <c r="A229" s="690" t="s">
        <v>89</v>
      </c>
      <c r="B229" s="683"/>
      <c r="C229" s="683"/>
      <c r="D229" s="683"/>
      <c r="E229" s="683"/>
      <c r="F229" s="683"/>
      <c r="G229" s="683"/>
      <c r="H229" s="683"/>
      <c r="I229" s="683"/>
      <c r="J229" s="683"/>
      <c r="K229" s="683"/>
      <c r="L229" s="683"/>
      <c r="M229" s="683"/>
      <c r="N229" s="683"/>
      <c r="O229" s="683"/>
      <c r="P229" s="683"/>
      <c r="Q229" s="683"/>
      <c r="R229" s="683"/>
      <c r="S229" s="683"/>
      <c r="T229" s="683"/>
      <c r="U229" s="683"/>
      <c r="V229" s="683"/>
      <c r="W229" s="683"/>
      <c r="X229" s="683"/>
      <c r="Y229" s="683"/>
      <c r="Z229" s="683"/>
      <c r="AA229" s="661"/>
      <c r="AB229" s="661"/>
      <c r="AC229" s="661"/>
    </row>
    <row r="230" spans="1:68" ht="27" customHeight="1" x14ac:dyDescent="0.25">
      <c r="A230" s="54" t="s">
        <v>379</v>
      </c>
      <c r="B230" s="54" t="s">
        <v>380</v>
      </c>
      <c r="C230" s="31">
        <v>4301011826</v>
      </c>
      <c r="D230" s="671">
        <v>4680115884137</v>
      </c>
      <c r="E230" s="672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10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87"/>
      <c r="R230" s="687"/>
      <c r="S230" s="687"/>
      <c r="T230" s="688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4301011942</v>
      </c>
      <c r="D231" s="671">
        <v>4680115884137</v>
      </c>
      <c r="E231" s="672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87"/>
      <c r="R231" s="687"/>
      <c r="S231" s="687"/>
      <c r="T231" s="688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385</v>
      </c>
      <c r="B232" s="54" t="s">
        <v>386</v>
      </c>
      <c r="C232" s="31">
        <v>4301011724</v>
      </c>
      <c r="D232" s="671">
        <v>4680115884236</v>
      </c>
      <c r="E232" s="672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87"/>
      <c r="R232" s="687"/>
      <c r="S232" s="687"/>
      <c r="T232" s="688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4301011721</v>
      </c>
      <c r="D233" s="671">
        <v>4680115884175</v>
      </c>
      <c r="E233" s="672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87"/>
      <c r="R233" s="687"/>
      <c r="S233" s="687"/>
      <c r="T233" s="688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388</v>
      </c>
      <c r="B234" s="54" t="s">
        <v>391</v>
      </c>
      <c r="C234" s="31">
        <v>4301011941</v>
      </c>
      <c r="D234" s="671">
        <v>4680115884175</v>
      </c>
      <c r="E234" s="672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87"/>
      <c r="R234" s="687"/>
      <c r="S234" s="687"/>
      <c r="T234" s="688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71">
        <v>4680115884144</v>
      </c>
      <c r="E235" s="672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87"/>
      <c r="R235" s="687"/>
      <c r="S235" s="687"/>
      <c r="T235" s="688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395</v>
      </c>
      <c r="C236" s="31">
        <v>4301011726</v>
      </c>
      <c r="D236" s="671">
        <v>4680115884182</v>
      </c>
      <c r="E236" s="672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87"/>
      <c r="R236" s="687"/>
      <c r="S236" s="687"/>
      <c r="T236" s="688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4301011722</v>
      </c>
      <c r="D237" s="671">
        <v>4680115884205</v>
      </c>
      <c r="E237" s="672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87"/>
      <c r="R237" s="687"/>
      <c r="S237" s="687"/>
      <c r="T237" s="688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84"/>
      <c r="B238" s="683"/>
      <c r="C238" s="683"/>
      <c r="D238" s="683"/>
      <c r="E238" s="683"/>
      <c r="F238" s="683"/>
      <c r="G238" s="683"/>
      <c r="H238" s="683"/>
      <c r="I238" s="683"/>
      <c r="J238" s="683"/>
      <c r="K238" s="683"/>
      <c r="L238" s="683"/>
      <c r="M238" s="683"/>
      <c r="N238" s="683"/>
      <c r="O238" s="685"/>
      <c r="P238" s="681" t="s">
        <v>79</v>
      </c>
      <c r="Q238" s="674"/>
      <c r="R238" s="674"/>
      <c r="S238" s="674"/>
      <c r="T238" s="674"/>
      <c r="U238" s="674"/>
      <c r="V238" s="675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x14ac:dyDescent="0.2">
      <c r="A239" s="683"/>
      <c r="B239" s="683"/>
      <c r="C239" s="683"/>
      <c r="D239" s="683"/>
      <c r="E239" s="683"/>
      <c r="F239" s="683"/>
      <c r="G239" s="683"/>
      <c r="H239" s="683"/>
      <c r="I239" s="683"/>
      <c r="J239" s="683"/>
      <c r="K239" s="683"/>
      <c r="L239" s="683"/>
      <c r="M239" s="683"/>
      <c r="N239" s="683"/>
      <c r="O239" s="685"/>
      <c r="P239" s="681" t="s">
        <v>79</v>
      </c>
      <c r="Q239" s="674"/>
      <c r="R239" s="674"/>
      <c r="S239" s="674"/>
      <c r="T239" s="674"/>
      <c r="U239" s="674"/>
      <c r="V239" s="675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customHeight="1" x14ac:dyDescent="0.25">
      <c r="A240" s="690" t="s">
        <v>128</v>
      </c>
      <c r="B240" s="683"/>
      <c r="C240" s="683"/>
      <c r="D240" s="683"/>
      <c r="E240" s="683"/>
      <c r="F240" s="683"/>
      <c r="G240" s="683"/>
      <c r="H240" s="683"/>
      <c r="I240" s="683"/>
      <c r="J240" s="683"/>
      <c r="K240" s="683"/>
      <c r="L240" s="683"/>
      <c r="M240" s="683"/>
      <c r="N240" s="683"/>
      <c r="O240" s="683"/>
      <c r="P240" s="683"/>
      <c r="Q240" s="683"/>
      <c r="R240" s="683"/>
      <c r="S240" s="683"/>
      <c r="T240" s="683"/>
      <c r="U240" s="683"/>
      <c r="V240" s="683"/>
      <c r="W240" s="683"/>
      <c r="X240" s="683"/>
      <c r="Y240" s="683"/>
      <c r="Z240" s="683"/>
      <c r="AA240" s="661"/>
      <c r="AB240" s="661"/>
      <c r="AC240" s="661"/>
    </row>
    <row r="241" spans="1:68" ht="27" customHeight="1" x14ac:dyDescent="0.25">
      <c r="A241" s="54" t="s">
        <v>398</v>
      </c>
      <c r="B241" s="54" t="s">
        <v>399</v>
      </c>
      <c r="C241" s="31">
        <v>4301020377</v>
      </c>
      <c r="D241" s="671">
        <v>4680115885981</v>
      </c>
      <c r="E241" s="672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793" t="s">
        <v>400</v>
      </c>
      <c r="Q241" s="687"/>
      <c r="R241" s="687"/>
      <c r="S241" s="687"/>
      <c r="T241" s="688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398</v>
      </c>
      <c r="B242" s="54" t="s">
        <v>402</v>
      </c>
      <c r="C242" s="31">
        <v>4301020340</v>
      </c>
      <c r="D242" s="671">
        <v>4680115885721</v>
      </c>
      <c r="E242" s="672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9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87"/>
      <c r="R242" s="687"/>
      <c r="S242" s="687"/>
      <c r="T242" s="688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84"/>
      <c r="B243" s="683"/>
      <c r="C243" s="683"/>
      <c r="D243" s="683"/>
      <c r="E243" s="683"/>
      <c r="F243" s="683"/>
      <c r="G243" s="683"/>
      <c r="H243" s="683"/>
      <c r="I243" s="683"/>
      <c r="J243" s="683"/>
      <c r="K243" s="683"/>
      <c r="L243" s="683"/>
      <c r="M243" s="683"/>
      <c r="N243" s="683"/>
      <c r="O243" s="685"/>
      <c r="P243" s="681" t="s">
        <v>79</v>
      </c>
      <c r="Q243" s="674"/>
      <c r="R243" s="674"/>
      <c r="S243" s="674"/>
      <c r="T243" s="674"/>
      <c r="U243" s="674"/>
      <c r="V243" s="675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x14ac:dyDescent="0.2">
      <c r="A244" s="683"/>
      <c r="B244" s="683"/>
      <c r="C244" s="683"/>
      <c r="D244" s="683"/>
      <c r="E244" s="683"/>
      <c r="F244" s="683"/>
      <c r="G244" s="683"/>
      <c r="H244" s="683"/>
      <c r="I244" s="683"/>
      <c r="J244" s="683"/>
      <c r="K244" s="683"/>
      <c r="L244" s="683"/>
      <c r="M244" s="683"/>
      <c r="N244" s="683"/>
      <c r="O244" s="685"/>
      <c r="P244" s="681" t="s">
        <v>79</v>
      </c>
      <c r="Q244" s="674"/>
      <c r="R244" s="674"/>
      <c r="S244" s="674"/>
      <c r="T244" s="674"/>
      <c r="U244" s="674"/>
      <c r="V244" s="675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customHeight="1" x14ac:dyDescent="0.25">
      <c r="A245" s="690" t="s">
        <v>403</v>
      </c>
      <c r="B245" s="683"/>
      <c r="C245" s="683"/>
      <c r="D245" s="683"/>
      <c r="E245" s="683"/>
      <c r="F245" s="683"/>
      <c r="G245" s="683"/>
      <c r="H245" s="683"/>
      <c r="I245" s="683"/>
      <c r="J245" s="683"/>
      <c r="K245" s="683"/>
      <c r="L245" s="683"/>
      <c r="M245" s="683"/>
      <c r="N245" s="683"/>
      <c r="O245" s="683"/>
      <c r="P245" s="683"/>
      <c r="Q245" s="683"/>
      <c r="R245" s="683"/>
      <c r="S245" s="683"/>
      <c r="T245" s="683"/>
      <c r="U245" s="683"/>
      <c r="V245" s="683"/>
      <c r="W245" s="683"/>
      <c r="X245" s="683"/>
      <c r="Y245" s="683"/>
      <c r="Z245" s="683"/>
      <c r="AA245" s="661"/>
      <c r="AB245" s="661"/>
      <c r="AC245" s="661"/>
    </row>
    <row r="246" spans="1:68" ht="27" customHeight="1" x14ac:dyDescent="0.25">
      <c r="A246" s="54" t="s">
        <v>404</v>
      </c>
      <c r="B246" s="54" t="s">
        <v>405</v>
      </c>
      <c r="C246" s="31">
        <v>4301040361</v>
      </c>
      <c r="D246" s="671">
        <v>4680115886803</v>
      </c>
      <c r="E246" s="672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940" t="s">
        <v>406</v>
      </c>
      <c r="Q246" s="687"/>
      <c r="R246" s="687"/>
      <c r="S246" s="687"/>
      <c r="T246" s="688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684"/>
      <c r="B247" s="683"/>
      <c r="C247" s="683"/>
      <c r="D247" s="683"/>
      <c r="E247" s="683"/>
      <c r="F247" s="683"/>
      <c r="G247" s="683"/>
      <c r="H247" s="683"/>
      <c r="I247" s="683"/>
      <c r="J247" s="683"/>
      <c r="K247" s="683"/>
      <c r="L247" s="683"/>
      <c r="M247" s="683"/>
      <c r="N247" s="683"/>
      <c r="O247" s="685"/>
      <c r="P247" s="681" t="s">
        <v>79</v>
      </c>
      <c r="Q247" s="674"/>
      <c r="R247" s="674"/>
      <c r="S247" s="674"/>
      <c r="T247" s="674"/>
      <c r="U247" s="674"/>
      <c r="V247" s="675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x14ac:dyDescent="0.2">
      <c r="A248" s="683"/>
      <c r="B248" s="683"/>
      <c r="C248" s="683"/>
      <c r="D248" s="683"/>
      <c r="E248" s="683"/>
      <c r="F248" s="683"/>
      <c r="G248" s="683"/>
      <c r="H248" s="683"/>
      <c r="I248" s="683"/>
      <c r="J248" s="683"/>
      <c r="K248" s="683"/>
      <c r="L248" s="683"/>
      <c r="M248" s="683"/>
      <c r="N248" s="683"/>
      <c r="O248" s="685"/>
      <c r="P248" s="681" t="s">
        <v>79</v>
      </c>
      <c r="Q248" s="674"/>
      <c r="R248" s="674"/>
      <c r="S248" s="674"/>
      <c r="T248" s="674"/>
      <c r="U248" s="674"/>
      <c r="V248" s="675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customHeight="1" x14ac:dyDescent="0.25">
      <c r="A249" s="690" t="s">
        <v>408</v>
      </c>
      <c r="B249" s="683"/>
      <c r="C249" s="683"/>
      <c r="D249" s="683"/>
      <c r="E249" s="683"/>
      <c r="F249" s="683"/>
      <c r="G249" s="683"/>
      <c r="H249" s="683"/>
      <c r="I249" s="683"/>
      <c r="J249" s="683"/>
      <c r="K249" s="683"/>
      <c r="L249" s="683"/>
      <c r="M249" s="683"/>
      <c r="N249" s="683"/>
      <c r="O249" s="683"/>
      <c r="P249" s="683"/>
      <c r="Q249" s="683"/>
      <c r="R249" s="683"/>
      <c r="S249" s="683"/>
      <c r="T249" s="683"/>
      <c r="U249" s="683"/>
      <c r="V249" s="683"/>
      <c r="W249" s="683"/>
      <c r="X249" s="683"/>
      <c r="Y249" s="683"/>
      <c r="Z249" s="683"/>
      <c r="AA249" s="661"/>
      <c r="AB249" s="661"/>
      <c r="AC249" s="661"/>
    </row>
    <row r="250" spans="1:68" ht="27" customHeight="1" x14ac:dyDescent="0.25">
      <c r="A250" s="54" t="s">
        <v>409</v>
      </c>
      <c r="B250" s="54" t="s">
        <v>410</v>
      </c>
      <c r="C250" s="31">
        <v>4301041003</v>
      </c>
      <c r="D250" s="671">
        <v>4680115886681</v>
      </c>
      <c r="E250" s="672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969" t="s">
        <v>411</v>
      </c>
      <c r="Q250" s="687"/>
      <c r="R250" s="687"/>
      <c r="S250" s="687"/>
      <c r="T250" s="688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684"/>
      <c r="B251" s="683"/>
      <c r="C251" s="683"/>
      <c r="D251" s="683"/>
      <c r="E251" s="683"/>
      <c r="F251" s="683"/>
      <c r="G251" s="683"/>
      <c r="H251" s="683"/>
      <c r="I251" s="683"/>
      <c r="J251" s="683"/>
      <c r="K251" s="683"/>
      <c r="L251" s="683"/>
      <c r="M251" s="683"/>
      <c r="N251" s="683"/>
      <c r="O251" s="685"/>
      <c r="P251" s="681" t="s">
        <v>79</v>
      </c>
      <c r="Q251" s="674"/>
      <c r="R251" s="674"/>
      <c r="S251" s="674"/>
      <c r="T251" s="674"/>
      <c r="U251" s="674"/>
      <c r="V251" s="675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x14ac:dyDescent="0.2">
      <c r="A252" s="683"/>
      <c r="B252" s="683"/>
      <c r="C252" s="683"/>
      <c r="D252" s="683"/>
      <c r="E252" s="683"/>
      <c r="F252" s="683"/>
      <c r="G252" s="683"/>
      <c r="H252" s="683"/>
      <c r="I252" s="683"/>
      <c r="J252" s="683"/>
      <c r="K252" s="683"/>
      <c r="L252" s="683"/>
      <c r="M252" s="683"/>
      <c r="N252" s="683"/>
      <c r="O252" s="685"/>
      <c r="P252" s="681" t="s">
        <v>79</v>
      </c>
      <c r="Q252" s="674"/>
      <c r="R252" s="674"/>
      <c r="S252" s="674"/>
      <c r="T252" s="674"/>
      <c r="U252" s="674"/>
      <c r="V252" s="675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customHeight="1" x14ac:dyDescent="0.25">
      <c r="A253" s="697" t="s">
        <v>413</v>
      </c>
      <c r="B253" s="683"/>
      <c r="C253" s="683"/>
      <c r="D253" s="683"/>
      <c r="E253" s="683"/>
      <c r="F253" s="683"/>
      <c r="G253" s="683"/>
      <c r="H253" s="683"/>
      <c r="I253" s="683"/>
      <c r="J253" s="683"/>
      <c r="K253" s="683"/>
      <c r="L253" s="683"/>
      <c r="M253" s="683"/>
      <c r="N253" s="683"/>
      <c r="O253" s="683"/>
      <c r="P253" s="683"/>
      <c r="Q253" s="683"/>
      <c r="R253" s="683"/>
      <c r="S253" s="683"/>
      <c r="T253" s="683"/>
      <c r="U253" s="683"/>
      <c r="V253" s="683"/>
      <c r="W253" s="683"/>
      <c r="X253" s="683"/>
      <c r="Y253" s="683"/>
      <c r="Z253" s="683"/>
      <c r="AA253" s="660"/>
      <c r="AB253" s="660"/>
      <c r="AC253" s="660"/>
    </row>
    <row r="254" spans="1:68" ht="14.25" customHeight="1" x14ac:dyDescent="0.25">
      <c r="A254" s="690" t="s">
        <v>89</v>
      </c>
      <c r="B254" s="683"/>
      <c r="C254" s="683"/>
      <c r="D254" s="683"/>
      <c r="E254" s="683"/>
      <c r="F254" s="683"/>
      <c r="G254" s="683"/>
      <c r="H254" s="683"/>
      <c r="I254" s="683"/>
      <c r="J254" s="683"/>
      <c r="K254" s="683"/>
      <c r="L254" s="683"/>
      <c r="M254" s="683"/>
      <c r="N254" s="683"/>
      <c r="O254" s="683"/>
      <c r="P254" s="683"/>
      <c r="Q254" s="683"/>
      <c r="R254" s="683"/>
      <c r="S254" s="683"/>
      <c r="T254" s="683"/>
      <c r="U254" s="683"/>
      <c r="V254" s="683"/>
      <c r="W254" s="683"/>
      <c r="X254" s="683"/>
      <c r="Y254" s="683"/>
      <c r="Z254" s="683"/>
      <c r="AA254" s="661"/>
      <c r="AB254" s="661"/>
      <c r="AC254" s="661"/>
    </row>
    <row r="255" spans="1:68" ht="27" customHeight="1" x14ac:dyDescent="0.25">
      <c r="A255" s="54" t="s">
        <v>414</v>
      </c>
      <c r="B255" s="54" t="s">
        <v>415</v>
      </c>
      <c r="C255" s="31">
        <v>4301011855</v>
      </c>
      <c r="D255" s="671">
        <v>4680115885837</v>
      </c>
      <c r="E255" s="672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87"/>
      <c r="R255" s="687"/>
      <c r="S255" s="687"/>
      <c r="T255" s="688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customHeight="1" x14ac:dyDescent="0.25">
      <c r="A256" s="54" t="s">
        <v>417</v>
      </c>
      <c r="B256" s="54" t="s">
        <v>418</v>
      </c>
      <c r="C256" s="31">
        <v>4301011850</v>
      </c>
      <c r="D256" s="671">
        <v>4680115885806</v>
      </c>
      <c r="E256" s="672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87"/>
      <c r="R256" s="687"/>
      <c r="S256" s="687"/>
      <c r="T256" s="688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customHeight="1" x14ac:dyDescent="0.25">
      <c r="A257" s="54" t="s">
        <v>417</v>
      </c>
      <c r="B257" s="54" t="s">
        <v>420</v>
      </c>
      <c r="C257" s="31">
        <v>4301011910</v>
      </c>
      <c r="D257" s="671">
        <v>4680115885806</v>
      </c>
      <c r="E257" s="672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83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87"/>
      <c r="R257" s="687"/>
      <c r="S257" s="687"/>
      <c r="T257" s="688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customHeight="1" x14ac:dyDescent="0.25">
      <c r="A258" s="54" t="s">
        <v>422</v>
      </c>
      <c r="B258" s="54" t="s">
        <v>423</v>
      </c>
      <c r="C258" s="31">
        <v>4301011853</v>
      </c>
      <c r="D258" s="671">
        <v>4680115885851</v>
      </c>
      <c r="E258" s="672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10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87"/>
      <c r="R258" s="687"/>
      <c r="S258" s="687"/>
      <c r="T258" s="688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customHeight="1" x14ac:dyDescent="0.25">
      <c r="A259" s="54" t="s">
        <v>425</v>
      </c>
      <c r="B259" s="54" t="s">
        <v>426</v>
      </c>
      <c r="C259" s="31">
        <v>4301011852</v>
      </c>
      <c r="D259" s="671">
        <v>4680115885844</v>
      </c>
      <c r="E259" s="672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87"/>
      <c r="R259" s="687"/>
      <c r="S259" s="687"/>
      <c r="T259" s="688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customHeight="1" x14ac:dyDescent="0.25">
      <c r="A260" s="54" t="s">
        <v>428</v>
      </c>
      <c r="B260" s="54" t="s">
        <v>429</v>
      </c>
      <c r="C260" s="31">
        <v>4301011851</v>
      </c>
      <c r="D260" s="671">
        <v>4680115885820</v>
      </c>
      <c r="E260" s="672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87"/>
      <c r="R260" s="687"/>
      <c r="S260" s="687"/>
      <c r="T260" s="688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x14ac:dyDescent="0.2">
      <c r="A261" s="684"/>
      <c r="B261" s="683"/>
      <c r="C261" s="683"/>
      <c r="D261" s="683"/>
      <c r="E261" s="683"/>
      <c r="F261" s="683"/>
      <c r="G261" s="683"/>
      <c r="H261" s="683"/>
      <c r="I261" s="683"/>
      <c r="J261" s="683"/>
      <c r="K261" s="683"/>
      <c r="L261" s="683"/>
      <c r="M261" s="683"/>
      <c r="N261" s="683"/>
      <c r="O261" s="685"/>
      <c r="P261" s="681" t="s">
        <v>79</v>
      </c>
      <c r="Q261" s="674"/>
      <c r="R261" s="674"/>
      <c r="S261" s="674"/>
      <c r="T261" s="674"/>
      <c r="U261" s="674"/>
      <c r="V261" s="675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x14ac:dyDescent="0.2">
      <c r="A262" s="683"/>
      <c r="B262" s="683"/>
      <c r="C262" s="683"/>
      <c r="D262" s="683"/>
      <c r="E262" s="683"/>
      <c r="F262" s="683"/>
      <c r="G262" s="683"/>
      <c r="H262" s="683"/>
      <c r="I262" s="683"/>
      <c r="J262" s="683"/>
      <c r="K262" s="683"/>
      <c r="L262" s="683"/>
      <c r="M262" s="683"/>
      <c r="N262" s="683"/>
      <c r="O262" s="685"/>
      <c r="P262" s="681" t="s">
        <v>79</v>
      </c>
      <c r="Q262" s="674"/>
      <c r="R262" s="674"/>
      <c r="S262" s="674"/>
      <c r="T262" s="674"/>
      <c r="U262" s="674"/>
      <c r="V262" s="675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customHeight="1" x14ac:dyDescent="0.25">
      <c r="A263" s="697" t="s">
        <v>431</v>
      </c>
      <c r="B263" s="683"/>
      <c r="C263" s="683"/>
      <c r="D263" s="683"/>
      <c r="E263" s="683"/>
      <c r="F263" s="683"/>
      <c r="G263" s="683"/>
      <c r="H263" s="683"/>
      <c r="I263" s="683"/>
      <c r="J263" s="683"/>
      <c r="K263" s="683"/>
      <c r="L263" s="683"/>
      <c r="M263" s="683"/>
      <c r="N263" s="683"/>
      <c r="O263" s="683"/>
      <c r="P263" s="683"/>
      <c r="Q263" s="683"/>
      <c r="R263" s="683"/>
      <c r="S263" s="683"/>
      <c r="T263" s="683"/>
      <c r="U263" s="683"/>
      <c r="V263" s="683"/>
      <c r="W263" s="683"/>
      <c r="X263" s="683"/>
      <c r="Y263" s="683"/>
      <c r="Z263" s="683"/>
      <c r="AA263" s="660"/>
      <c r="AB263" s="660"/>
      <c r="AC263" s="660"/>
    </row>
    <row r="264" spans="1:68" ht="14.25" customHeight="1" x14ac:dyDescent="0.25">
      <c r="A264" s="690" t="s">
        <v>89</v>
      </c>
      <c r="B264" s="683"/>
      <c r="C264" s="683"/>
      <c r="D264" s="683"/>
      <c r="E264" s="683"/>
      <c r="F264" s="683"/>
      <c r="G264" s="683"/>
      <c r="H264" s="683"/>
      <c r="I264" s="683"/>
      <c r="J264" s="683"/>
      <c r="K264" s="683"/>
      <c r="L264" s="683"/>
      <c r="M264" s="683"/>
      <c r="N264" s="683"/>
      <c r="O264" s="683"/>
      <c r="P264" s="683"/>
      <c r="Q264" s="683"/>
      <c r="R264" s="683"/>
      <c r="S264" s="683"/>
      <c r="T264" s="683"/>
      <c r="U264" s="683"/>
      <c r="V264" s="683"/>
      <c r="W264" s="683"/>
      <c r="X264" s="683"/>
      <c r="Y264" s="683"/>
      <c r="Z264" s="683"/>
      <c r="AA264" s="661"/>
      <c r="AB264" s="661"/>
      <c r="AC264" s="661"/>
    </row>
    <row r="265" spans="1:68" ht="37.5" customHeight="1" x14ac:dyDescent="0.25">
      <c r="A265" s="54" t="s">
        <v>432</v>
      </c>
      <c r="B265" s="54" t="s">
        <v>433</v>
      </c>
      <c r="C265" s="31">
        <v>4301011876</v>
      </c>
      <c r="D265" s="671">
        <v>4680115885707</v>
      </c>
      <c r="E265" s="672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10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87"/>
      <c r="R265" s="687"/>
      <c r="S265" s="687"/>
      <c r="T265" s="688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684"/>
      <c r="B266" s="683"/>
      <c r="C266" s="683"/>
      <c r="D266" s="683"/>
      <c r="E266" s="683"/>
      <c r="F266" s="683"/>
      <c r="G266" s="683"/>
      <c r="H266" s="683"/>
      <c r="I266" s="683"/>
      <c r="J266" s="683"/>
      <c r="K266" s="683"/>
      <c r="L266" s="683"/>
      <c r="M266" s="683"/>
      <c r="N266" s="683"/>
      <c r="O266" s="685"/>
      <c r="P266" s="681" t="s">
        <v>79</v>
      </c>
      <c r="Q266" s="674"/>
      <c r="R266" s="674"/>
      <c r="S266" s="674"/>
      <c r="T266" s="674"/>
      <c r="U266" s="674"/>
      <c r="V266" s="675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x14ac:dyDescent="0.2">
      <c r="A267" s="683"/>
      <c r="B267" s="683"/>
      <c r="C267" s="683"/>
      <c r="D267" s="683"/>
      <c r="E267" s="683"/>
      <c r="F267" s="683"/>
      <c r="G267" s="683"/>
      <c r="H267" s="683"/>
      <c r="I267" s="683"/>
      <c r="J267" s="683"/>
      <c r="K267" s="683"/>
      <c r="L267" s="683"/>
      <c r="M267" s="683"/>
      <c r="N267" s="683"/>
      <c r="O267" s="685"/>
      <c r="P267" s="681" t="s">
        <v>79</v>
      </c>
      <c r="Q267" s="674"/>
      <c r="R267" s="674"/>
      <c r="S267" s="674"/>
      <c r="T267" s="674"/>
      <c r="U267" s="674"/>
      <c r="V267" s="675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customHeight="1" x14ac:dyDescent="0.25">
      <c r="A268" s="697" t="s">
        <v>435</v>
      </c>
      <c r="B268" s="683"/>
      <c r="C268" s="683"/>
      <c r="D268" s="683"/>
      <c r="E268" s="683"/>
      <c r="F268" s="683"/>
      <c r="G268" s="683"/>
      <c r="H268" s="683"/>
      <c r="I268" s="683"/>
      <c r="J268" s="683"/>
      <c r="K268" s="683"/>
      <c r="L268" s="683"/>
      <c r="M268" s="683"/>
      <c r="N268" s="683"/>
      <c r="O268" s="683"/>
      <c r="P268" s="683"/>
      <c r="Q268" s="683"/>
      <c r="R268" s="683"/>
      <c r="S268" s="683"/>
      <c r="T268" s="683"/>
      <c r="U268" s="683"/>
      <c r="V268" s="683"/>
      <c r="W268" s="683"/>
      <c r="X268" s="683"/>
      <c r="Y268" s="683"/>
      <c r="Z268" s="683"/>
      <c r="AA268" s="660"/>
      <c r="AB268" s="660"/>
      <c r="AC268" s="660"/>
    </row>
    <row r="269" spans="1:68" ht="14.25" customHeight="1" x14ac:dyDescent="0.25">
      <c r="A269" s="690" t="s">
        <v>89</v>
      </c>
      <c r="B269" s="683"/>
      <c r="C269" s="683"/>
      <c r="D269" s="683"/>
      <c r="E269" s="683"/>
      <c r="F269" s="683"/>
      <c r="G269" s="683"/>
      <c r="H269" s="683"/>
      <c r="I269" s="683"/>
      <c r="J269" s="683"/>
      <c r="K269" s="683"/>
      <c r="L269" s="683"/>
      <c r="M269" s="683"/>
      <c r="N269" s="683"/>
      <c r="O269" s="683"/>
      <c r="P269" s="683"/>
      <c r="Q269" s="683"/>
      <c r="R269" s="683"/>
      <c r="S269" s="683"/>
      <c r="T269" s="683"/>
      <c r="U269" s="683"/>
      <c r="V269" s="683"/>
      <c r="W269" s="683"/>
      <c r="X269" s="683"/>
      <c r="Y269" s="683"/>
      <c r="Z269" s="683"/>
      <c r="AA269" s="661"/>
      <c r="AB269" s="661"/>
      <c r="AC269" s="661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671">
        <v>4607091383423</v>
      </c>
      <c r="E270" s="672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7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87"/>
      <c r="R270" s="687"/>
      <c r="S270" s="687"/>
      <c r="T270" s="688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671">
        <v>4680115885691</v>
      </c>
      <c r="E271" s="672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87"/>
      <c r="R271" s="687"/>
      <c r="S271" s="687"/>
      <c r="T271" s="688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671">
        <v>4680115885660</v>
      </c>
      <c r="E272" s="672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9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87"/>
      <c r="R272" s="687"/>
      <c r="S272" s="687"/>
      <c r="T272" s="688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684"/>
      <c r="B273" s="683"/>
      <c r="C273" s="683"/>
      <c r="D273" s="683"/>
      <c r="E273" s="683"/>
      <c r="F273" s="683"/>
      <c r="G273" s="683"/>
      <c r="H273" s="683"/>
      <c r="I273" s="683"/>
      <c r="J273" s="683"/>
      <c r="K273" s="683"/>
      <c r="L273" s="683"/>
      <c r="M273" s="683"/>
      <c r="N273" s="683"/>
      <c r="O273" s="685"/>
      <c r="P273" s="681" t="s">
        <v>79</v>
      </c>
      <c r="Q273" s="674"/>
      <c r="R273" s="674"/>
      <c r="S273" s="674"/>
      <c r="T273" s="674"/>
      <c r="U273" s="674"/>
      <c r="V273" s="675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x14ac:dyDescent="0.2">
      <c r="A274" s="683"/>
      <c r="B274" s="683"/>
      <c r="C274" s="683"/>
      <c r="D274" s="683"/>
      <c r="E274" s="683"/>
      <c r="F274" s="683"/>
      <c r="G274" s="683"/>
      <c r="H274" s="683"/>
      <c r="I274" s="683"/>
      <c r="J274" s="683"/>
      <c r="K274" s="683"/>
      <c r="L274" s="683"/>
      <c r="M274" s="683"/>
      <c r="N274" s="683"/>
      <c r="O274" s="685"/>
      <c r="P274" s="681" t="s">
        <v>79</v>
      </c>
      <c r="Q274" s="674"/>
      <c r="R274" s="674"/>
      <c r="S274" s="674"/>
      <c r="T274" s="674"/>
      <c r="U274" s="674"/>
      <c r="V274" s="675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customHeight="1" x14ac:dyDescent="0.25">
      <c r="A275" s="697" t="s">
        <v>444</v>
      </c>
      <c r="B275" s="683"/>
      <c r="C275" s="683"/>
      <c r="D275" s="683"/>
      <c r="E275" s="683"/>
      <c r="F275" s="683"/>
      <c r="G275" s="683"/>
      <c r="H275" s="683"/>
      <c r="I275" s="683"/>
      <c r="J275" s="683"/>
      <c r="K275" s="683"/>
      <c r="L275" s="683"/>
      <c r="M275" s="683"/>
      <c r="N275" s="683"/>
      <c r="O275" s="683"/>
      <c r="P275" s="683"/>
      <c r="Q275" s="683"/>
      <c r="R275" s="683"/>
      <c r="S275" s="683"/>
      <c r="T275" s="683"/>
      <c r="U275" s="683"/>
      <c r="V275" s="683"/>
      <c r="W275" s="683"/>
      <c r="X275" s="683"/>
      <c r="Y275" s="683"/>
      <c r="Z275" s="683"/>
      <c r="AA275" s="660"/>
      <c r="AB275" s="660"/>
      <c r="AC275" s="660"/>
    </row>
    <row r="276" spans="1:68" ht="14.25" customHeight="1" x14ac:dyDescent="0.25">
      <c r="A276" s="690" t="s">
        <v>63</v>
      </c>
      <c r="B276" s="683"/>
      <c r="C276" s="683"/>
      <c r="D276" s="683"/>
      <c r="E276" s="683"/>
      <c r="F276" s="683"/>
      <c r="G276" s="683"/>
      <c r="H276" s="683"/>
      <c r="I276" s="683"/>
      <c r="J276" s="683"/>
      <c r="K276" s="683"/>
      <c r="L276" s="683"/>
      <c r="M276" s="683"/>
      <c r="N276" s="683"/>
      <c r="O276" s="683"/>
      <c r="P276" s="683"/>
      <c r="Q276" s="683"/>
      <c r="R276" s="683"/>
      <c r="S276" s="683"/>
      <c r="T276" s="683"/>
      <c r="U276" s="683"/>
      <c r="V276" s="683"/>
      <c r="W276" s="683"/>
      <c r="X276" s="683"/>
      <c r="Y276" s="683"/>
      <c r="Z276" s="683"/>
      <c r="AA276" s="661"/>
      <c r="AB276" s="661"/>
      <c r="AC276" s="661"/>
    </row>
    <row r="277" spans="1:68" ht="37.5" customHeight="1" x14ac:dyDescent="0.25">
      <c r="A277" s="54" t="s">
        <v>445</v>
      </c>
      <c r="B277" s="54" t="s">
        <v>446</v>
      </c>
      <c r="C277" s="31">
        <v>4301051940</v>
      </c>
      <c r="D277" s="671">
        <v>4680115881037</v>
      </c>
      <c r="E277" s="672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9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87"/>
      <c r="R277" s="687"/>
      <c r="S277" s="687"/>
      <c r="T277" s="688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448</v>
      </c>
      <c r="B278" s="54" t="s">
        <v>449</v>
      </c>
      <c r="C278" s="31">
        <v>4301051893</v>
      </c>
      <c r="D278" s="671">
        <v>4680115886186</v>
      </c>
      <c r="E278" s="672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7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87"/>
      <c r="R278" s="687"/>
      <c r="S278" s="687"/>
      <c r="T278" s="688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71">
        <v>4680115881228</v>
      </c>
      <c r="E279" s="672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8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87"/>
      <c r="R279" s="687"/>
      <c r="S279" s="687"/>
      <c r="T279" s="688"/>
      <c r="U279" s="34"/>
      <c r="V279" s="34"/>
      <c r="W279" s="35" t="s">
        <v>68</v>
      </c>
      <c r="X279" s="665">
        <v>0</v>
      </c>
      <c r="Y279" s="66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71">
        <v>4680115881211</v>
      </c>
      <c r="E280" s="672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9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87"/>
      <c r="R280" s="687"/>
      <c r="S280" s="687"/>
      <c r="T280" s="688"/>
      <c r="U280" s="34"/>
      <c r="V280" s="34"/>
      <c r="W280" s="35" t="s">
        <v>68</v>
      </c>
      <c r="X280" s="665">
        <v>0</v>
      </c>
      <c r="Y280" s="66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456</v>
      </c>
      <c r="B281" s="54" t="s">
        <v>457</v>
      </c>
      <c r="C281" s="31">
        <v>4301051386</v>
      </c>
      <c r="D281" s="671">
        <v>4680115881020</v>
      </c>
      <c r="E281" s="672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9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87"/>
      <c r="R281" s="687"/>
      <c r="S281" s="687"/>
      <c r="T281" s="688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84"/>
      <c r="B282" s="683"/>
      <c r="C282" s="683"/>
      <c r="D282" s="683"/>
      <c r="E282" s="683"/>
      <c r="F282" s="683"/>
      <c r="G282" s="683"/>
      <c r="H282" s="683"/>
      <c r="I282" s="683"/>
      <c r="J282" s="683"/>
      <c r="K282" s="683"/>
      <c r="L282" s="683"/>
      <c r="M282" s="683"/>
      <c r="N282" s="683"/>
      <c r="O282" s="685"/>
      <c r="P282" s="681" t="s">
        <v>79</v>
      </c>
      <c r="Q282" s="674"/>
      <c r="R282" s="674"/>
      <c r="S282" s="674"/>
      <c r="T282" s="674"/>
      <c r="U282" s="674"/>
      <c r="V282" s="675"/>
      <c r="W282" s="37" t="s">
        <v>80</v>
      </c>
      <c r="X282" s="667">
        <f>IFERROR(X277/H277,"0")+IFERROR(X278/H278,"0")+IFERROR(X279/H279,"0")+IFERROR(X280/H280,"0")+IFERROR(X281/H281,"0")</f>
        <v>0</v>
      </c>
      <c r="Y282" s="667">
        <f>IFERROR(Y277/H277,"0")+IFERROR(Y278/H278,"0")+IFERROR(Y279/H279,"0")+IFERROR(Y280/H280,"0")+IFERROR(Y281/H281,"0")</f>
        <v>0</v>
      </c>
      <c r="Z282" s="667">
        <f>IFERROR(IF(Z277="",0,Z277),"0")+IFERROR(IF(Z278="",0,Z278),"0")+IFERROR(IF(Z279="",0,Z279),"0")+IFERROR(IF(Z280="",0,Z280),"0")+IFERROR(IF(Z281="",0,Z281),"0")</f>
        <v>0</v>
      </c>
      <c r="AA282" s="668"/>
      <c r="AB282" s="668"/>
      <c r="AC282" s="668"/>
    </row>
    <row r="283" spans="1:68" x14ac:dyDescent="0.2">
      <c r="A283" s="683"/>
      <c r="B283" s="683"/>
      <c r="C283" s="683"/>
      <c r="D283" s="683"/>
      <c r="E283" s="683"/>
      <c r="F283" s="683"/>
      <c r="G283" s="683"/>
      <c r="H283" s="683"/>
      <c r="I283" s="683"/>
      <c r="J283" s="683"/>
      <c r="K283" s="683"/>
      <c r="L283" s="683"/>
      <c r="M283" s="683"/>
      <c r="N283" s="683"/>
      <c r="O283" s="685"/>
      <c r="P283" s="681" t="s">
        <v>79</v>
      </c>
      <c r="Q283" s="674"/>
      <c r="R283" s="674"/>
      <c r="S283" s="674"/>
      <c r="T283" s="674"/>
      <c r="U283" s="674"/>
      <c r="V283" s="675"/>
      <c r="W283" s="37" t="s">
        <v>68</v>
      </c>
      <c r="X283" s="667">
        <f>IFERROR(SUM(X277:X281),"0")</f>
        <v>0</v>
      </c>
      <c r="Y283" s="667">
        <f>IFERROR(SUM(Y277:Y281),"0")</f>
        <v>0</v>
      </c>
      <c r="Z283" s="37"/>
      <c r="AA283" s="668"/>
      <c r="AB283" s="668"/>
      <c r="AC283" s="668"/>
    </row>
    <row r="284" spans="1:68" ht="16.5" customHeight="1" x14ac:dyDescent="0.25">
      <c r="A284" s="697" t="s">
        <v>458</v>
      </c>
      <c r="B284" s="683"/>
      <c r="C284" s="683"/>
      <c r="D284" s="683"/>
      <c r="E284" s="683"/>
      <c r="F284" s="683"/>
      <c r="G284" s="683"/>
      <c r="H284" s="683"/>
      <c r="I284" s="683"/>
      <c r="J284" s="683"/>
      <c r="K284" s="683"/>
      <c r="L284" s="683"/>
      <c r="M284" s="683"/>
      <c r="N284" s="683"/>
      <c r="O284" s="683"/>
      <c r="P284" s="683"/>
      <c r="Q284" s="683"/>
      <c r="R284" s="683"/>
      <c r="S284" s="683"/>
      <c r="T284" s="683"/>
      <c r="U284" s="683"/>
      <c r="V284" s="683"/>
      <c r="W284" s="683"/>
      <c r="X284" s="683"/>
      <c r="Y284" s="683"/>
      <c r="Z284" s="683"/>
      <c r="AA284" s="660"/>
      <c r="AB284" s="660"/>
      <c r="AC284" s="660"/>
    </row>
    <row r="285" spans="1:68" ht="14.25" customHeight="1" x14ac:dyDescent="0.25">
      <c r="A285" s="690" t="s">
        <v>89</v>
      </c>
      <c r="B285" s="683"/>
      <c r="C285" s="683"/>
      <c r="D285" s="683"/>
      <c r="E285" s="683"/>
      <c r="F285" s="683"/>
      <c r="G285" s="683"/>
      <c r="H285" s="683"/>
      <c r="I285" s="683"/>
      <c r="J285" s="683"/>
      <c r="K285" s="683"/>
      <c r="L285" s="683"/>
      <c r="M285" s="683"/>
      <c r="N285" s="683"/>
      <c r="O285" s="683"/>
      <c r="P285" s="683"/>
      <c r="Q285" s="683"/>
      <c r="R285" s="683"/>
      <c r="S285" s="683"/>
      <c r="T285" s="683"/>
      <c r="U285" s="683"/>
      <c r="V285" s="683"/>
      <c r="W285" s="683"/>
      <c r="X285" s="683"/>
      <c r="Y285" s="683"/>
      <c r="Z285" s="683"/>
      <c r="AA285" s="661"/>
      <c r="AB285" s="661"/>
      <c r="AC285" s="661"/>
    </row>
    <row r="286" spans="1:68" ht="27" customHeight="1" x14ac:dyDescent="0.25">
      <c r="A286" s="54" t="s">
        <v>459</v>
      </c>
      <c r="B286" s="54" t="s">
        <v>460</v>
      </c>
      <c r="C286" s="31">
        <v>4301011306</v>
      </c>
      <c r="D286" s="671">
        <v>4607091389296</v>
      </c>
      <c r="E286" s="672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97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87"/>
      <c r="R286" s="687"/>
      <c r="S286" s="687"/>
      <c r="T286" s="688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84"/>
      <c r="B287" s="683"/>
      <c r="C287" s="683"/>
      <c r="D287" s="683"/>
      <c r="E287" s="683"/>
      <c r="F287" s="683"/>
      <c r="G287" s="683"/>
      <c r="H287" s="683"/>
      <c r="I287" s="683"/>
      <c r="J287" s="683"/>
      <c r="K287" s="683"/>
      <c r="L287" s="683"/>
      <c r="M287" s="683"/>
      <c r="N287" s="683"/>
      <c r="O287" s="685"/>
      <c r="P287" s="681" t="s">
        <v>79</v>
      </c>
      <c r="Q287" s="674"/>
      <c r="R287" s="674"/>
      <c r="S287" s="674"/>
      <c r="T287" s="674"/>
      <c r="U287" s="674"/>
      <c r="V287" s="675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x14ac:dyDescent="0.2">
      <c r="A288" s="683"/>
      <c r="B288" s="683"/>
      <c r="C288" s="683"/>
      <c r="D288" s="683"/>
      <c r="E288" s="683"/>
      <c r="F288" s="683"/>
      <c r="G288" s="683"/>
      <c r="H288" s="683"/>
      <c r="I288" s="683"/>
      <c r="J288" s="683"/>
      <c r="K288" s="683"/>
      <c r="L288" s="683"/>
      <c r="M288" s="683"/>
      <c r="N288" s="683"/>
      <c r="O288" s="685"/>
      <c r="P288" s="681" t="s">
        <v>79</v>
      </c>
      <c r="Q288" s="674"/>
      <c r="R288" s="674"/>
      <c r="S288" s="674"/>
      <c r="T288" s="674"/>
      <c r="U288" s="674"/>
      <c r="V288" s="675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customHeight="1" x14ac:dyDescent="0.25">
      <c r="A289" s="690" t="s">
        <v>139</v>
      </c>
      <c r="B289" s="683"/>
      <c r="C289" s="683"/>
      <c r="D289" s="683"/>
      <c r="E289" s="683"/>
      <c r="F289" s="683"/>
      <c r="G289" s="683"/>
      <c r="H289" s="683"/>
      <c r="I289" s="683"/>
      <c r="J289" s="683"/>
      <c r="K289" s="683"/>
      <c r="L289" s="683"/>
      <c r="M289" s="683"/>
      <c r="N289" s="683"/>
      <c r="O289" s="683"/>
      <c r="P289" s="683"/>
      <c r="Q289" s="683"/>
      <c r="R289" s="683"/>
      <c r="S289" s="683"/>
      <c r="T289" s="683"/>
      <c r="U289" s="683"/>
      <c r="V289" s="683"/>
      <c r="W289" s="683"/>
      <c r="X289" s="683"/>
      <c r="Y289" s="683"/>
      <c r="Z289" s="683"/>
      <c r="AA289" s="661"/>
      <c r="AB289" s="661"/>
      <c r="AC289" s="661"/>
    </row>
    <row r="290" spans="1:68" ht="27" customHeight="1" x14ac:dyDescent="0.25">
      <c r="A290" s="54" t="s">
        <v>462</v>
      </c>
      <c r="B290" s="54" t="s">
        <v>463</v>
      </c>
      <c r="C290" s="31">
        <v>4301031307</v>
      </c>
      <c r="D290" s="671">
        <v>4680115880344</v>
      </c>
      <c r="E290" s="672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104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87"/>
      <c r="R290" s="687"/>
      <c r="S290" s="687"/>
      <c r="T290" s="688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84"/>
      <c r="B291" s="683"/>
      <c r="C291" s="683"/>
      <c r="D291" s="683"/>
      <c r="E291" s="683"/>
      <c r="F291" s="683"/>
      <c r="G291" s="683"/>
      <c r="H291" s="683"/>
      <c r="I291" s="683"/>
      <c r="J291" s="683"/>
      <c r="K291" s="683"/>
      <c r="L291" s="683"/>
      <c r="M291" s="683"/>
      <c r="N291" s="683"/>
      <c r="O291" s="685"/>
      <c r="P291" s="681" t="s">
        <v>79</v>
      </c>
      <c r="Q291" s="674"/>
      <c r="R291" s="674"/>
      <c r="S291" s="674"/>
      <c r="T291" s="674"/>
      <c r="U291" s="674"/>
      <c r="V291" s="675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x14ac:dyDescent="0.2">
      <c r="A292" s="683"/>
      <c r="B292" s="683"/>
      <c r="C292" s="683"/>
      <c r="D292" s="683"/>
      <c r="E292" s="683"/>
      <c r="F292" s="683"/>
      <c r="G292" s="683"/>
      <c r="H292" s="683"/>
      <c r="I292" s="683"/>
      <c r="J292" s="683"/>
      <c r="K292" s="683"/>
      <c r="L292" s="683"/>
      <c r="M292" s="683"/>
      <c r="N292" s="683"/>
      <c r="O292" s="685"/>
      <c r="P292" s="681" t="s">
        <v>79</v>
      </c>
      <c r="Q292" s="674"/>
      <c r="R292" s="674"/>
      <c r="S292" s="674"/>
      <c r="T292" s="674"/>
      <c r="U292" s="674"/>
      <c r="V292" s="675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customHeight="1" x14ac:dyDescent="0.25">
      <c r="A293" s="690" t="s">
        <v>63</v>
      </c>
      <c r="B293" s="683"/>
      <c r="C293" s="683"/>
      <c r="D293" s="683"/>
      <c r="E293" s="683"/>
      <c r="F293" s="683"/>
      <c r="G293" s="683"/>
      <c r="H293" s="683"/>
      <c r="I293" s="683"/>
      <c r="J293" s="683"/>
      <c r="K293" s="683"/>
      <c r="L293" s="683"/>
      <c r="M293" s="683"/>
      <c r="N293" s="683"/>
      <c r="O293" s="683"/>
      <c r="P293" s="683"/>
      <c r="Q293" s="683"/>
      <c r="R293" s="683"/>
      <c r="S293" s="683"/>
      <c r="T293" s="683"/>
      <c r="U293" s="683"/>
      <c r="V293" s="683"/>
      <c r="W293" s="683"/>
      <c r="X293" s="683"/>
      <c r="Y293" s="683"/>
      <c r="Z293" s="683"/>
      <c r="AA293" s="661"/>
      <c r="AB293" s="661"/>
      <c r="AC293" s="661"/>
    </row>
    <row r="294" spans="1:68" ht="27" customHeight="1" x14ac:dyDescent="0.25">
      <c r="A294" s="54" t="s">
        <v>465</v>
      </c>
      <c r="B294" s="54" t="s">
        <v>466</v>
      </c>
      <c r="C294" s="31">
        <v>4301051782</v>
      </c>
      <c r="D294" s="671">
        <v>4680115884618</v>
      </c>
      <c r="E294" s="672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87"/>
      <c r="R294" s="687"/>
      <c r="S294" s="687"/>
      <c r="T294" s="688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4"/>
      <c r="B295" s="683"/>
      <c r="C295" s="683"/>
      <c r="D295" s="683"/>
      <c r="E295" s="683"/>
      <c r="F295" s="683"/>
      <c r="G295" s="683"/>
      <c r="H295" s="683"/>
      <c r="I295" s="683"/>
      <c r="J295" s="683"/>
      <c r="K295" s="683"/>
      <c r="L295" s="683"/>
      <c r="M295" s="683"/>
      <c r="N295" s="683"/>
      <c r="O295" s="685"/>
      <c r="P295" s="681" t="s">
        <v>79</v>
      </c>
      <c r="Q295" s="674"/>
      <c r="R295" s="674"/>
      <c r="S295" s="674"/>
      <c r="T295" s="674"/>
      <c r="U295" s="674"/>
      <c r="V295" s="675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x14ac:dyDescent="0.2">
      <c r="A296" s="683"/>
      <c r="B296" s="683"/>
      <c r="C296" s="683"/>
      <c r="D296" s="683"/>
      <c r="E296" s="683"/>
      <c r="F296" s="683"/>
      <c r="G296" s="683"/>
      <c r="H296" s="683"/>
      <c r="I296" s="683"/>
      <c r="J296" s="683"/>
      <c r="K296" s="683"/>
      <c r="L296" s="683"/>
      <c r="M296" s="683"/>
      <c r="N296" s="683"/>
      <c r="O296" s="685"/>
      <c r="P296" s="681" t="s">
        <v>79</v>
      </c>
      <c r="Q296" s="674"/>
      <c r="R296" s="674"/>
      <c r="S296" s="674"/>
      <c r="T296" s="674"/>
      <c r="U296" s="674"/>
      <c r="V296" s="675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customHeight="1" x14ac:dyDescent="0.25">
      <c r="A297" s="697" t="s">
        <v>468</v>
      </c>
      <c r="B297" s="683"/>
      <c r="C297" s="683"/>
      <c r="D297" s="683"/>
      <c r="E297" s="683"/>
      <c r="F297" s="683"/>
      <c r="G297" s="683"/>
      <c r="H297" s="683"/>
      <c r="I297" s="683"/>
      <c r="J297" s="683"/>
      <c r="K297" s="683"/>
      <c r="L297" s="683"/>
      <c r="M297" s="683"/>
      <c r="N297" s="683"/>
      <c r="O297" s="683"/>
      <c r="P297" s="683"/>
      <c r="Q297" s="683"/>
      <c r="R297" s="683"/>
      <c r="S297" s="683"/>
      <c r="T297" s="683"/>
      <c r="U297" s="683"/>
      <c r="V297" s="683"/>
      <c r="W297" s="683"/>
      <c r="X297" s="683"/>
      <c r="Y297" s="683"/>
      <c r="Z297" s="683"/>
      <c r="AA297" s="660"/>
      <c r="AB297" s="660"/>
      <c r="AC297" s="660"/>
    </row>
    <row r="298" spans="1:68" ht="14.25" customHeight="1" x14ac:dyDescent="0.25">
      <c r="A298" s="690" t="s">
        <v>63</v>
      </c>
      <c r="B298" s="683"/>
      <c r="C298" s="683"/>
      <c r="D298" s="683"/>
      <c r="E298" s="683"/>
      <c r="F298" s="683"/>
      <c r="G298" s="683"/>
      <c r="H298" s="683"/>
      <c r="I298" s="683"/>
      <c r="J298" s="683"/>
      <c r="K298" s="683"/>
      <c r="L298" s="683"/>
      <c r="M298" s="683"/>
      <c r="N298" s="683"/>
      <c r="O298" s="683"/>
      <c r="P298" s="683"/>
      <c r="Q298" s="683"/>
      <c r="R298" s="683"/>
      <c r="S298" s="683"/>
      <c r="T298" s="683"/>
      <c r="U298" s="683"/>
      <c r="V298" s="683"/>
      <c r="W298" s="683"/>
      <c r="X298" s="683"/>
      <c r="Y298" s="683"/>
      <c r="Z298" s="683"/>
      <c r="AA298" s="661"/>
      <c r="AB298" s="661"/>
      <c r="AC298" s="661"/>
    </row>
    <row r="299" spans="1:68" ht="27" customHeight="1" x14ac:dyDescent="0.25">
      <c r="A299" s="54" t="s">
        <v>469</v>
      </c>
      <c r="B299" s="54" t="s">
        <v>470</v>
      </c>
      <c r="C299" s="31">
        <v>4301051277</v>
      </c>
      <c r="D299" s="671">
        <v>4680115880511</v>
      </c>
      <c r="E299" s="672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87"/>
      <c r="R299" s="687"/>
      <c r="S299" s="687"/>
      <c r="T299" s="688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4"/>
      <c r="B300" s="683"/>
      <c r="C300" s="683"/>
      <c r="D300" s="683"/>
      <c r="E300" s="683"/>
      <c r="F300" s="683"/>
      <c r="G300" s="683"/>
      <c r="H300" s="683"/>
      <c r="I300" s="683"/>
      <c r="J300" s="683"/>
      <c r="K300" s="683"/>
      <c r="L300" s="683"/>
      <c r="M300" s="683"/>
      <c r="N300" s="683"/>
      <c r="O300" s="685"/>
      <c r="P300" s="681" t="s">
        <v>79</v>
      </c>
      <c r="Q300" s="674"/>
      <c r="R300" s="674"/>
      <c r="S300" s="674"/>
      <c r="T300" s="674"/>
      <c r="U300" s="674"/>
      <c r="V300" s="675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x14ac:dyDescent="0.2">
      <c r="A301" s="683"/>
      <c r="B301" s="683"/>
      <c r="C301" s="683"/>
      <c r="D301" s="683"/>
      <c r="E301" s="683"/>
      <c r="F301" s="683"/>
      <c r="G301" s="683"/>
      <c r="H301" s="683"/>
      <c r="I301" s="683"/>
      <c r="J301" s="683"/>
      <c r="K301" s="683"/>
      <c r="L301" s="683"/>
      <c r="M301" s="683"/>
      <c r="N301" s="683"/>
      <c r="O301" s="685"/>
      <c r="P301" s="681" t="s">
        <v>79</v>
      </c>
      <c r="Q301" s="674"/>
      <c r="R301" s="674"/>
      <c r="S301" s="674"/>
      <c r="T301" s="674"/>
      <c r="U301" s="674"/>
      <c r="V301" s="675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customHeight="1" x14ac:dyDescent="0.25">
      <c r="A302" s="697" t="s">
        <v>472</v>
      </c>
      <c r="B302" s="683"/>
      <c r="C302" s="683"/>
      <c r="D302" s="683"/>
      <c r="E302" s="683"/>
      <c r="F302" s="683"/>
      <c r="G302" s="683"/>
      <c r="H302" s="683"/>
      <c r="I302" s="683"/>
      <c r="J302" s="683"/>
      <c r="K302" s="683"/>
      <c r="L302" s="683"/>
      <c r="M302" s="683"/>
      <c r="N302" s="683"/>
      <c r="O302" s="683"/>
      <c r="P302" s="683"/>
      <c r="Q302" s="683"/>
      <c r="R302" s="683"/>
      <c r="S302" s="683"/>
      <c r="T302" s="683"/>
      <c r="U302" s="683"/>
      <c r="V302" s="683"/>
      <c r="W302" s="683"/>
      <c r="X302" s="683"/>
      <c r="Y302" s="683"/>
      <c r="Z302" s="683"/>
      <c r="AA302" s="660"/>
      <c r="AB302" s="660"/>
      <c r="AC302" s="660"/>
    </row>
    <row r="303" spans="1:68" ht="14.25" customHeight="1" x14ac:dyDescent="0.25">
      <c r="A303" s="690" t="s">
        <v>89</v>
      </c>
      <c r="B303" s="683"/>
      <c r="C303" s="683"/>
      <c r="D303" s="683"/>
      <c r="E303" s="683"/>
      <c r="F303" s="683"/>
      <c r="G303" s="683"/>
      <c r="H303" s="683"/>
      <c r="I303" s="683"/>
      <c r="J303" s="683"/>
      <c r="K303" s="683"/>
      <c r="L303" s="683"/>
      <c r="M303" s="683"/>
      <c r="N303" s="683"/>
      <c r="O303" s="683"/>
      <c r="P303" s="683"/>
      <c r="Q303" s="683"/>
      <c r="R303" s="683"/>
      <c r="S303" s="683"/>
      <c r="T303" s="683"/>
      <c r="U303" s="683"/>
      <c r="V303" s="683"/>
      <c r="W303" s="683"/>
      <c r="X303" s="683"/>
      <c r="Y303" s="683"/>
      <c r="Z303" s="683"/>
      <c r="AA303" s="661"/>
      <c r="AB303" s="661"/>
      <c r="AC303" s="661"/>
    </row>
    <row r="304" spans="1:68" ht="27" customHeight="1" x14ac:dyDescent="0.25">
      <c r="A304" s="54" t="s">
        <v>473</v>
      </c>
      <c r="B304" s="54" t="s">
        <v>474</v>
      </c>
      <c r="C304" s="31">
        <v>4301011594</v>
      </c>
      <c r="D304" s="671">
        <v>4680115883413</v>
      </c>
      <c r="E304" s="672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87"/>
      <c r="R304" s="687"/>
      <c r="S304" s="687"/>
      <c r="T304" s="688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684"/>
      <c r="B305" s="683"/>
      <c r="C305" s="683"/>
      <c r="D305" s="683"/>
      <c r="E305" s="683"/>
      <c r="F305" s="683"/>
      <c r="G305" s="683"/>
      <c r="H305" s="683"/>
      <c r="I305" s="683"/>
      <c r="J305" s="683"/>
      <c r="K305" s="683"/>
      <c r="L305" s="683"/>
      <c r="M305" s="683"/>
      <c r="N305" s="683"/>
      <c r="O305" s="685"/>
      <c r="P305" s="681" t="s">
        <v>79</v>
      </c>
      <c r="Q305" s="674"/>
      <c r="R305" s="674"/>
      <c r="S305" s="674"/>
      <c r="T305" s="674"/>
      <c r="U305" s="674"/>
      <c r="V305" s="675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x14ac:dyDescent="0.2">
      <c r="A306" s="683"/>
      <c r="B306" s="683"/>
      <c r="C306" s="683"/>
      <c r="D306" s="683"/>
      <c r="E306" s="683"/>
      <c r="F306" s="683"/>
      <c r="G306" s="683"/>
      <c r="H306" s="683"/>
      <c r="I306" s="683"/>
      <c r="J306" s="683"/>
      <c r="K306" s="683"/>
      <c r="L306" s="683"/>
      <c r="M306" s="683"/>
      <c r="N306" s="683"/>
      <c r="O306" s="685"/>
      <c r="P306" s="681" t="s">
        <v>79</v>
      </c>
      <c r="Q306" s="674"/>
      <c r="R306" s="674"/>
      <c r="S306" s="674"/>
      <c r="T306" s="674"/>
      <c r="U306" s="674"/>
      <c r="V306" s="675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customHeight="1" x14ac:dyDescent="0.25">
      <c r="A307" s="690" t="s">
        <v>139</v>
      </c>
      <c r="B307" s="683"/>
      <c r="C307" s="683"/>
      <c r="D307" s="683"/>
      <c r="E307" s="683"/>
      <c r="F307" s="683"/>
      <c r="G307" s="683"/>
      <c r="H307" s="683"/>
      <c r="I307" s="683"/>
      <c r="J307" s="683"/>
      <c r="K307" s="683"/>
      <c r="L307" s="683"/>
      <c r="M307" s="683"/>
      <c r="N307" s="683"/>
      <c r="O307" s="683"/>
      <c r="P307" s="683"/>
      <c r="Q307" s="683"/>
      <c r="R307" s="683"/>
      <c r="S307" s="683"/>
      <c r="T307" s="683"/>
      <c r="U307" s="683"/>
      <c r="V307" s="683"/>
      <c r="W307" s="683"/>
      <c r="X307" s="683"/>
      <c r="Y307" s="683"/>
      <c r="Z307" s="683"/>
      <c r="AA307" s="661"/>
      <c r="AB307" s="661"/>
      <c r="AC307" s="661"/>
    </row>
    <row r="308" spans="1:68" ht="27" customHeight="1" x14ac:dyDescent="0.25">
      <c r="A308" s="54" t="s">
        <v>475</v>
      </c>
      <c r="B308" s="54" t="s">
        <v>476</v>
      </c>
      <c r="C308" s="31">
        <v>4301031305</v>
      </c>
      <c r="D308" s="671">
        <v>4607091389845</v>
      </c>
      <c r="E308" s="672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87"/>
      <c r="R308" s="687"/>
      <c r="S308" s="687"/>
      <c r="T308" s="688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478</v>
      </c>
      <c r="B309" s="54" t="s">
        <v>479</v>
      </c>
      <c r="C309" s="31">
        <v>4301031306</v>
      </c>
      <c r="D309" s="671">
        <v>4680115882881</v>
      </c>
      <c r="E309" s="672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87"/>
      <c r="R309" s="687"/>
      <c r="S309" s="687"/>
      <c r="T309" s="688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84"/>
      <c r="B310" s="683"/>
      <c r="C310" s="683"/>
      <c r="D310" s="683"/>
      <c r="E310" s="683"/>
      <c r="F310" s="683"/>
      <c r="G310" s="683"/>
      <c r="H310" s="683"/>
      <c r="I310" s="683"/>
      <c r="J310" s="683"/>
      <c r="K310" s="683"/>
      <c r="L310" s="683"/>
      <c r="M310" s="683"/>
      <c r="N310" s="683"/>
      <c r="O310" s="685"/>
      <c r="P310" s="681" t="s">
        <v>79</v>
      </c>
      <c r="Q310" s="674"/>
      <c r="R310" s="674"/>
      <c r="S310" s="674"/>
      <c r="T310" s="674"/>
      <c r="U310" s="674"/>
      <c r="V310" s="675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x14ac:dyDescent="0.2">
      <c r="A311" s="683"/>
      <c r="B311" s="683"/>
      <c r="C311" s="683"/>
      <c r="D311" s="683"/>
      <c r="E311" s="683"/>
      <c r="F311" s="683"/>
      <c r="G311" s="683"/>
      <c r="H311" s="683"/>
      <c r="I311" s="683"/>
      <c r="J311" s="683"/>
      <c r="K311" s="683"/>
      <c r="L311" s="683"/>
      <c r="M311" s="683"/>
      <c r="N311" s="683"/>
      <c r="O311" s="685"/>
      <c r="P311" s="681" t="s">
        <v>79</v>
      </c>
      <c r="Q311" s="674"/>
      <c r="R311" s="674"/>
      <c r="S311" s="674"/>
      <c r="T311" s="674"/>
      <c r="U311" s="674"/>
      <c r="V311" s="675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customHeight="1" x14ac:dyDescent="0.25">
      <c r="A312" s="697" t="s">
        <v>480</v>
      </c>
      <c r="B312" s="683"/>
      <c r="C312" s="683"/>
      <c r="D312" s="683"/>
      <c r="E312" s="683"/>
      <c r="F312" s="683"/>
      <c r="G312" s="683"/>
      <c r="H312" s="683"/>
      <c r="I312" s="683"/>
      <c r="J312" s="683"/>
      <c r="K312" s="683"/>
      <c r="L312" s="683"/>
      <c r="M312" s="683"/>
      <c r="N312" s="683"/>
      <c r="O312" s="683"/>
      <c r="P312" s="683"/>
      <c r="Q312" s="683"/>
      <c r="R312" s="683"/>
      <c r="S312" s="683"/>
      <c r="T312" s="683"/>
      <c r="U312" s="683"/>
      <c r="V312" s="683"/>
      <c r="W312" s="683"/>
      <c r="X312" s="683"/>
      <c r="Y312" s="683"/>
      <c r="Z312" s="683"/>
      <c r="AA312" s="660"/>
      <c r="AB312" s="660"/>
      <c r="AC312" s="660"/>
    </row>
    <row r="313" spans="1:68" ht="14.25" customHeight="1" x14ac:dyDescent="0.25">
      <c r="A313" s="690" t="s">
        <v>89</v>
      </c>
      <c r="B313" s="683"/>
      <c r="C313" s="683"/>
      <c r="D313" s="683"/>
      <c r="E313" s="683"/>
      <c r="F313" s="683"/>
      <c r="G313" s="683"/>
      <c r="H313" s="683"/>
      <c r="I313" s="683"/>
      <c r="J313" s="683"/>
      <c r="K313" s="683"/>
      <c r="L313" s="683"/>
      <c r="M313" s="683"/>
      <c r="N313" s="683"/>
      <c r="O313" s="683"/>
      <c r="P313" s="683"/>
      <c r="Q313" s="683"/>
      <c r="R313" s="683"/>
      <c r="S313" s="683"/>
      <c r="T313" s="683"/>
      <c r="U313" s="683"/>
      <c r="V313" s="683"/>
      <c r="W313" s="683"/>
      <c r="X313" s="683"/>
      <c r="Y313" s="683"/>
      <c r="Z313" s="683"/>
      <c r="AA313" s="661"/>
      <c r="AB313" s="661"/>
      <c r="AC313" s="661"/>
    </row>
    <row r="314" spans="1:68" ht="27" customHeight="1" x14ac:dyDescent="0.25">
      <c r="A314" s="54" t="s">
        <v>481</v>
      </c>
      <c r="B314" s="54" t="s">
        <v>482</v>
      </c>
      <c r="C314" s="31">
        <v>4301011662</v>
      </c>
      <c r="D314" s="671">
        <v>4680115883703</v>
      </c>
      <c r="E314" s="672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87"/>
      <c r="R314" s="687"/>
      <c r="S314" s="687"/>
      <c r="T314" s="688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684"/>
      <c r="B315" s="683"/>
      <c r="C315" s="683"/>
      <c r="D315" s="683"/>
      <c r="E315" s="683"/>
      <c r="F315" s="683"/>
      <c r="G315" s="683"/>
      <c r="H315" s="683"/>
      <c r="I315" s="683"/>
      <c r="J315" s="683"/>
      <c r="K315" s="683"/>
      <c r="L315" s="683"/>
      <c r="M315" s="683"/>
      <c r="N315" s="683"/>
      <c r="O315" s="685"/>
      <c r="P315" s="681" t="s">
        <v>79</v>
      </c>
      <c r="Q315" s="674"/>
      <c r="R315" s="674"/>
      <c r="S315" s="674"/>
      <c r="T315" s="674"/>
      <c r="U315" s="674"/>
      <c r="V315" s="675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x14ac:dyDescent="0.2">
      <c r="A316" s="683"/>
      <c r="B316" s="683"/>
      <c r="C316" s="683"/>
      <c r="D316" s="683"/>
      <c r="E316" s="683"/>
      <c r="F316" s="683"/>
      <c r="G316" s="683"/>
      <c r="H316" s="683"/>
      <c r="I316" s="683"/>
      <c r="J316" s="683"/>
      <c r="K316" s="683"/>
      <c r="L316" s="683"/>
      <c r="M316" s="683"/>
      <c r="N316" s="683"/>
      <c r="O316" s="685"/>
      <c r="P316" s="681" t="s">
        <v>79</v>
      </c>
      <c r="Q316" s="674"/>
      <c r="R316" s="674"/>
      <c r="S316" s="674"/>
      <c r="T316" s="674"/>
      <c r="U316" s="674"/>
      <c r="V316" s="675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customHeight="1" x14ac:dyDescent="0.25">
      <c r="A317" s="697" t="s">
        <v>485</v>
      </c>
      <c r="B317" s="683"/>
      <c r="C317" s="683"/>
      <c r="D317" s="683"/>
      <c r="E317" s="683"/>
      <c r="F317" s="683"/>
      <c r="G317" s="683"/>
      <c r="H317" s="683"/>
      <c r="I317" s="683"/>
      <c r="J317" s="683"/>
      <c r="K317" s="683"/>
      <c r="L317" s="683"/>
      <c r="M317" s="683"/>
      <c r="N317" s="683"/>
      <c r="O317" s="683"/>
      <c r="P317" s="683"/>
      <c r="Q317" s="683"/>
      <c r="R317" s="683"/>
      <c r="S317" s="683"/>
      <c r="T317" s="683"/>
      <c r="U317" s="683"/>
      <c r="V317" s="683"/>
      <c r="W317" s="683"/>
      <c r="X317" s="683"/>
      <c r="Y317" s="683"/>
      <c r="Z317" s="683"/>
      <c r="AA317" s="660"/>
      <c r="AB317" s="660"/>
      <c r="AC317" s="660"/>
    </row>
    <row r="318" spans="1:68" ht="14.25" customHeight="1" x14ac:dyDescent="0.25">
      <c r="A318" s="690" t="s">
        <v>89</v>
      </c>
      <c r="B318" s="683"/>
      <c r="C318" s="683"/>
      <c r="D318" s="683"/>
      <c r="E318" s="683"/>
      <c r="F318" s="683"/>
      <c r="G318" s="683"/>
      <c r="H318" s="683"/>
      <c r="I318" s="683"/>
      <c r="J318" s="683"/>
      <c r="K318" s="683"/>
      <c r="L318" s="683"/>
      <c r="M318" s="683"/>
      <c r="N318" s="683"/>
      <c r="O318" s="683"/>
      <c r="P318" s="683"/>
      <c r="Q318" s="683"/>
      <c r="R318" s="683"/>
      <c r="S318" s="683"/>
      <c r="T318" s="683"/>
      <c r="U318" s="683"/>
      <c r="V318" s="683"/>
      <c r="W318" s="683"/>
      <c r="X318" s="683"/>
      <c r="Y318" s="683"/>
      <c r="Z318" s="683"/>
      <c r="AA318" s="661"/>
      <c r="AB318" s="661"/>
      <c r="AC318" s="661"/>
    </row>
    <row r="319" spans="1:68" ht="27" customHeight="1" x14ac:dyDescent="0.25">
      <c r="A319" s="54" t="s">
        <v>486</v>
      </c>
      <c r="B319" s="54" t="s">
        <v>487</v>
      </c>
      <c r="C319" s="31">
        <v>4301012024</v>
      </c>
      <c r="D319" s="671">
        <v>4680115885615</v>
      </c>
      <c r="E319" s="672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87"/>
      <c r="R319" s="687"/>
      <c r="S319" s="687"/>
      <c r="T319" s="688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customHeight="1" x14ac:dyDescent="0.25">
      <c r="A320" s="54" t="s">
        <v>489</v>
      </c>
      <c r="B320" s="54" t="s">
        <v>490</v>
      </c>
      <c r="C320" s="31">
        <v>4301012016</v>
      </c>
      <c r="D320" s="671">
        <v>4680115885554</v>
      </c>
      <c r="E320" s="672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8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87"/>
      <c r="R320" s="687"/>
      <c r="S320" s="687"/>
      <c r="T320" s="688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customHeight="1" x14ac:dyDescent="0.25">
      <c r="A321" s="54" t="s">
        <v>489</v>
      </c>
      <c r="B321" s="54" t="s">
        <v>492</v>
      </c>
      <c r="C321" s="31">
        <v>4301011911</v>
      </c>
      <c r="D321" s="671">
        <v>4680115885554</v>
      </c>
      <c r="E321" s="672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8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87"/>
      <c r="R321" s="687"/>
      <c r="S321" s="687"/>
      <c r="T321" s="688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customHeight="1" x14ac:dyDescent="0.25">
      <c r="A322" s="54" t="s">
        <v>494</v>
      </c>
      <c r="B322" s="54" t="s">
        <v>495</v>
      </c>
      <c r="C322" s="31">
        <v>4301011858</v>
      </c>
      <c r="D322" s="671">
        <v>4680115885646</v>
      </c>
      <c r="E322" s="672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87"/>
      <c r="R322" s="687"/>
      <c r="S322" s="687"/>
      <c r="T322" s="688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customHeight="1" x14ac:dyDescent="0.25">
      <c r="A323" s="54" t="s">
        <v>497</v>
      </c>
      <c r="B323" s="54" t="s">
        <v>498</v>
      </c>
      <c r="C323" s="31">
        <v>4301011857</v>
      </c>
      <c r="D323" s="671">
        <v>4680115885622</v>
      </c>
      <c r="E323" s="672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7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87"/>
      <c r="R323" s="687"/>
      <c r="S323" s="687"/>
      <c r="T323" s="688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500</v>
      </c>
      <c r="B324" s="54" t="s">
        <v>501</v>
      </c>
      <c r="C324" s="31">
        <v>4301011859</v>
      </c>
      <c r="D324" s="671">
        <v>4680115885608</v>
      </c>
      <c r="E324" s="672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87"/>
      <c r="R324" s="687"/>
      <c r="S324" s="687"/>
      <c r="T324" s="688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x14ac:dyDescent="0.2">
      <c r="A325" s="684"/>
      <c r="B325" s="683"/>
      <c r="C325" s="683"/>
      <c r="D325" s="683"/>
      <c r="E325" s="683"/>
      <c r="F325" s="683"/>
      <c r="G325" s="683"/>
      <c r="H325" s="683"/>
      <c r="I325" s="683"/>
      <c r="J325" s="683"/>
      <c r="K325" s="683"/>
      <c r="L325" s="683"/>
      <c r="M325" s="683"/>
      <c r="N325" s="683"/>
      <c r="O325" s="685"/>
      <c r="P325" s="681" t="s">
        <v>79</v>
      </c>
      <c r="Q325" s="674"/>
      <c r="R325" s="674"/>
      <c r="S325" s="674"/>
      <c r="T325" s="674"/>
      <c r="U325" s="674"/>
      <c r="V325" s="675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x14ac:dyDescent="0.2">
      <c r="A326" s="683"/>
      <c r="B326" s="683"/>
      <c r="C326" s="683"/>
      <c r="D326" s="683"/>
      <c r="E326" s="683"/>
      <c r="F326" s="683"/>
      <c r="G326" s="683"/>
      <c r="H326" s="683"/>
      <c r="I326" s="683"/>
      <c r="J326" s="683"/>
      <c r="K326" s="683"/>
      <c r="L326" s="683"/>
      <c r="M326" s="683"/>
      <c r="N326" s="683"/>
      <c r="O326" s="685"/>
      <c r="P326" s="681" t="s">
        <v>79</v>
      </c>
      <c r="Q326" s="674"/>
      <c r="R326" s="674"/>
      <c r="S326" s="674"/>
      <c r="T326" s="674"/>
      <c r="U326" s="674"/>
      <c r="V326" s="675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customHeight="1" x14ac:dyDescent="0.25">
      <c r="A327" s="690" t="s">
        <v>139</v>
      </c>
      <c r="B327" s="683"/>
      <c r="C327" s="683"/>
      <c r="D327" s="683"/>
      <c r="E327" s="683"/>
      <c r="F327" s="683"/>
      <c r="G327" s="683"/>
      <c r="H327" s="683"/>
      <c r="I327" s="683"/>
      <c r="J327" s="683"/>
      <c r="K327" s="683"/>
      <c r="L327" s="683"/>
      <c r="M327" s="683"/>
      <c r="N327" s="683"/>
      <c r="O327" s="683"/>
      <c r="P327" s="683"/>
      <c r="Q327" s="683"/>
      <c r="R327" s="683"/>
      <c r="S327" s="683"/>
      <c r="T327" s="683"/>
      <c r="U327" s="683"/>
      <c r="V327" s="683"/>
      <c r="W327" s="683"/>
      <c r="X327" s="683"/>
      <c r="Y327" s="683"/>
      <c r="Z327" s="683"/>
      <c r="AA327" s="661"/>
      <c r="AB327" s="661"/>
      <c r="AC327" s="661"/>
    </row>
    <row r="328" spans="1:68" ht="27" customHeight="1" x14ac:dyDescent="0.25">
      <c r="A328" s="54" t="s">
        <v>502</v>
      </c>
      <c r="B328" s="54" t="s">
        <v>503</v>
      </c>
      <c r="C328" s="31">
        <v>4301030878</v>
      </c>
      <c r="D328" s="671">
        <v>4607091387193</v>
      </c>
      <c r="E328" s="672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10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87"/>
      <c r="R328" s="687"/>
      <c r="S328" s="687"/>
      <c r="T328" s="688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505</v>
      </c>
      <c r="B329" s="54" t="s">
        <v>506</v>
      </c>
      <c r="C329" s="31">
        <v>4301031153</v>
      </c>
      <c r="D329" s="671">
        <v>4607091387230</v>
      </c>
      <c r="E329" s="672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87"/>
      <c r="R329" s="687"/>
      <c r="S329" s="687"/>
      <c r="T329" s="688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508</v>
      </c>
      <c r="B330" s="54" t="s">
        <v>509</v>
      </c>
      <c r="C330" s="31">
        <v>4301031154</v>
      </c>
      <c r="D330" s="671">
        <v>4607091387292</v>
      </c>
      <c r="E330" s="672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87"/>
      <c r="R330" s="687"/>
      <c r="S330" s="687"/>
      <c r="T330" s="688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511</v>
      </c>
      <c r="B331" s="54" t="s">
        <v>512</v>
      </c>
      <c r="C331" s="31">
        <v>4301031152</v>
      </c>
      <c r="D331" s="671">
        <v>4607091387285</v>
      </c>
      <c r="E331" s="672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87"/>
      <c r="R331" s="687"/>
      <c r="S331" s="687"/>
      <c r="T331" s="688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4"/>
      <c r="B332" s="683"/>
      <c r="C332" s="683"/>
      <c r="D332" s="683"/>
      <c r="E332" s="683"/>
      <c r="F332" s="683"/>
      <c r="G332" s="683"/>
      <c r="H332" s="683"/>
      <c r="I332" s="683"/>
      <c r="J332" s="683"/>
      <c r="K332" s="683"/>
      <c r="L332" s="683"/>
      <c r="M332" s="683"/>
      <c r="N332" s="683"/>
      <c r="O332" s="685"/>
      <c r="P332" s="681" t="s">
        <v>79</v>
      </c>
      <c r="Q332" s="674"/>
      <c r="R332" s="674"/>
      <c r="S332" s="674"/>
      <c r="T332" s="674"/>
      <c r="U332" s="674"/>
      <c r="V332" s="675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x14ac:dyDescent="0.2">
      <c r="A333" s="683"/>
      <c r="B333" s="683"/>
      <c r="C333" s="683"/>
      <c r="D333" s="683"/>
      <c r="E333" s="683"/>
      <c r="F333" s="683"/>
      <c r="G333" s="683"/>
      <c r="H333" s="683"/>
      <c r="I333" s="683"/>
      <c r="J333" s="683"/>
      <c r="K333" s="683"/>
      <c r="L333" s="683"/>
      <c r="M333" s="683"/>
      <c r="N333" s="683"/>
      <c r="O333" s="685"/>
      <c r="P333" s="681" t="s">
        <v>79</v>
      </c>
      <c r="Q333" s="674"/>
      <c r="R333" s="674"/>
      <c r="S333" s="674"/>
      <c r="T333" s="674"/>
      <c r="U333" s="674"/>
      <c r="V333" s="675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customHeight="1" x14ac:dyDescent="0.25">
      <c r="A334" s="690" t="s">
        <v>63</v>
      </c>
      <c r="B334" s="683"/>
      <c r="C334" s="683"/>
      <c r="D334" s="683"/>
      <c r="E334" s="683"/>
      <c r="F334" s="683"/>
      <c r="G334" s="683"/>
      <c r="H334" s="683"/>
      <c r="I334" s="683"/>
      <c r="J334" s="683"/>
      <c r="K334" s="683"/>
      <c r="L334" s="683"/>
      <c r="M334" s="683"/>
      <c r="N334" s="683"/>
      <c r="O334" s="683"/>
      <c r="P334" s="683"/>
      <c r="Q334" s="683"/>
      <c r="R334" s="683"/>
      <c r="S334" s="683"/>
      <c r="T334" s="683"/>
      <c r="U334" s="683"/>
      <c r="V334" s="683"/>
      <c r="W334" s="683"/>
      <c r="X334" s="683"/>
      <c r="Y334" s="683"/>
      <c r="Z334" s="683"/>
      <c r="AA334" s="661"/>
      <c r="AB334" s="661"/>
      <c r="AC334" s="661"/>
    </row>
    <row r="335" spans="1:68" ht="37.5" customHeight="1" x14ac:dyDescent="0.25">
      <c r="A335" s="54" t="s">
        <v>513</v>
      </c>
      <c r="B335" s="54" t="s">
        <v>514</v>
      </c>
      <c r="C335" s="31">
        <v>4301051100</v>
      </c>
      <c r="D335" s="671">
        <v>4607091387766</v>
      </c>
      <c r="E335" s="672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87"/>
      <c r="R335" s="687"/>
      <c r="S335" s="687"/>
      <c r="T335" s="688"/>
      <c r="U335" s="34"/>
      <c r="V335" s="34"/>
      <c r="W335" s="35" t="s">
        <v>68</v>
      </c>
      <c r="X335" s="665">
        <v>50</v>
      </c>
      <c r="Y335" s="666">
        <f>IFERROR(IF(X335="",0,CEILING((X335/$H335),1)*$H335),"")</f>
        <v>54.6</v>
      </c>
      <c r="Z335" s="36">
        <f>IFERROR(IF(Y335=0,"",ROUNDUP(Y335/H335,0)*0.01898),"")</f>
        <v>0.13286000000000001</v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53.288461538461547</v>
      </c>
      <c r="BN335" s="64">
        <f>IFERROR(Y335*I335/H335,"0")</f>
        <v>58.191000000000003</v>
      </c>
      <c r="BO335" s="64">
        <f>IFERROR(1/J335*(X335/H335),"0")</f>
        <v>0.10016025641025642</v>
      </c>
      <c r="BP335" s="64">
        <f>IFERROR(1/J335*(Y335/H335),"0")</f>
        <v>0.109375</v>
      </c>
    </row>
    <row r="336" spans="1:68" ht="27" customHeight="1" x14ac:dyDescent="0.25">
      <c r="A336" s="54" t="s">
        <v>516</v>
      </c>
      <c r="B336" s="54" t="s">
        <v>517</v>
      </c>
      <c r="C336" s="31">
        <v>4301051818</v>
      </c>
      <c r="D336" s="671">
        <v>4607091387957</v>
      </c>
      <c r="E336" s="672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7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87"/>
      <c r="R336" s="687"/>
      <c r="S336" s="687"/>
      <c r="T336" s="688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519</v>
      </c>
      <c r="B337" s="54" t="s">
        <v>520</v>
      </c>
      <c r="C337" s="31">
        <v>4301051819</v>
      </c>
      <c r="D337" s="671">
        <v>4607091387964</v>
      </c>
      <c r="E337" s="672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9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87"/>
      <c r="R337" s="687"/>
      <c r="S337" s="687"/>
      <c r="T337" s="688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522</v>
      </c>
      <c r="B338" s="54" t="s">
        <v>523</v>
      </c>
      <c r="C338" s="31">
        <v>4301051734</v>
      </c>
      <c r="D338" s="671">
        <v>4680115884588</v>
      </c>
      <c r="E338" s="672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87"/>
      <c r="R338" s="687"/>
      <c r="S338" s="687"/>
      <c r="T338" s="688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customHeight="1" x14ac:dyDescent="0.25">
      <c r="A339" s="54" t="s">
        <v>525</v>
      </c>
      <c r="B339" s="54" t="s">
        <v>526</v>
      </c>
      <c r="C339" s="31">
        <v>4301051578</v>
      </c>
      <c r="D339" s="671">
        <v>4607091387513</v>
      </c>
      <c r="E339" s="672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10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87"/>
      <c r="R339" s="687"/>
      <c r="S339" s="687"/>
      <c r="T339" s="688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684"/>
      <c r="B340" s="683"/>
      <c r="C340" s="683"/>
      <c r="D340" s="683"/>
      <c r="E340" s="683"/>
      <c r="F340" s="683"/>
      <c r="G340" s="683"/>
      <c r="H340" s="683"/>
      <c r="I340" s="683"/>
      <c r="J340" s="683"/>
      <c r="K340" s="683"/>
      <c r="L340" s="683"/>
      <c r="M340" s="683"/>
      <c r="N340" s="683"/>
      <c r="O340" s="685"/>
      <c r="P340" s="681" t="s">
        <v>79</v>
      </c>
      <c r="Q340" s="674"/>
      <c r="R340" s="674"/>
      <c r="S340" s="674"/>
      <c r="T340" s="674"/>
      <c r="U340" s="674"/>
      <c r="V340" s="675"/>
      <c r="W340" s="37" t="s">
        <v>80</v>
      </c>
      <c r="X340" s="667">
        <f>IFERROR(X335/H335,"0")+IFERROR(X336/H336,"0")+IFERROR(X337/H337,"0")+IFERROR(X338/H338,"0")+IFERROR(X339/H339,"0")</f>
        <v>6.4102564102564106</v>
      </c>
      <c r="Y340" s="667">
        <f>IFERROR(Y335/H335,"0")+IFERROR(Y336/H336,"0")+IFERROR(Y337/H337,"0")+IFERROR(Y338/H338,"0")+IFERROR(Y339/H339,"0")</f>
        <v>7</v>
      </c>
      <c r="Z340" s="667">
        <f>IFERROR(IF(Z335="",0,Z335),"0")+IFERROR(IF(Z336="",0,Z336),"0")+IFERROR(IF(Z337="",0,Z337),"0")+IFERROR(IF(Z338="",0,Z338),"0")+IFERROR(IF(Z339="",0,Z339),"0")</f>
        <v>0.13286000000000001</v>
      </c>
      <c r="AA340" s="668"/>
      <c r="AB340" s="668"/>
      <c r="AC340" s="668"/>
    </row>
    <row r="341" spans="1:68" x14ac:dyDescent="0.2">
      <c r="A341" s="683"/>
      <c r="B341" s="683"/>
      <c r="C341" s="683"/>
      <c r="D341" s="683"/>
      <c r="E341" s="683"/>
      <c r="F341" s="683"/>
      <c r="G341" s="683"/>
      <c r="H341" s="683"/>
      <c r="I341" s="683"/>
      <c r="J341" s="683"/>
      <c r="K341" s="683"/>
      <c r="L341" s="683"/>
      <c r="M341" s="683"/>
      <c r="N341" s="683"/>
      <c r="O341" s="685"/>
      <c r="P341" s="681" t="s">
        <v>79</v>
      </c>
      <c r="Q341" s="674"/>
      <c r="R341" s="674"/>
      <c r="S341" s="674"/>
      <c r="T341" s="674"/>
      <c r="U341" s="674"/>
      <c r="V341" s="675"/>
      <c r="W341" s="37" t="s">
        <v>68</v>
      </c>
      <c r="X341" s="667">
        <f>IFERROR(SUM(X335:X339),"0")</f>
        <v>50</v>
      </c>
      <c r="Y341" s="667">
        <f>IFERROR(SUM(Y335:Y339),"0")</f>
        <v>54.6</v>
      </c>
      <c r="Z341" s="37"/>
      <c r="AA341" s="668"/>
      <c r="AB341" s="668"/>
      <c r="AC341" s="668"/>
    </row>
    <row r="342" spans="1:68" ht="14.25" customHeight="1" x14ac:dyDescent="0.25">
      <c r="A342" s="690" t="s">
        <v>165</v>
      </c>
      <c r="B342" s="683"/>
      <c r="C342" s="683"/>
      <c r="D342" s="683"/>
      <c r="E342" s="683"/>
      <c r="F342" s="683"/>
      <c r="G342" s="683"/>
      <c r="H342" s="683"/>
      <c r="I342" s="683"/>
      <c r="J342" s="683"/>
      <c r="K342" s="683"/>
      <c r="L342" s="683"/>
      <c r="M342" s="683"/>
      <c r="N342" s="683"/>
      <c r="O342" s="683"/>
      <c r="P342" s="683"/>
      <c r="Q342" s="683"/>
      <c r="R342" s="683"/>
      <c r="S342" s="683"/>
      <c r="T342" s="683"/>
      <c r="U342" s="683"/>
      <c r="V342" s="683"/>
      <c r="W342" s="683"/>
      <c r="X342" s="683"/>
      <c r="Y342" s="683"/>
      <c r="Z342" s="683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71">
        <v>4607091380880</v>
      </c>
      <c r="E343" s="672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87"/>
      <c r="R343" s="687"/>
      <c r="S343" s="687"/>
      <c r="T343" s="688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71">
        <v>4607091384482</v>
      </c>
      <c r="E344" s="672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7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87"/>
      <c r="R344" s="687"/>
      <c r="S344" s="687"/>
      <c r="T344" s="688"/>
      <c r="U344" s="34"/>
      <c r="V344" s="34"/>
      <c r="W344" s="35" t="s">
        <v>68</v>
      </c>
      <c r="X344" s="665">
        <v>100</v>
      </c>
      <c r="Y344" s="666">
        <f>IFERROR(IF(X344="",0,CEILING((X344/$H344),1)*$H344),"")</f>
        <v>101.39999999999999</v>
      </c>
      <c r="Z344" s="36">
        <f>IFERROR(IF(Y344=0,"",ROUNDUP(Y344/H344,0)*0.01898),"")</f>
        <v>0.24674000000000001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106.65384615384617</v>
      </c>
      <c r="BN344" s="64">
        <f>IFERROR(Y344*I344/H344,"0")</f>
        <v>108.14700000000001</v>
      </c>
      <c r="BO344" s="64">
        <f>IFERROR(1/J344*(X344/H344),"0")</f>
        <v>0.20032051282051283</v>
      </c>
      <c r="BP344" s="64">
        <f>IFERROR(1/J344*(Y344/H344),"0")</f>
        <v>0.203125</v>
      </c>
    </row>
    <row r="345" spans="1:68" ht="16.5" customHeight="1" x14ac:dyDescent="0.25">
      <c r="A345" s="54" t="s">
        <v>534</v>
      </c>
      <c r="B345" s="54" t="s">
        <v>535</v>
      </c>
      <c r="C345" s="31">
        <v>4301060484</v>
      </c>
      <c r="D345" s="671">
        <v>4607091380897</v>
      </c>
      <c r="E345" s="672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83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87"/>
      <c r="R345" s="687"/>
      <c r="S345" s="687"/>
      <c r="T345" s="688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84"/>
      <c r="B346" s="683"/>
      <c r="C346" s="683"/>
      <c r="D346" s="683"/>
      <c r="E346" s="683"/>
      <c r="F346" s="683"/>
      <c r="G346" s="683"/>
      <c r="H346" s="683"/>
      <c r="I346" s="683"/>
      <c r="J346" s="683"/>
      <c r="K346" s="683"/>
      <c r="L346" s="683"/>
      <c r="M346" s="683"/>
      <c r="N346" s="683"/>
      <c r="O346" s="685"/>
      <c r="P346" s="681" t="s">
        <v>79</v>
      </c>
      <c r="Q346" s="674"/>
      <c r="R346" s="674"/>
      <c r="S346" s="674"/>
      <c r="T346" s="674"/>
      <c r="U346" s="674"/>
      <c r="V346" s="675"/>
      <c r="W346" s="37" t="s">
        <v>80</v>
      </c>
      <c r="X346" s="667">
        <f>IFERROR(X343/H343,"0")+IFERROR(X344/H344,"0")+IFERROR(X345/H345,"0")</f>
        <v>12.820512820512821</v>
      </c>
      <c r="Y346" s="667">
        <f>IFERROR(Y343/H343,"0")+IFERROR(Y344/H344,"0")+IFERROR(Y345/H345,"0")</f>
        <v>13</v>
      </c>
      <c r="Z346" s="667">
        <f>IFERROR(IF(Z343="",0,Z343),"0")+IFERROR(IF(Z344="",0,Z344),"0")+IFERROR(IF(Z345="",0,Z345),"0")</f>
        <v>0.24674000000000001</v>
      </c>
      <c r="AA346" s="668"/>
      <c r="AB346" s="668"/>
      <c r="AC346" s="668"/>
    </row>
    <row r="347" spans="1:68" x14ac:dyDescent="0.2">
      <c r="A347" s="683"/>
      <c r="B347" s="683"/>
      <c r="C347" s="683"/>
      <c r="D347" s="683"/>
      <c r="E347" s="683"/>
      <c r="F347" s="683"/>
      <c r="G347" s="683"/>
      <c r="H347" s="683"/>
      <c r="I347" s="683"/>
      <c r="J347" s="683"/>
      <c r="K347" s="683"/>
      <c r="L347" s="683"/>
      <c r="M347" s="683"/>
      <c r="N347" s="683"/>
      <c r="O347" s="685"/>
      <c r="P347" s="681" t="s">
        <v>79</v>
      </c>
      <c r="Q347" s="674"/>
      <c r="R347" s="674"/>
      <c r="S347" s="674"/>
      <c r="T347" s="674"/>
      <c r="U347" s="674"/>
      <c r="V347" s="675"/>
      <c r="W347" s="37" t="s">
        <v>68</v>
      </c>
      <c r="X347" s="667">
        <f>IFERROR(SUM(X343:X345),"0")</f>
        <v>100</v>
      </c>
      <c r="Y347" s="667">
        <f>IFERROR(SUM(Y343:Y345),"0")</f>
        <v>101.39999999999999</v>
      </c>
      <c r="Z347" s="37"/>
      <c r="AA347" s="668"/>
      <c r="AB347" s="668"/>
      <c r="AC347" s="668"/>
    </row>
    <row r="348" spans="1:68" ht="14.25" customHeight="1" x14ac:dyDescent="0.25">
      <c r="A348" s="690" t="s">
        <v>81</v>
      </c>
      <c r="B348" s="683"/>
      <c r="C348" s="683"/>
      <c r="D348" s="683"/>
      <c r="E348" s="683"/>
      <c r="F348" s="683"/>
      <c r="G348" s="683"/>
      <c r="H348" s="683"/>
      <c r="I348" s="683"/>
      <c r="J348" s="683"/>
      <c r="K348" s="683"/>
      <c r="L348" s="683"/>
      <c r="M348" s="683"/>
      <c r="N348" s="683"/>
      <c r="O348" s="683"/>
      <c r="P348" s="683"/>
      <c r="Q348" s="683"/>
      <c r="R348" s="683"/>
      <c r="S348" s="683"/>
      <c r="T348" s="683"/>
      <c r="U348" s="683"/>
      <c r="V348" s="683"/>
      <c r="W348" s="683"/>
      <c r="X348" s="683"/>
      <c r="Y348" s="683"/>
      <c r="Z348" s="683"/>
      <c r="AA348" s="661"/>
      <c r="AB348" s="661"/>
      <c r="AC348" s="661"/>
    </row>
    <row r="349" spans="1:68" ht="27" customHeight="1" x14ac:dyDescent="0.25">
      <c r="A349" s="54" t="s">
        <v>537</v>
      </c>
      <c r="B349" s="54" t="s">
        <v>538</v>
      </c>
      <c r="C349" s="31">
        <v>4301032055</v>
      </c>
      <c r="D349" s="671">
        <v>4680115886476</v>
      </c>
      <c r="E349" s="672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760" t="s">
        <v>539</v>
      </c>
      <c r="Q349" s="687"/>
      <c r="R349" s="687"/>
      <c r="S349" s="687"/>
      <c r="T349" s="688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4301030232</v>
      </c>
      <c r="D350" s="671">
        <v>4607091388374</v>
      </c>
      <c r="E350" s="672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953" t="s">
        <v>543</v>
      </c>
      <c r="Q350" s="687"/>
      <c r="R350" s="687"/>
      <c r="S350" s="687"/>
      <c r="T350" s="688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545</v>
      </c>
      <c r="B351" s="54" t="s">
        <v>546</v>
      </c>
      <c r="C351" s="31">
        <v>4301032015</v>
      </c>
      <c r="D351" s="671">
        <v>4607091383102</v>
      </c>
      <c r="E351" s="672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9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87"/>
      <c r="R351" s="687"/>
      <c r="S351" s="687"/>
      <c r="T351" s="688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71">
        <v>4607091388404</v>
      </c>
      <c r="E352" s="672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9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87"/>
      <c r="R352" s="687"/>
      <c r="S352" s="687"/>
      <c r="T352" s="688"/>
      <c r="U352" s="34"/>
      <c r="V352" s="34"/>
      <c r="W352" s="35" t="s">
        <v>68</v>
      </c>
      <c r="X352" s="665">
        <v>25.5</v>
      </c>
      <c r="Y352" s="666">
        <f>IFERROR(IF(X352="",0,CEILING((X352/$H352),1)*$H352),"")</f>
        <v>25.5</v>
      </c>
      <c r="Z352" s="36">
        <f>IFERROR(IF(Y352=0,"",ROUNDUP(Y352/H352,0)*0.00651),"")</f>
        <v>6.5100000000000005E-2</v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28.8</v>
      </c>
      <c r="BN352" s="64">
        <f>IFERROR(Y352*I352/H352,"0")</f>
        <v>28.8</v>
      </c>
      <c r="BO352" s="64">
        <f>IFERROR(1/J352*(X352/H352),"0")</f>
        <v>5.4945054945054951E-2</v>
      </c>
      <c r="BP352" s="64">
        <f>IFERROR(1/J352*(Y352/H352),"0")</f>
        <v>5.4945054945054951E-2</v>
      </c>
    </row>
    <row r="353" spans="1:68" x14ac:dyDescent="0.2">
      <c r="A353" s="684"/>
      <c r="B353" s="683"/>
      <c r="C353" s="683"/>
      <c r="D353" s="683"/>
      <c r="E353" s="683"/>
      <c r="F353" s="683"/>
      <c r="G353" s="683"/>
      <c r="H353" s="683"/>
      <c r="I353" s="683"/>
      <c r="J353" s="683"/>
      <c r="K353" s="683"/>
      <c r="L353" s="683"/>
      <c r="M353" s="683"/>
      <c r="N353" s="683"/>
      <c r="O353" s="685"/>
      <c r="P353" s="681" t="s">
        <v>79</v>
      </c>
      <c r="Q353" s="674"/>
      <c r="R353" s="674"/>
      <c r="S353" s="674"/>
      <c r="T353" s="674"/>
      <c r="U353" s="674"/>
      <c r="V353" s="675"/>
      <c r="W353" s="37" t="s">
        <v>80</v>
      </c>
      <c r="X353" s="667">
        <f>IFERROR(X349/H349,"0")+IFERROR(X350/H350,"0")+IFERROR(X351/H351,"0")+IFERROR(X352/H352,"0")</f>
        <v>10</v>
      </c>
      <c r="Y353" s="667">
        <f>IFERROR(Y349/H349,"0")+IFERROR(Y350/H350,"0")+IFERROR(Y351/H351,"0")+IFERROR(Y352/H352,"0")</f>
        <v>10</v>
      </c>
      <c r="Z353" s="667">
        <f>IFERROR(IF(Z349="",0,Z349),"0")+IFERROR(IF(Z350="",0,Z350),"0")+IFERROR(IF(Z351="",0,Z351),"0")+IFERROR(IF(Z352="",0,Z352),"0")</f>
        <v>6.5100000000000005E-2</v>
      </c>
      <c r="AA353" s="668"/>
      <c r="AB353" s="668"/>
      <c r="AC353" s="668"/>
    </row>
    <row r="354" spans="1:68" x14ac:dyDescent="0.2">
      <c r="A354" s="683"/>
      <c r="B354" s="683"/>
      <c r="C354" s="683"/>
      <c r="D354" s="683"/>
      <c r="E354" s="683"/>
      <c r="F354" s="683"/>
      <c r="G354" s="683"/>
      <c r="H354" s="683"/>
      <c r="I354" s="683"/>
      <c r="J354" s="683"/>
      <c r="K354" s="683"/>
      <c r="L354" s="683"/>
      <c r="M354" s="683"/>
      <c r="N354" s="683"/>
      <c r="O354" s="685"/>
      <c r="P354" s="681" t="s">
        <v>79</v>
      </c>
      <c r="Q354" s="674"/>
      <c r="R354" s="674"/>
      <c r="S354" s="674"/>
      <c r="T354" s="674"/>
      <c r="U354" s="674"/>
      <c r="V354" s="675"/>
      <c r="W354" s="37" t="s">
        <v>68</v>
      </c>
      <c r="X354" s="667">
        <f>IFERROR(SUM(X349:X352),"0")</f>
        <v>25.5</v>
      </c>
      <c r="Y354" s="667">
        <f>IFERROR(SUM(Y349:Y352),"0")</f>
        <v>25.5</v>
      </c>
      <c r="Z354" s="37"/>
      <c r="AA354" s="668"/>
      <c r="AB354" s="668"/>
      <c r="AC354" s="668"/>
    </row>
    <row r="355" spans="1:68" ht="14.25" customHeight="1" x14ac:dyDescent="0.25">
      <c r="A355" s="690" t="s">
        <v>550</v>
      </c>
      <c r="B355" s="683"/>
      <c r="C355" s="683"/>
      <c r="D355" s="683"/>
      <c r="E355" s="683"/>
      <c r="F355" s="683"/>
      <c r="G355" s="683"/>
      <c r="H355" s="683"/>
      <c r="I355" s="683"/>
      <c r="J355" s="683"/>
      <c r="K355" s="683"/>
      <c r="L355" s="683"/>
      <c r="M355" s="683"/>
      <c r="N355" s="683"/>
      <c r="O355" s="683"/>
      <c r="P355" s="683"/>
      <c r="Q355" s="683"/>
      <c r="R355" s="683"/>
      <c r="S355" s="683"/>
      <c r="T355" s="683"/>
      <c r="U355" s="683"/>
      <c r="V355" s="683"/>
      <c r="W355" s="683"/>
      <c r="X355" s="683"/>
      <c r="Y355" s="683"/>
      <c r="Z355" s="683"/>
      <c r="AA355" s="661"/>
      <c r="AB355" s="661"/>
      <c r="AC355" s="661"/>
    </row>
    <row r="356" spans="1:68" ht="16.5" customHeight="1" x14ac:dyDescent="0.25">
      <c r="A356" s="54" t="s">
        <v>551</v>
      </c>
      <c r="B356" s="54" t="s">
        <v>552</v>
      </c>
      <c r="C356" s="31">
        <v>4301180007</v>
      </c>
      <c r="D356" s="671">
        <v>4680115881808</v>
      </c>
      <c r="E356" s="672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87"/>
      <c r="R356" s="687"/>
      <c r="S356" s="687"/>
      <c r="T356" s="688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555</v>
      </c>
      <c r="B357" s="54" t="s">
        <v>556</v>
      </c>
      <c r="C357" s="31">
        <v>4301180006</v>
      </c>
      <c r="D357" s="671">
        <v>4680115881822</v>
      </c>
      <c r="E357" s="672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7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87"/>
      <c r="R357" s="687"/>
      <c r="S357" s="687"/>
      <c r="T357" s="688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557</v>
      </c>
      <c r="B358" s="54" t="s">
        <v>558</v>
      </c>
      <c r="C358" s="31">
        <v>4301180001</v>
      </c>
      <c r="D358" s="671">
        <v>4680115880016</v>
      </c>
      <c r="E358" s="672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9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87"/>
      <c r="R358" s="687"/>
      <c r="S358" s="687"/>
      <c r="T358" s="688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684"/>
      <c r="B359" s="683"/>
      <c r="C359" s="683"/>
      <c r="D359" s="683"/>
      <c r="E359" s="683"/>
      <c r="F359" s="683"/>
      <c r="G359" s="683"/>
      <c r="H359" s="683"/>
      <c r="I359" s="683"/>
      <c r="J359" s="683"/>
      <c r="K359" s="683"/>
      <c r="L359" s="683"/>
      <c r="M359" s="683"/>
      <c r="N359" s="683"/>
      <c r="O359" s="685"/>
      <c r="P359" s="681" t="s">
        <v>79</v>
      </c>
      <c r="Q359" s="674"/>
      <c r="R359" s="674"/>
      <c r="S359" s="674"/>
      <c r="T359" s="674"/>
      <c r="U359" s="674"/>
      <c r="V359" s="675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x14ac:dyDescent="0.2">
      <c r="A360" s="683"/>
      <c r="B360" s="683"/>
      <c r="C360" s="683"/>
      <c r="D360" s="683"/>
      <c r="E360" s="683"/>
      <c r="F360" s="683"/>
      <c r="G360" s="683"/>
      <c r="H360" s="683"/>
      <c r="I360" s="683"/>
      <c r="J360" s="683"/>
      <c r="K360" s="683"/>
      <c r="L360" s="683"/>
      <c r="M360" s="683"/>
      <c r="N360" s="683"/>
      <c r="O360" s="685"/>
      <c r="P360" s="681" t="s">
        <v>79</v>
      </c>
      <c r="Q360" s="674"/>
      <c r="R360" s="674"/>
      <c r="S360" s="674"/>
      <c r="T360" s="674"/>
      <c r="U360" s="674"/>
      <c r="V360" s="675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customHeight="1" x14ac:dyDescent="0.25">
      <c r="A361" s="697" t="s">
        <v>559</v>
      </c>
      <c r="B361" s="683"/>
      <c r="C361" s="683"/>
      <c r="D361" s="683"/>
      <c r="E361" s="683"/>
      <c r="F361" s="683"/>
      <c r="G361" s="683"/>
      <c r="H361" s="683"/>
      <c r="I361" s="683"/>
      <c r="J361" s="683"/>
      <c r="K361" s="683"/>
      <c r="L361" s="683"/>
      <c r="M361" s="683"/>
      <c r="N361" s="683"/>
      <c r="O361" s="683"/>
      <c r="P361" s="683"/>
      <c r="Q361" s="683"/>
      <c r="R361" s="683"/>
      <c r="S361" s="683"/>
      <c r="T361" s="683"/>
      <c r="U361" s="683"/>
      <c r="V361" s="683"/>
      <c r="W361" s="683"/>
      <c r="X361" s="683"/>
      <c r="Y361" s="683"/>
      <c r="Z361" s="683"/>
      <c r="AA361" s="660"/>
      <c r="AB361" s="660"/>
      <c r="AC361" s="660"/>
    </row>
    <row r="362" spans="1:68" ht="14.25" customHeight="1" x14ac:dyDescent="0.25">
      <c r="A362" s="690" t="s">
        <v>139</v>
      </c>
      <c r="B362" s="683"/>
      <c r="C362" s="683"/>
      <c r="D362" s="683"/>
      <c r="E362" s="683"/>
      <c r="F362" s="683"/>
      <c r="G362" s="683"/>
      <c r="H362" s="683"/>
      <c r="I362" s="683"/>
      <c r="J362" s="683"/>
      <c r="K362" s="683"/>
      <c r="L362" s="683"/>
      <c r="M362" s="683"/>
      <c r="N362" s="683"/>
      <c r="O362" s="683"/>
      <c r="P362" s="683"/>
      <c r="Q362" s="683"/>
      <c r="R362" s="683"/>
      <c r="S362" s="683"/>
      <c r="T362" s="683"/>
      <c r="U362" s="683"/>
      <c r="V362" s="683"/>
      <c r="W362" s="683"/>
      <c r="X362" s="683"/>
      <c r="Y362" s="683"/>
      <c r="Z362" s="683"/>
      <c r="AA362" s="661"/>
      <c r="AB362" s="661"/>
      <c r="AC362" s="661"/>
    </row>
    <row r="363" spans="1:68" ht="27" customHeight="1" x14ac:dyDescent="0.25">
      <c r="A363" s="54" t="s">
        <v>560</v>
      </c>
      <c r="B363" s="54" t="s">
        <v>561</v>
      </c>
      <c r="C363" s="31">
        <v>4301031066</v>
      </c>
      <c r="D363" s="671">
        <v>4607091383836</v>
      </c>
      <c r="E363" s="672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6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87"/>
      <c r="R363" s="687"/>
      <c r="S363" s="687"/>
      <c r="T363" s="688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684"/>
      <c r="B364" s="683"/>
      <c r="C364" s="683"/>
      <c r="D364" s="683"/>
      <c r="E364" s="683"/>
      <c r="F364" s="683"/>
      <c r="G364" s="683"/>
      <c r="H364" s="683"/>
      <c r="I364" s="683"/>
      <c r="J364" s="683"/>
      <c r="K364" s="683"/>
      <c r="L364" s="683"/>
      <c r="M364" s="683"/>
      <c r="N364" s="683"/>
      <c r="O364" s="685"/>
      <c r="P364" s="681" t="s">
        <v>79</v>
      </c>
      <c r="Q364" s="674"/>
      <c r="R364" s="674"/>
      <c r="S364" s="674"/>
      <c r="T364" s="674"/>
      <c r="U364" s="674"/>
      <c r="V364" s="675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x14ac:dyDescent="0.2">
      <c r="A365" s="683"/>
      <c r="B365" s="683"/>
      <c r="C365" s="683"/>
      <c r="D365" s="683"/>
      <c r="E365" s="683"/>
      <c r="F365" s="683"/>
      <c r="G365" s="683"/>
      <c r="H365" s="683"/>
      <c r="I365" s="683"/>
      <c r="J365" s="683"/>
      <c r="K365" s="683"/>
      <c r="L365" s="683"/>
      <c r="M365" s="683"/>
      <c r="N365" s="683"/>
      <c r="O365" s="685"/>
      <c r="P365" s="681" t="s">
        <v>79</v>
      </c>
      <c r="Q365" s="674"/>
      <c r="R365" s="674"/>
      <c r="S365" s="674"/>
      <c r="T365" s="674"/>
      <c r="U365" s="674"/>
      <c r="V365" s="675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customHeight="1" x14ac:dyDescent="0.25">
      <c r="A366" s="690" t="s">
        <v>63</v>
      </c>
      <c r="B366" s="683"/>
      <c r="C366" s="683"/>
      <c r="D366" s="683"/>
      <c r="E366" s="683"/>
      <c r="F366" s="683"/>
      <c r="G366" s="683"/>
      <c r="H366" s="683"/>
      <c r="I366" s="683"/>
      <c r="J366" s="683"/>
      <c r="K366" s="683"/>
      <c r="L366" s="683"/>
      <c r="M366" s="683"/>
      <c r="N366" s="683"/>
      <c r="O366" s="683"/>
      <c r="P366" s="683"/>
      <c r="Q366" s="683"/>
      <c r="R366" s="683"/>
      <c r="S366" s="683"/>
      <c r="T366" s="683"/>
      <c r="U366" s="683"/>
      <c r="V366" s="683"/>
      <c r="W366" s="683"/>
      <c r="X366" s="683"/>
      <c r="Y366" s="683"/>
      <c r="Z366" s="683"/>
      <c r="AA366" s="661"/>
      <c r="AB366" s="661"/>
      <c r="AC366" s="661"/>
    </row>
    <row r="367" spans="1:68" ht="27" customHeight="1" x14ac:dyDescent="0.25">
      <c r="A367" s="54" t="s">
        <v>563</v>
      </c>
      <c r="B367" s="54" t="s">
        <v>564</v>
      </c>
      <c r="C367" s="31">
        <v>4301051489</v>
      </c>
      <c r="D367" s="671">
        <v>4607091387919</v>
      </c>
      <c r="E367" s="672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7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87"/>
      <c r="R367" s="687"/>
      <c r="S367" s="687"/>
      <c r="T367" s="688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566</v>
      </c>
      <c r="B368" s="54" t="s">
        <v>567</v>
      </c>
      <c r="C368" s="31">
        <v>4301051461</v>
      </c>
      <c r="D368" s="671">
        <v>4680115883604</v>
      </c>
      <c r="E368" s="672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87"/>
      <c r="R368" s="687"/>
      <c r="S368" s="687"/>
      <c r="T368" s="688"/>
      <c r="U368" s="34"/>
      <c r="V368" s="34"/>
      <c r="W368" s="35" t="s">
        <v>68</v>
      </c>
      <c r="X368" s="665">
        <v>168</v>
      </c>
      <c r="Y368" s="666">
        <f>IFERROR(IF(X368="",0,CEILING((X368/$H368),1)*$H368),"")</f>
        <v>168</v>
      </c>
      <c r="Z368" s="36">
        <f>IFERROR(IF(Y368=0,"",ROUNDUP(Y368/H368,0)*0.00651),"")</f>
        <v>0.52080000000000004</v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188.15999999999997</v>
      </c>
      <c r="BN368" s="64">
        <f>IFERROR(Y368*I368/H368,"0")</f>
        <v>188.15999999999997</v>
      </c>
      <c r="BO368" s="64">
        <f>IFERROR(1/J368*(X368/H368),"0")</f>
        <v>0.43956043956043961</v>
      </c>
      <c r="BP368" s="64">
        <f>IFERROR(1/J368*(Y368/H368),"0")</f>
        <v>0.43956043956043961</v>
      </c>
    </row>
    <row r="369" spans="1:68" ht="27" customHeight="1" x14ac:dyDescent="0.25">
      <c r="A369" s="54" t="s">
        <v>569</v>
      </c>
      <c r="B369" s="54" t="s">
        <v>570</v>
      </c>
      <c r="C369" s="31">
        <v>4301051864</v>
      </c>
      <c r="D369" s="671">
        <v>4680115883567</v>
      </c>
      <c r="E369" s="672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7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87"/>
      <c r="R369" s="687"/>
      <c r="S369" s="687"/>
      <c r="T369" s="688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84"/>
      <c r="B370" s="683"/>
      <c r="C370" s="683"/>
      <c r="D370" s="683"/>
      <c r="E370" s="683"/>
      <c r="F370" s="683"/>
      <c r="G370" s="683"/>
      <c r="H370" s="683"/>
      <c r="I370" s="683"/>
      <c r="J370" s="683"/>
      <c r="K370" s="683"/>
      <c r="L370" s="683"/>
      <c r="M370" s="683"/>
      <c r="N370" s="683"/>
      <c r="O370" s="685"/>
      <c r="P370" s="681" t="s">
        <v>79</v>
      </c>
      <c r="Q370" s="674"/>
      <c r="R370" s="674"/>
      <c r="S370" s="674"/>
      <c r="T370" s="674"/>
      <c r="U370" s="674"/>
      <c r="V370" s="675"/>
      <c r="W370" s="37" t="s">
        <v>80</v>
      </c>
      <c r="X370" s="667">
        <f>IFERROR(X367/H367,"0")+IFERROR(X368/H368,"0")+IFERROR(X369/H369,"0")</f>
        <v>80</v>
      </c>
      <c r="Y370" s="667">
        <f>IFERROR(Y367/H367,"0")+IFERROR(Y368/H368,"0")+IFERROR(Y369/H369,"0")</f>
        <v>80</v>
      </c>
      <c r="Z370" s="667">
        <f>IFERROR(IF(Z367="",0,Z367),"0")+IFERROR(IF(Z368="",0,Z368),"0")+IFERROR(IF(Z369="",0,Z369),"0")</f>
        <v>0.52080000000000004</v>
      </c>
      <c r="AA370" s="668"/>
      <c r="AB370" s="668"/>
      <c r="AC370" s="668"/>
    </row>
    <row r="371" spans="1:68" x14ac:dyDescent="0.2">
      <c r="A371" s="683"/>
      <c r="B371" s="683"/>
      <c r="C371" s="683"/>
      <c r="D371" s="683"/>
      <c r="E371" s="683"/>
      <c r="F371" s="683"/>
      <c r="G371" s="683"/>
      <c r="H371" s="683"/>
      <c r="I371" s="683"/>
      <c r="J371" s="683"/>
      <c r="K371" s="683"/>
      <c r="L371" s="683"/>
      <c r="M371" s="683"/>
      <c r="N371" s="683"/>
      <c r="O371" s="685"/>
      <c r="P371" s="681" t="s">
        <v>79</v>
      </c>
      <c r="Q371" s="674"/>
      <c r="R371" s="674"/>
      <c r="S371" s="674"/>
      <c r="T371" s="674"/>
      <c r="U371" s="674"/>
      <c r="V371" s="675"/>
      <c r="W371" s="37" t="s">
        <v>68</v>
      </c>
      <c r="X371" s="667">
        <f>IFERROR(SUM(X367:X369),"0")</f>
        <v>168</v>
      </c>
      <c r="Y371" s="667">
        <f>IFERROR(SUM(Y367:Y369),"0")</f>
        <v>168</v>
      </c>
      <c r="Z371" s="37"/>
      <c r="AA371" s="668"/>
      <c r="AB371" s="668"/>
      <c r="AC371" s="668"/>
    </row>
    <row r="372" spans="1:68" ht="27.75" customHeight="1" x14ac:dyDescent="0.2">
      <c r="A372" s="692" t="s">
        <v>572</v>
      </c>
      <c r="B372" s="693"/>
      <c r="C372" s="693"/>
      <c r="D372" s="693"/>
      <c r="E372" s="693"/>
      <c r="F372" s="693"/>
      <c r="G372" s="693"/>
      <c r="H372" s="693"/>
      <c r="I372" s="693"/>
      <c r="J372" s="693"/>
      <c r="K372" s="693"/>
      <c r="L372" s="693"/>
      <c r="M372" s="693"/>
      <c r="N372" s="693"/>
      <c r="O372" s="693"/>
      <c r="P372" s="693"/>
      <c r="Q372" s="693"/>
      <c r="R372" s="693"/>
      <c r="S372" s="693"/>
      <c r="T372" s="693"/>
      <c r="U372" s="693"/>
      <c r="V372" s="693"/>
      <c r="W372" s="693"/>
      <c r="X372" s="693"/>
      <c r="Y372" s="693"/>
      <c r="Z372" s="693"/>
      <c r="AA372" s="48"/>
      <c r="AB372" s="48"/>
      <c r="AC372" s="48"/>
    </row>
    <row r="373" spans="1:68" ht="16.5" customHeight="1" x14ac:dyDescent="0.25">
      <c r="A373" s="697" t="s">
        <v>573</v>
      </c>
      <c r="B373" s="683"/>
      <c r="C373" s="683"/>
      <c r="D373" s="683"/>
      <c r="E373" s="683"/>
      <c r="F373" s="683"/>
      <c r="G373" s="683"/>
      <c r="H373" s="683"/>
      <c r="I373" s="683"/>
      <c r="J373" s="683"/>
      <c r="K373" s="683"/>
      <c r="L373" s="683"/>
      <c r="M373" s="683"/>
      <c r="N373" s="683"/>
      <c r="O373" s="683"/>
      <c r="P373" s="683"/>
      <c r="Q373" s="683"/>
      <c r="R373" s="683"/>
      <c r="S373" s="683"/>
      <c r="T373" s="683"/>
      <c r="U373" s="683"/>
      <c r="V373" s="683"/>
      <c r="W373" s="683"/>
      <c r="X373" s="683"/>
      <c r="Y373" s="683"/>
      <c r="Z373" s="683"/>
      <c r="AA373" s="660"/>
      <c r="AB373" s="660"/>
      <c r="AC373" s="660"/>
    </row>
    <row r="374" spans="1:68" ht="14.25" customHeight="1" x14ac:dyDescent="0.25">
      <c r="A374" s="690" t="s">
        <v>89</v>
      </c>
      <c r="B374" s="683"/>
      <c r="C374" s="683"/>
      <c r="D374" s="683"/>
      <c r="E374" s="683"/>
      <c r="F374" s="683"/>
      <c r="G374" s="683"/>
      <c r="H374" s="683"/>
      <c r="I374" s="683"/>
      <c r="J374" s="683"/>
      <c r="K374" s="683"/>
      <c r="L374" s="683"/>
      <c r="M374" s="683"/>
      <c r="N374" s="683"/>
      <c r="O374" s="683"/>
      <c r="P374" s="683"/>
      <c r="Q374" s="683"/>
      <c r="R374" s="683"/>
      <c r="S374" s="683"/>
      <c r="T374" s="683"/>
      <c r="U374" s="683"/>
      <c r="V374" s="683"/>
      <c r="W374" s="683"/>
      <c r="X374" s="683"/>
      <c r="Y374" s="683"/>
      <c r="Z374" s="683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71">
        <v>4680115884847</v>
      </c>
      <c r="E375" s="672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87"/>
      <c r="R375" s="687"/>
      <c r="S375" s="687"/>
      <c r="T375" s="688"/>
      <c r="U375" s="34"/>
      <c r="V375" s="34"/>
      <c r="W375" s="35" t="s">
        <v>68</v>
      </c>
      <c r="X375" s="665">
        <v>490</v>
      </c>
      <c r="Y375" s="666">
        <f t="shared" ref="Y375:Y384" si="52">IFERROR(IF(X375="",0,CEILING((X375/$H375),1)*$H375),"")</f>
        <v>495</v>
      </c>
      <c r="Z375" s="36">
        <f>IFERROR(IF(Y375=0,"",ROUNDUP(Y375/H375,0)*0.02175),"")</f>
        <v>0.71775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505.68</v>
      </c>
      <c r="BN375" s="64">
        <f t="shared" ref="BN375:BN384" si="54">IFERROR(Y375*I375/H375,"0")</f>
        <v>510.84000000000003</v>
      </c>
      <c r="BO375" s="64">
        <f t="shared" ref="BO375:BO384" si="55">IFERROR(1/J375*(X375/H375),"0")</f>
        <v>0.68055555555555547</v>
      </c>
      <c r="BP375" s="64">
        <f t="shared" ref="BP375:BP384" si="56">IFERROR(1/J375*(Y375/H375),"0")</f>
        <v>0.6875</v>
      </c>
    </row>
    <row r="376" spans="1:68" ht="27" customHeight="1" x14ac:dyDescent="0.25">
      <c r="A376" s="54" t="s">
        <v>574</v>
      </c>
      <c r="B376" s="54" t="s">
        <v>577</v>
      </c>
      <c r="C376" s="31">
        <v>4301011946</v>
      </c>
      <c r="D376" s="671">
        <v>4680115884847</v>
      </c>
      <c r="E376" s="672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9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87"/>
      <c r="R376" s="687"/>
      <c r="S376" s="687"/>
      <c r="T376" s="688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customHeight="1" x14ac:dyDescent="0.25">
      <c r="A377" s="54" t="s">
        <v>579</v>
      </c>
      <c r="B377" s="54" t="s">
        <v>580</v>
      </c>
      <c r="C377" s="31">
        <v>4301011947</v>
      </c>
      <c r="D377" s="671">
        <v>4680115884854</v>
      </c>
      <c r="E377" s="672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87"/>
      <c r="R377" s="687"/>
      <c r="S377" s="687"/>
      <c r="T377" s="688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71">
        <v>4680115884854</v>
      </c>
      <c r="E378" s="672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9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87"/>
      <c r="R378" s="687"/>
      <c r="S378" s="687"/>
      <c r="T378" s="688"/>
      <c r="U378" s="34"/>
      <c r="V378" s="34"/>
      <c r="W378" s="35" t="s">
        <v>68</v>
      </c>
      <c r="X378" s="665">
        <v>490</v>
      </c>
      <c r="Y378" s="666">
        <f t="shared" si="52"/>
        <v>495</v>
      </c>
      <c r="Z378" s="36">
        <f>IFERROR(IF(Y378=0,"",ROUNDUP(Y378/H378,0)*0.02175),"")</f>
        <v>0.71775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505.68</v>
      </c>
      <c r="BN378" s="64">
        <f t="shared" si="54"/>
        <v>510.84000000000003</v>
      </c>
      <c r="BO378" s="64">
        <f t="shared" si="55"/>
        <v>0.68055555555555547</v>
      </c>
      <c r="BP378" s="64">
        <f t="shared" si="56"/>
        <v>0.6875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71">
        <v>4680115884830</v>
      </c>
      <c r="E379" s="672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10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87"/>
      <c r="R379" s="687"/>
      <c r="S379" s="687"/>
      <c r="T379" s="688"/>
      <c r="U379" s="34"/>
      <c r="V379" s="34"/>
      <c r="W379" s="35" t="s">
        <v>68</v>
      </c>
      <c r="X379" s="665">
        <v>950</v>
      </c>
      <c r="Y379" s="666">
        <f t="shared" si="52"/>
        <v>960</v>
      </c>
      <c r="Z379" s="36">
        <f>IFERROR(IF(Y379=0,"",ROUNDUP(Y379/H379,0)*0.02175),"")</f>
        <v>1.3919999999999999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980.4</v>
      </c>
      <c r="BN379" s="64">
        <f t="shared" si="54"/>
        <v>990.72</v>
      </c>
      <c r="BO379" s="64">
        <f t="shared" si="55"/>
        <v>1.3194444444444444</v>
      </c>
      <c r="BP379" s="64">
        <f t="shared" si="56"/>
        <v>1.3333333333333333</v>
      </c>
    </row>
    <row r="380" spans="1:68" ht="27" customHeight="1" x14ac:dyDescent="0.25">
      <c r="A380" s="54" t="s">
        <v>586</v>
      </c>
      <c r="B380" s="54" t="s">
        <v>587</v>
      </c>
      <c r="C380" s="31">
        <v>4301011832</v>
      </c>
      <c r="D380" s="671">
        <v>4607091383997</v>
      </c>
      <c r="E380" s="672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87"/>
      <c r="R380" s="687"/>
      <c r="S380" s="687"/>
      <c r="T380" s="688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customHeight="1" x14ac:dyDescent="0.25">
      <c r="A381" s="54" t="s">
        <v>583</v>
      </c>
      <c r="B381" s="54" t="s">
        <v>589</v>
      </c>
      <c r="C381" s="31">
        <v>4301011943</v>
      </c>
      <c r="D381" s="671">
        <v>4680115884830</v>
      </c>
      <c r="E381" s="672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10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87"/>
      <c r="R381" s="687"/>
      <c r="S381" s="687"/>
      <c r="T381" s="688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customHeight="1" x14ac:dyDescent="0.25">
      <c r="A382" s="54" t="s">
        <v>590</v>
      </c>
      <c r="B382" s="54" t="s">
        <v>591</v>
      </c>
      <c r="C382" s="31">
        <v>4301011433</v>
      </c>
      <c r="D382" s="671">
        <v>4680115882638</v>
      </c>
      <c r="E382" s="672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87"/>
      <c r="R382" s="687"/>
      <c r="S382" s="687"/>
      <c r="T382" s="688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customHeight="1" x14ac:dyDescent="0.25">
      <c r="A383" s="54" t="s">
        <v>593</v>
      </c>
      <c r="B383" s="54" t="s">
        <v>594</v>
      </c>
      <c r="C383" s="31">
        <v>4301011952</v>
      </c>
      <c r="D383" s="671">
        <v>4680115884922</v>
      </c>
      <c r="E383" s="672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7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87"/>
      <c r="R383" s="687"/>
      <c r="S383" s="687"/>
      <c r="T383" s="688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595</v>
      </c>
      <c r="B384" s="54" t="s">
        <v>596</v>
      </c>
      <c r="C384" s="31">
        <v>4301011868</v>
      </c>
      <c r="D384" s="671">
        <v>4680115884861</v>
      </c>
      <c r="E384" s="672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10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87"/>
      <c r="R384" s="687"/>
      <c r="S384" s="687"/>
      <c r="T384" s="688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84"/>
      <c r="B385" s="683"/>
      <c r="C385" s="683"/>
      <c r="D385" s="683"/>
      <c r="E385" s="683"/>
      <c r="F385" s="683"/>
      <c r="G385" s="683"/>
      <c r="H385" s="683"/>
      <c r="I385" s="683"/>
      <c r="J385" s="683"/>
      <c r="K385" s="683"/>
      <c r="L385" s="683"/>
      <c r="M385" s="683"/>
      <c r="N385" s="683"/>
      <c r="O385" s="685"/>
      <c r="P385" s="681" t="s">
        <v>79</v>
      </c>
      <c r="Q385" s="674"/>
      <c r="R385" s="674"/>
      <c r="S385" s="674"/>
      <c r="T385" s="674"/>
      <c r="U385" s="674"/>
      <c r="V385" s="675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128.66666666666666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130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2.8274999999999997</v>
      </c>
      <c r="AA385" s="668"/>
      <c r="AB385" s="668"/>
      <c r="AC385" s="668"/>
    </row>
    <row r="386" spans="1:68" x14ac:dyDescent="0.2">
      <c r="A386" s="683"/>
      <c r="B386" s="683"/>
      <c r="C386" s="683"/>
      <c r="D386" s="683"/>
      <c r="E386" s="683"/>
      <c r="F386" s="683"/>
      <c r="G386" s="683"/>
      <c r="H386" s="683"/>
      <c r="I386" s="683"/>
      <c r="J386" s="683"/>
      <c r="K386" s="683"/>
      <c r="L386" s="683"/>
      <c r="M386" s="683"/>
      <c r="N386" s="683"/>
      <c r="O386" s="685"/>
      <c r="P386" s="681" t="s">
        <v>79</v>
      </c>
      <c r="Q386" s="674"/>
      <c r="R386" s="674"/>
      <c r="S386" s="674"/>
      <c r="T386" s="674"/>
      <c r="U386" s="674"/>
      <c r="V386" s="675"/>
      <c r="W386" s="37" t="s">
        <v>68</v>
      </c>
      <c r="X386" s="667">
        <f>IFERROR(SUM(X375:X384),"0")</f>
        <v>1930</v>
      </c>
      <c r="Y386" s="667">
        <f>IFERROR(SUM(Y375:Y384),"0")</f>
        <v>1950</v>
      </c>
      <c r="Z386" s="37"/>
      <c r="AA386" s="668"/>
      <c r="AB386" s="668"/>
      <c r="AC386" s="668"/>
    </row>
    <row r="387" spans="1:68" ht="14.25" customHeight="1" x14ac:dyDescent="0.25">
      <c r="A387" s="690" t="s">
        <v>128</v>
      </c>
      <c r="B387" s="683"/>
      <c r="C387" s="683"/>
      <c r="D387" s="683"/>
      <c r="E387" s="683"/>
      <c r="F387" s="683"/>
      <c r="G387" s="683"/>
      <c r="H387" s="683"/>
      <c r="I387" s="683"/>
      <c r="J387" s="683"/>
      <c r="K387" s="683"/>
      <c r="L387" s="683"/>
      <c r="M387" s="683"/>
      <c r="N387" s="683"/>
      <c r="O387" s="683"/>
      <c r="P387" s="683"/>
      <c r="Q387" s="683"/>
      <c r="R387" s="683"/>
      <c r="S387" s="683"/>
      <c r="T387" s="683"/>
      <c r="U387" s="683"/>
      <c r="V387" s="683"/>
      <c r="W387" s="683"/>
      <c r="X387" s="683"/>
      <c r="Y387" s="683"/>
      <c r="Z387" s="683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71">
        <v>4607091383980</v>
      </c>
      <c r="E388" s="672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87"/>
      <c r="R388" s="687"/>
      <c r="S388" s="687"/>
      <c r="T388" s="688"/>
      <c r="U388" s="34"/>
      <c r="V388" s="34"/>
      <c r="W388" s="35" t="s">
        <v>68</v>
      </c>
      <c r="X388" s="665">
        <v>950</v>
      </c>
      <c r="Y388" s="666">
        <f>IFERROR(IF(X388="",0,CEILING((X388/$H388),1)*$H388),"")</f>
        <v>960</v>
      </c>
      <c r="Z388" s="36">
        <f>IFERROR(IF(Y388=0,"",ROUNDUP(Y388/H388,0)*0.02175),"")</f>
        <v>1.3919999999999999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980.4</v>
      </c>
      <c r="BN388" s="64">
        <f>IFERROR(Y388*I388/H388,"0")</f>
        <v>990.72</v>
      </c>
      <c r="BO388" s="64">
        <f>IFERROR(1/J388*(X388/H388),"0")</f>
        <v>1.3194444444444444</v>
      </c>
      <c r="BP388" s="64">
        <f>IFERROR(1/J388*(Y388/H388),"0")</f>
        <v>1.3333333333333333</v>
      </c>
    </row>
    <row r="389" spans="1:68" ht="27" customHeight="1" x14ac:dyDescent="0.25">
      <c r="A389" s="54" t="s">
        <v>600</v>
      </c>
      <c r="B389" s="54" t="s">
        <v>601</v>
      </c>
      <c r="C389" s="31">
        <v>4301020179</v>
      </c>
      <c r="D389" s="671">
        <v>4607091384178</v>
      </c>
      <c r="E389" s="672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10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87"/>
      <c r="R389" s="687"/>
      <c r="S389" s="687"/>
      <c r="T389" s="688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84"/>
      <c r="B390" s="683"/>
      <c r="C390" s="683"/>
      <c r="D390" s="683"/>
      <c r="E390" s="683"/>
      <c r="F390" s="683"/>
      <c r="G390" s="683"/>
      <c r="H390" s="683"/>
      <c r="I390" s="683"/>
      <c r="J390" s="683"/>
      <c r="K390" s="683"/>
      <c r="L390" s="683"/>
      <c r="M390" s="683"/>
      <c r="N390" s="683"/>
      <c r="O390" s="685"/>
      <c r="P390" s="681" t="s">
        <v>79</v>
      </c>
      <c r="Q390" s="674"/>
      <c r="R390" s="674"/>
      <c r="S390" s="674"/>
      <c r="T390" s="674"/>
      <c r="U390" s="674"/>
      <c r="V390" s="675"/>
      <c r="W390" s="37" t="s">
        <v>80</v>
      </c>
      <c r="X390" s="667">
        <f>IFERROR(X388/H388,"0")+IFERROR(X389/H389,"0")</f>
        <v>63.333333333333336</v>
      </c>
      <c r="Y390" s="667">
        <f>IFERROR(Y388/H388,"0")+IFERROR(Y389/H389,"0")</f>
        <v>64</v>
      </c>
      <c r="Z390" s="667">
        <f>IFERROR(IF(Z388="",0,Z388),"0")+IFERROR(IF(Z389="",0,Z389),"0")</f>
        <v>1.3919999999999999</v>
      </c>
      <c r="AA390" s="668"/>
      <c r="AB390" s="668"/>
      <c r="AC390" s="668"/>
    </row>
    <row r="391" spans="1:68" x14ac:dyDescent="0.2">
      <c r="A391" s="683"/>
      <c r="B391" s="683"/>
      <c r="C391" s="683"/>
      <c r="D391" s="683"/>
      <c r="E391" s="683"/>
      <c r="F391" s="683"/>
      <c r="G391" s="683"/>
      <c r="H391" s="683"/>
      <c r="I391" s="683"/>
      <c r="J391" s="683"/>
      <c r="K391" s="683"/>
      <c r="L391" s="683"/>
      <c r="M391" s="683"/>
      <c r="N391" s="683"/>
      <c r="O391" s="685"/>
      <c r="P391" s="681" t="s">
        <v>79</v>
      </c>
      <c r="Q391" s="674"/>
      <c r="R391" s="674"/>
      <c r="S391" s="674"/>
      <c r="T391" s="674"/>
      <c r="U391" s="674"/>
      <c r="V391" s="675"/>
      <c r="W391" s="37" t="s">
        <v>68</v>
      </c>
      <c r="X391" s="667">
        <f>IFERROR(SUM(X388:X389),"0")</f>
        <v>950</v>
      </c>
      <c r="Y391" s="667">
        <f>IFERROR(SUM(Y388:Y389),"0")</f>
        <v>960</v>
      </c>
      <c r="Z391" s="37"/>
      <c r="AA391" s="668"/>
      <c r="AB391" s="668"/>
      <c r="AC391" s="668"/>
    </row>
    <row r="392" spans="1:68" ht="14.25" customHeight="1" x14ac:dyDescent="0.25">
      <c r="A392" s="690" t="s">
        <v>63</v>
      </c>
      <c r="B392" s="683"/>
      <c r="C392" s="683"/>
      <c r="D392" s="683"/>
      <c r="E392" s="683"/>
      <c r="F392" s="683"/>
      <c r="G392" s="683"/>
      <c r="H392" s="683"/>
      <c r="I392" s="683"/>
      <c r="J392" s="683"/>
      <c r="K392" s="683"/>
      <c r="L392" s="683"/>
      <c r="M392" s="683"/>
      <c r="N392" s="683"/>
      <c r="O392" s="683"/>
      <c r="P392" s="683"/>
      <c r="Q392" s="683"/>
      <c r="R392" s="683"/>
      <c r="S392" s="683"/>
      <c r="T392" s="683"/>
      <c r="U392" s="683"/>
      <c r="V392" s="683"/>
      <c r="W392" s="683"/>
      <c r="X392" s="683"/>
      <c r="Y392" s="683"/>
      <c r="Z392" s="683"/>
      <c r="AA392" s="661"/>
      <c r="AB392" s="661"/>
      <c r="AC392" s="661"/>
    </row>
    <row r="393" spans="1:68" ht="27" customHeight="1" x14ac:dyDescent="0.25">
      <c r="A393" s="54" t="s">
        <v>602</v>
      </c>
      <c r="B393" s="54" t="s">
        <v>603</v>
      </c>
      <c r="C393" s="31">
        <v>4301051903</v>
      </c>
      <c r="D393" s="671">
        <v>4607091383928</v>
      </c>
      <c r="E393" s="672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51" t="s">
        <v>604</v>
      </c>
      <c r="Q393" s="687"/>
      <c r="R393" s="687"/>
      <c r="S393" s="687"/>
      <c r="T393" s="688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71">
        <v>4607091384260</v>
      </c>
      <c r="E394" s="672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1007" t="s">
        <v>608</v>
      </c>
      <c r="Q394" s="687"/>
      <c r="R394" s="687"/>
      <c r="S394" s="687"/>
      <c r="T394" s="688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84"/>
      <c r="B395" s="683"/>
      <c r="C395" s="683"/>
      <c r="D395" s="683"/>
      <c r="E395" s="683"/>
      <c r="F395" s="683"/>
      <c r="G395" s="683"/>
      <c r="H395" s="683"/>
      <c r="I395" s="683"/>
      <c r="J395" s="683"/>
      <c r="K395" s="683"/>
      <c r="L395" s="683"/>
      <c r="M395" s="683"/>
      <c r="N395" s="683"/>
      <c r="O395" s="685"/>
      <c r="P395" s="681" t="s">
        <v>79</v>
      </c>
      <c r="Q395" s="674"/>
      <c r="R395" s="674"/>
      <c r="S395" s="674"/>
      <c r="T395" s="674"/>
      <c r="U395" s="674"/>
      <c r="V395" s="675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x14ac:dyDescent="0.2">
      <c r="A396" s="683"/>
      <c r="B396" s="683"/>
      <c r="C396" s="683"/>
      <c r="D396" s="683"/>
      <c r="E396" s="683"/>
      <c r="F396" s="683"/>
      <c r="G396" s="683"/>
      <c r="H396" s="683"/>
      <c r="I396" s="683"/>
      <c r="J396" s="683"/>
      <c r="K396" s="683"/>
      <c r="L396" s="683"/>
      <c r="M396" s="683"/>
      <c r="N396" s="683"/>
      <c r="O396" s="685"/>
      <c r="P396" s="681" t="s">
        <v>79</v>
      </c>
      <c r="Q396" s="674"/>
      <c r="R396" s="674"/>
      <c r="S396" s="674"/>
      <c r="T396" s="674"/>
      <c r="U396" s="674"/>
      <c r="V396" s="675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customHeight="1" x14ac:dyDescent="0.25">
      <c r="A397" s="690" t="s">
        <v>165</v>
      </c>
      <c r="B397" s="683"/>
      <c r="C397" s="683"/>
      <c r="D397" s="683"/>
      <c r="E397" s="683"/>
      <c r="F397" s="683"/>
      <c r="G397" s="683"/>
      <c r="H397" s="683"/>
      <c r="I397" s="683"/>
      <c r="J397" s="683"/>
      <c r="K397" s="683"/>
      <c r="L397" s="683"/>
      <c r="M397" s="683"/>
      <c r="N397" s="683"/>
      <c r="O397" s="683"/>
      <c r="P397" s="683"/>
      <c r="Q397" s="683"/>
      <c r="R397" s="683"/>
      <c r="S397" s="683"/>
      <c r="T397" s="683"/>
      <c r="U397" s="683"/>
      <c r="V397" s="683"/>
      <c r="W397" s="683"/>
      <c r="X397" s="683"/>
      <c r="Y397" s="683"/>
      <c r="Z397" s="683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71">
        <v>4607091384673</v>
      </c>
      <c r="E398" s="672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813" t="s">
        <v>612</v>
      </c>
      <c r="Q398" s="687"/>
      <c r="R398" s="687"/>
      <c r="S398" s="687"/>
      <c r="T398" s="688"/>
      <c r="U398" s="34"/>
      <c r="V398" s="34"/>
      <c r="W398" s="35" t="s">
        <v>68</v>
      </c>
      <c r="X398" s="665">
        <v>0</v>
      </c>
      <c r="Y398" s="666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84"/>
      <c r="B399" s="683"/>
      <c r="C399" s="683"/>
      <c r="D399" s="683"/>
      <c r="E399" s="683"/>
      <c r="F399" s="683"/>
      <c r="G399" s="683"/>
      <c r="H399" s="683"/>
      <c r="I399" s="683"/>
      <c r="J399" s="683"/>
      <c r="K399" s="683"/>
      <c r="L399" s="683"/>
      <c r="M399" s="683"/>
      <c r="N399" s="683"/>
      <c r="O399" s="685"/>
      <c r="P399" s="681" t="s">
        <v>79</v>
      </c>
      <c r="Q399" s="674"/>
      <c r="R399" s="674"/>
      <c r="S399" s="674"/>
      <c r="T399" s="674"/>
      <c r="U399" s="674"/>
      <c r="V399" s="675"/>
      <c r="W399" s="37" t="s">
        <v>80</v>
      </c>
      <c r="X399" s="667">
        <f>IFERROR(X398/H398,"0")</f>
        <v>0</v>
      </c>
      <c r="Y399" s="667">
        <f>IFERROR(Y398/H398,"0")</f>
        <v>0</v>
      </c>
      <c r="Z399" s="667">
        <f>IFERROR(IF(Z398="",0,Z398),"0")</f>
        <v>0</v>
      </c>
      <c r="AA399" s="668"/>
      <c r="AB399" s="668"/>
      <c r="AC399" s="668"/>
    </row>
    <row r="400" spans="1:68" x14ac:dyDescent="0.2">
      <c r="A400" s="683"/>
      <c r="B400" s="683"/>
      <c r="C400" s="683"/>
      <c r="D400" s="683"/>
      <c r="E400" s="683"/>
      <c r="F400" s="683"/>
      <c r="G400" s="683"/>
      <c r="H400" s="683"/>
      <c r="I400" s="683"/>
      <c r="J400" s="683"/>
      <c r="K400" s="683"/>
      <c r="L400" s="683"/>
      <c r="M400" s="683"/>
      <c r="N400" s="683"/>
      <c r="O400" s="685"/>
      <c r="P400" s="681" t="s">
        <v>79</v>
      </c>
      <c r="Q400" s="674"/>
      <c r="R400" s="674"/>
      <c r="S400" s="674"/>
      <c r="T400" s="674"/>
      <c r="U400" s="674"/>
      <c r="V400" s="675"/>
      <c r="W400" s="37" t="s">
        <v>68</v>
      </c>
      <c r="X400" s="667">
        <f>IFERROR(SUM(X398:X398),"0")</f>
        <v>0</v>
      </c>
      <c r="Y400" s="667">
        <f>IFERROR(SUM(Y398:Y398),"0")</f>
        <v>0</v>
      </c>
      <c r="Z400" s="37"/>
      <c r="AA400" s="668"/>
      <c r="AB400" s="668"/>
      <c r="AC400" s="668"/>
    </row>
    <row r="401" spans="1:68" ht="16.5" customHeight="1" x14ac:dyDescent="0.25">
      <c r="A401" s="697" t="s">
        <v>614</v>
      </c>
      <c r="B401" s="683"/>
      <c r="C401" s="683"/>
      <c r="D401" s="683"/>
      <c r="E401" s="683"/>
      <c r="F401" s="683"/>
      <c r="G401" s="683"/>
      <c r="H401" s="683"/>
      <c r="I401" s="683"/>
      <c r="J401" s="683"/>
      <c r="K401" s="683"/>
      <c r="L401" s="683"/>
      <c r="M401" s="683"/>
      <c r="N401" s="683"/>
      <c r="O401" s="683"/>
      <c r="P401" s="683"/>
      <c r="Q401" s="683"/>
      <c r="R401" s="683"/>
      <c r="S401" s="683"/>
      <c r="T401" s="683"/>
      <c r="U401" s="683"/>
      <c r="V401" s="683"/>
      <c r="W401" s="683"/>
      <c r="X401" s="683"/>
      <c r="Y401" s="683"/>
      <c r="Z401" s="683"/>
      <c r="AA401" s="660"/>
      <c r="AB401" s="660"/>
      <c r="AC401" s="660"/>
    </row>
    <row r="402" spans="1:68" ht="14.25" customHeight="1" x14ac:dyDescent="0.25">
      <c r="A402" s="690" t="s">
        <v>89</v>
      </c>
      <c r="B402" s="683"/>
      <c r="C402" s="683"/>
      <c r="D402" s="683"/>
      <c r="E402" s="683"/>
      <c r="F402" s="683"/>
      <c r="G402" s="683"/>
      <c r="H402" s="683"/>
      <c r="I402" s="683"/>
      <c r="J402" s="683"/>
      <c r="K402" s="683"/>
      <c r="L402" s="683"/>
      <c r="M402" s="683"/>
      <c r="N402" s="683"/>
      <c r="O402" s="683"/>
      <c r="P402" s="683"/>
      <c r="Q402" s="683"/>
      <c r="R402" s="683"/>
      <c r="S402" s="683"/>
      <c r="T402" s="683"/>
      <c r="U402" s="683"/>
      <c r="V402" s="683"/>
      <c r="W402" s="683"/>
      <c r="X402" s="683"/>
      <c r="Y402" s="683"/>
      <c r="Z402" s="683"/>
      <c r="AA402" s="661"/>
      <c r="AB402" s="661"/>
      <c r="AC402" s="661"/>
    </row>
    <row r="403" spans="1:68" ht="27" customHeight="1" x14ac:dyDescent="0.25">
      <c r="A403" s="54" t="s">
        <v>615</v>
      </c>
      <c r="B403" s="54" t="s">
        <v>616</v>
      </c>
      <c r="C403" s="31">
        <v>4301011483</v>
      </c>
      <c r="D403" s="671">
        <v>4680115881907</v>
      </c>
      <c r="E403" s="672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9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87"/>
      <c r="R403" s="687"/>
      <c r="S403" s="687"/>
      <c r="T403" s="688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customHeight="1" x14ac:dyDescent="0.25">
      <c r="A404" s="54" t="s">
        <v>615</v>
      </c>
      <c r="B404" s="54" t="s">
        <v>618</v>
      </c>
      <c r="C404" s="31">
        <v>4301011873</v>
      </c>
      <c r="D404" s="671">
        <v>4680115881907</v>
      </c>
      <c r="E404" s="672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87"/>
      <c r="R404" s="687"/>
      <c r="S404" s="687"/>
      <c r="T404" s="688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620</v>
      </c>
      <c r="B405" s="54" t="s">
        <v>621</v>
      </c>
      <c r="C405" s="31">
        <v>4301011312</v>
      </c>
      <c r="D405" s="671">
        <v>4607091384192</v>
      </c>
      <c r="E405" s="672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9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87"/>
      <c r="R405" s="687"/>
      <c r="S405" s="687"/>
      <c r="T405" s="688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623</v>
      </c>
      <c r="B406" s="54" t="s">
        <v>624</v>
      </c>
      <c r="C406" s="31">
        <v>4301011874</v>
      </c>
      <c r="D406" s="671">
        <v>4680115884892</v>
      </c>
      <c r="E406" s="672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9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87"/>
      <c r="R406" s="687"/>
      <c r="S406" s="687"/>
      <c r="T406" s="688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626</v>
      </c>
      <c r="B407" s="54" t="s">
        <v>627</v>
      </c>
      <c r="C407" s="31">
        <v>4301011875</v>
      </c>
      <c r="D407" s="671">
        <v>4680115884885</v>
      </c>
      <c r="E407" s="672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9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87"/>
      <c r="R407" s="687"/>
      <c r="S407" s="687"/>
      <c r="T407" s="688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customHeight="1" x14ac:dyDescent="0.25">
      <c r="A408" s="54" t="s">
        <v>628</v>
      </c>
      <c r="B408" s="54" t="s">
        <v>629</v>
      </c>
      <c r="C408" s="31">
        <v>4301011871</v>
      </c>
      <c r="D408" s="671">
        <v>4680115884908</v>
      </c>
      <c r="E408" s="672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7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87"/>
      <c r="R408" s="687"/>
      <c r="S408" s="687"/>
      <c r="T408" s="688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84"/>
      <c r="B409" s="683"/>
      <c r="C409" s="683"/>
      <c r="D409" s="683"/>
      <c r="E409" s="683"/>
      <c r="F409" s="683"/>
      <c r="G409" s="683"/>
      <c r="H409" s="683"/>
      <c r="I409" s="683"/>
      <c r="J409" s="683"/>
      <c r="K409" s="683"/>
      <c r="L409" s="683"/>
      <c r="M409" s="683"/>
      <c r="N409" s="683"/>
      <c r="O409" s="685"/>
      <c r="P409" s="681" t="s">
        <v>79</v>
      </c>
      <c r="Q409" s="674"/>
      <c r="R409" s="674"/>
      <c r="S409" s="674"/>
      <c r="T409" s="674"/>
      <c r="U409" s="674"/>
      <c r="V409" s="675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x14ac:dyDescent="0.2">
      <c r="A410" s="683"/>
      <c r="B410" s="683"/>
      <c r="C410" s="683"/>
      <c r="D410" s="683"/>
      <c r="E410" s="683"/>
      <c r="F410" s="683"/>
      <c r="G410" s="683"/>
      <c r="H410" s="683"/>
      <c r="I410" s="683"/>
      <c r="J410" s="683"/>
      <c r="K410" s="683"/>
      <c r="L410" s="683"/>
      <c r="M410" s="683"/>
      <c r="N410" s="683"/>
      <c r="O410" s="685"/>
      <c r="P410" s="681" t="s">
        <v>79</v>
      </c>
      <c r="Q410" s="674"/>
      <c r="R410" s="674"/>
      <c r="S410" s="674"/>
      <c r="T410" s="674"/>
      <c r="U410" s="674"/>
      <c r="V410" s="675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customHeight="1" x14ac:dyDescent="0.25">
      <c r="A411" s="690" t="s">
        <v>139</v>
      </c>
      <c r="B411" s="683"/>
      <c r="C411" s="683"/>
      <c r="D411" s="683"/>
      <c r="E411" s="683"/>
      <c r="F411" s="683"/>
      <c r="G411" s="683"/>
      <c r="H411" s="683"/>
      <c r="I411" s="683"/>
      <c r="J411" s="683"/>
      <c r="K411" s="683"/>
      <c r="L411" s="683"/>
      <c r="M411" s="683"/>
      <c r="N411" s="683"/>
      <c r="O411" s="683"/>
      <c r="P411" s="683"/>
      <c r="Q411" s="683"/>
      <c r="R411" s="683"/>
      <c r="S411" s="683"/>
      <c r="T411" s="683"/>
      <c r="U411" s="683"/>
      <c r="V411" s="683"/>
      <c r="W411" s="683"/>
      <c r="X411" s="683"/>
      <c r="Y411" s="683"/>
      <c r="Z411" s="683"/>
      <c r="AA411" s="661"/>
      <c r="AB411" s="661"/>
      <c r="AC411" s="661"/>
    </row>
    <row r="412" spans="1:68" ht="27" customHeight="1" x14ac:dyDescent="0.25">
      <c r="A412" s="54" t="s">
        <v>630</v>
      </c>
      <c r="B412" s="54" t="s">
        <v>631</v>
      </c>
      <c r="C412" s="31">
        <v>4301031303</v>
      </c>
      <c r="D412" s="671">
        <v>4607091384802</v>
      </c>
      <c r="E412" s="672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7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87"/>
      <c r="R412" s="687"/>
      <c r="S412" s="687"/>
      <c r="T412" s="688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4301031304</v>
      </c>
      <c r="D413" s="671">
        <v>4607091384826</v>
      </c>
      <c r="E413" s="672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9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87"/>
      <c r="R413" s="687"/>
      <c r="S413" s="687"/>
      <c r="T413" s="688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84"/>
      <c r="B414" s="683"/>
      <c r="C414" s="683"/>
      <c r="D414" s="683"/>
      <c r="E414" s="683"/>
      <c r="F414" s="683"/>
      <c r="G414" s="683"/>
      <c r="H414" s="683"/>
      <c r="I414" s="683"/>
      <c r="J414" s="683"/>
      <c r="K414" s="683"/>
      <c r="L414" s="683"/>
      <c r="M414" s="683"/>
      <c r="N414" s="683"/>
      <c r="O414" s="685"/>
      <c r="P414" s="681" t="s">
        <v>79</v>
      </c>
      <c r="Q414" s="674"/>
      <c r="R414" s="674"/>
      <c r="S414" s="674"/>
      <c r="T414" s="674"/>
      <c r="U414" s="674"/>
      <c r="V414" s="675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x14ac:dyDescent="0.2">
      <c r="A415" s="683"/>
      <c r="B415" s="683"/>
      <c r="C415" s="683"/>
      <c r="D415" s="683"/>
      <c r="E415" s="683"/>
      <c r="F415" s="683"/>
      <c r="G415" s="683"/>
      <c r="H415" s="683"/>
      <c r="I415" s="683"/>
      <c r="J415" s="683"/>
      <c r="K415" s="683"/>
      <c r="L415" s="683"/>
      <c r="M415" s="683"/>
      <c r="N415" s="683"/>
      <c r="O415" s="685"/>
      <c r="P415" s="681" t="s">
        <v>79</v>
      </c>
      <c r="Q415" s="674"/>
      <c r="R415" s="674"/>
      <c r="S415" s="674"/>
      <c r="T415" s="674"/>
      <c r="U415" s="674"/>
      <c r="V415" s="675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customHeight="1" x14ac:dyDescent="0.25">
      <c r="A416" s="690" t="s">
        <v>63</v>
      </c>
      <c r="B416" s="683"/>
      <c r="C416" s="683"/>
      <c r="D416" s="683"/>
      <c r="E416" s="683"/>
      <c r="F416" s="683"/>
      <c r="G416" s="683"/>
      <c r="H416" s="683"/>
      <c r="I416" s="683"/>
      <c r="J416" s="683"/>
      <c r="K416" s="683"/>
      <c r="L416" s="683"/>
      <c r="M416" s="683"/>
      <c r="N416" s="683"/>
      <c r="O416" s="683"/>
      <c r="P416" s="683"/>
      <c r="Q416" s="683"/>
      <c r="R416" s="683"/>
      <c r="S416" s="683"/>
      <c r="T416" s="683"/>
      <c r="U416" s="683"/>
      <c r="V416" s="683"/>
      <c r="W416" s="683"/>
      <c r="X416" s="683"/>
      <c r="Y416" s="683"/>
      <c r="Z416" s="683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71">
        <v>4607091384246</v>
      </c>
      <c r="E417" s="672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7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87"/>
      <c r="R417" s="687"/>
      <c r="S417" s="687"/>
      <c r="T417" s="688"/>
      <c r="U417" s="34"/>
      <c r="V417" s="34"/>
      <c r="W417" s="35" t="s">
        <v>68</v>
      </c>
      <c r="X417" s="665">
        <v>5750</v>
      </c>
      <c r="Y417" s="666">
        <f>IFERROR(IF(X417="",0,CEILING((X417/$H417),1)*$H417),"")</f>
        <v>5751</v>
      </c>
      <c r="Z417" s="36">
        <f>IFERROR(IF(Y417=0,"",ROUNDUP(Y417/H417,0)*0.01898),"")</f>
        <v>12.128220000000001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6081.583333333333</v>
      </c>
      <c r="BN417" s="64">
        <f>IFERROR(Y417*I417/H417,"0")</f>
        <v>6082.6409999999996</v>
      </c>
      <c r="BO417" s="64">
        <f>IFERROR(1/J417*(X417/H417),"0")</f>
        <v>9.9826388888888893</v>
      </c>
      <c r="BP417" s="64">
        <f>IFERROR(1/J417*(Y417/H417),"0")</f>
        <v>9.984375</v>
      </c>
    </row>
    <row r="418" spans="1:68" ht="37.5" customHeight="1" x14ac:dyDescent="0.25">
      <c r="A418" s="54" t="s">
        <v>638</v>
      </c>
      <c r="B418" s="54" t="s">
        <v>639</v>
      </c>
      <c r="C418" s="31">
        <v>4301051901</v>
      </c>
      <c r="D418" s="671">
        <v>4680115881976</v>
      </c>
      <c r="E418" s="672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754" t="s">
        <v>640</v>
      </c>
      <c r="Q418" s="687"/>
      <c r="R418" s="687"/>
      <c r="S418" s="687"/>
      <c r="T418" s="688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642</v>
      </c>
      <c r="B419" s="54" t="s">
        <v>643</v>
      </c>
      <c r="C419" s="31">
        <v>4301051660</v>
      </c>
      <c r="D419" s="671">
        <v>4607091384253</v>
      </c>
      <c r="E419" s="672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87"/>
      <c r="R419" s="687"/>
      <c r="S419" s="687"/>
      <c r="T419" s="688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642</v>
      </c>
      <c r="B420" s="54" t="s">
        <v>644</v>
      </c>
      <c r="C420" s="31">
        <v>4301051297</v>
      </c>
      <c r="D420" s="671">
        <v>4607091384253</v>
      </c>
      <c r="E420" s="672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7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87"/>
      <c r="R420" s="687"/>
      <c r="S420" s="687"/>
      <c r="T420" s="688"/>
      <c r="U420" s="34"/>
      <c r="V420" s="34"/>
      <c r="W420" s="35" t="s">
        <v>68</v>
      </c>
      <c r="X420" s="665">
        <v>120</v>
      </c>
      <c r="Y420" s="666">
        <f>IFERROR(IF(X420="",0,CEILING((X420/$H420),1)*$H420),"")</f>
        <v>120</v>
      </c>
      <c r="Z420" s="36">
        <f>IFERROR(IF(Y420=0,"",ROUNDUP(Y420/H420,0)*0.00651),"")</f>
        <v>0.32550000000000001</v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133.20000000000002</v>
      </c>
      <c r="BN420" s="64">
        <f>IFERROR(Y420*I420/H420,"0")</f>
        <v>133.20000000000002</v>
      </c>
      <c r="BO420" s="64">
        <f>IFERROR(1/J420*(X420/H420),"0")</f>
        <v>0.27472527472527475</v>
      </c>
      <c r="BP420" s="64">
        <f>IFERROR(1/J420*(Y420/H420),"0")</f>
        <v>0.27472527472527475</v>
      </c>
    </row>
    <row r="421" spans="1:68" ht="27" customHeight="1" x14ac:dyDescent="0.25">
      <c r="A421" s="54" t="s">
        <v>646</v>
      </c>
      <c r="B421" s="54" t="s">
        <v>647</v>
      </c>
      <c r="C421" s="31">
        <v>4301051444</v>
      </c>
      <c r="D421" s="671">
        <v>4680115881969</v>
      </c>
      <c r="E421" s="672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7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87"/>
      <c r="R421" s="687"/>
      <c r="S421" s="687"/>
      <c r="T421" s="688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84"/>
      <c r="B422" s="683"/>
      <c r="C422" s="683"/>
      <c r="D422" s="683"/>
      <c r="E422" s="683"/>
      <c r="F422" s="683"/>
      <c r="G422" s="683"/>
      <c r="H422" s="683"/>
      <c r="I422" s="683"/>
      <c r="J422" s="683"/>
      <c r="K422" s="683"/>
      <c r="L422" s="683"/>
      <c r="M422" s="683"/>
      <c r="N422" s="683"/>
      <c r="O422" s="685"/>
      <c r="P422" s="681" t="s">
        <v>79</v>
      </c>
      <c r="Q422" s="674"/>
      <c r="R422" s="674"/>
      <c r="S422" s="674"/>
      <c r="T422" s="674"/>
      <c r="U422" s="674"/>
      <c r="V422" s="675"/>
      <c r="W422" s="37" t="s">
        <v>80</v>
      </c>
      <c r="X422" s="667">
        <f>IFERROR(X417/H417,"0")+IFERROR(X418/H418,"0")+IFERROR(X419/H419,"0")+IFERROR(X420/H420,"0")+IFERROR(X421/H421,"0")</f>
        <v>688.88888888888891</v>
      </c>
      <c r="Y422" s="667">
        <f>IFERROR(Y417/H417,"0")+IFERROR(Y418/H418,"0")+IFERROR(Y419/H419,"0")+IFERROR(Y420/H420,"0")+IFERROR(Y421/H421,"0")</f>
        <v>689</v>
      </c>
      <c r="Z422" s="667">
        <f>IFERROR(IF(Z417="",0,Z417),"0")+IFERROR(IF(Z418="",0,Z418),"0")+IFERROR(IF(Z419="",0,Z419),"0")+IFERROR(IF(Z420="",0,Z420),"0")+IFERROR(IF(Z421="",0,Z421),"0")</f>
        <v>12.453720000000001</v>
      </c>
      <c r="AA422" s="668"/>
      <c r="AB422" s="668"/>
      <c r="AC422" s="668"/>
    </row>
    <row r="423" spans="1:68" x14ac:dyDescent="0.2">
      <c r="A423" s="683"/>
      <c r="B423" s="683"/>
      <c r="C423" s="683"/>
      <c r="D423" s="683"/>
      <c r="E423" s="683"/>
      <c r="F423" s="683"/>
      <c r="G423" s="683"/>
      <c r="H423" s="683"/>
      <c r="I423" s="683"/>
      <c r="J423" s="683"/>
      <c r="K423" s="683"/>
      <c r="L423" s="683"/>
      <c r="M423" s="683"/>
      <c r="N423" s="683"/>
      <c r="O423" s="685"/>
      <c r="P423" s="681" t="s">
        <v>79</v>
      </c>
      <c r="Q423" s="674"/>
      <c r="R423" s="674"/>
      <c r="S423" s="674"/>
      <c r="T423" s="674"/>
      <c r="U423" s="674"/>
      <c r="V423" s="675"/>
      <c r="W423" s="37" t="s">
        <v>68</v>
      </c>
      <c r="X423" s="667">
        <f>IFERROR(SUM(X417:X421),"0")</f>
        <v>5870</v>
      </c>
      <c r="Y423" s="667">
        <f>IFERROR(SUM(Y417:Y421),"0")</f>
        <v>5871</v>
      </c>
      <c r="Z423" s="37"/>
      <c r="AA423" s="668"/>
      <c r="AB423" s="668"/>
      <c r="AC423" s="668"/>
    </row>
    <row r="424" spans="1:68" ht="14.25" customHeight="1" x14ac:dyDescent="0.25">
      <c r="A424" s="690" t="s">
        <v>165</v>
      </c>
      <c r="B424" s="683"/>
      <c r="C424" s="683"/>
      <c r="D424" s="683"/>
      <c r="E424" s="683"/>
      <c r="F424" s="683"/>
      <c r="G424" s="683"/>
      <c r="H424" s="683"/>
      <c r="I424" s="683"/>
      <c r="J424" s="683"/>
      <c r="K424" s="683"/>
      <c r="L424" s="683"/>
      <c r="M424" s="683"/>
      <c r="N424" s="683"/>
      <c r="O424" s="683"/>
      <c r="P424" s="683"/>
      <c r="Q424" s="683"/>
      <c r="R424" s="683"/>
      <c r="S424" s="683"/>
      <c r="T424" s="683"/>
      <c r="U424" s="683"/>
      <c r="V424" s="683"/>
      <c r="W424" s="683"/>
      <c r="X424" s="683"/>
      <c r="Y424" s="683"/>
      <c r="Z424" s="683"/>
      <c r="AA424" s="661"/>
      <c r="AB424" s="661"/>
      <c r="AC424" s="661"/>
    </row>
    <row r="425" spans="1:68" ht="27" customHeight="1" x14ac:dyDescent="0.25">
      <c r="A425" s="54" t="s">
        <v>649</v>
      </c>
      <c r="B425" s="54" t="s">
        <v>650</v>
      </c>
      <c r="C425" s="31">
        <v>4301060441</v>
      </c>
      <c r="D425" s="671">
        <v>4607091389357</v>
      </c>
      <c r="E425" s="672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904" t="s">
        <v>651</v>
      </c>
      <c r="Q425" s="687"/>
      <c r="R425" s="687"/>
      <c r="S425" s="687"/>
      <c r="T425" s="688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684"/>
      <c r="B426" s="683"/>
      <c r="C426" s="683"/>
      <c r="D426" s="683"/>
      <c r="E426" s="683"/>
      <c r="F426" s="683"/>
      <c r="G426" s="683"/>
      <c r="H426" s="683"/>
      <c r="I426" s="683"/>
      <c r="J426" s="683"/>
      <c r="K426" s="683"/>
      <c r="L426" s="683"/>
      <c r="M426" s="683"/>
      <c r="N426" s="683"/>
      <c r="O426" s="685"/>
      <c r="P426" s="681" t="s">
        <v>79</v>
      </c>
      <c r="Q426" s="674"/>
      <c r="R426" s="674"/>
      <c r="S426" s="674"/>
      <c r="T426" s="674"/>
      <c r="U426" s="674"/>
      <c r="V426" s="675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x14ac:dyDescent="0.2">
      <c r="A427" s="683"/>
      <c r="B427" s="683"/>
      <c r="C427" s="683"/>
      <c r="D427" s="683"/>
      <c r="E427" s="683"/>
      <c r="F427" s="683"/>
      <c r="G427" s="683"/>
      <c r="H427" s="683"/>
      <c r="I427" s="683"/>
      <c r="J427" s="683"/>
      <c r="K427" s="683"/>
      <c r="L427" s="683"/>
      <c r="M427" s="683"/>
      <c r="N427" s="683"/>
      <c r="O427" s="685"/>
      <c r="P427" s="681" t="s">
        <v>79</v>
      </c>
      <c r="Q427" s="674"/>
      <c r="R427" s="674"/>
      <c r="S427" s="674"/>
      <c r="T427" s="674"/>
      <c r="U427" s="674"/>
      <c r="V427" s="675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customHeight="1" x14ac:dyDescent="0.2">
      <c r="A428" s="692" t="s">
        <v>653</v>
      </c>
      <c r="B428" s="693"/>
      <c r="C428" s="693"/>
      <c r="D428" s="693"/>
      <c r="E428" s="693"/>
      <c r="F428" s="693"/>
      <c r="G428" s="693"/>
      <c r="H428" s="693"/>
      <c r="I428" s="693"/>
      <c r="J428" s="693"/>
      <c r="K428" s="693"/>
      <c r="L428" s="693"/>
      <c r="M428" s="693"/>
      <c r="N428" s="693"/>
      <c r="O428" s="693"/>
      <c r="P428" s="693"/>
      <c r="Q428" s="693"/>
      <c r="R428" s="693"/>
      <c r="S428" s="693"/>
      <c r="T428" s="693"/>
      <c r="U428" s="693"/>
      <c r="V428" s="693"/>
      <c r="W428" s="693"/>
      <c r="X428" s="693"/>
      <c r="Y428" s="693"/>
      <c r="Z428" s="693"/>
      <c r="AA428" s="48"/>
      <c r="AB428" s="48"/>
      <c r="AC428" s="48"/>
    </row>
    <row r="429" spans="1:68" ht="16.5" customHeight="1" x14ac:dyDescent="0.25">
      <c r="A429" s="697" t="s">
        <v>654</v>
      </c>
      <c r="B429" s="683"/>
      <c r="C429" s="683"/>
      <c r="D429" s="683"/>
      <c r="E429" s="683"/>
      <c r="F429" s="683"/>
      <c r="G429" s="683"/>
      <c r="H429" s="683"/>
      <c r="I429" s="683"/>
      <c r="J429" s="683"/>
      <c r="K429" s="683"/>
      <c r="L429" s="683"/>
      <c r="M429" s="683"/>
      <c r="N429" s="683"/>
      <c r="O429" s="683"/>
      <c r="P429" s="683"/>
      <c r="Q429" s="683"/>
      <c r="R429" s="683"/>
      <c r="S429" s="683"/>
      <c r="T429" s="683"/>
      <c r="U429" s="683"/>
      <c r="V429" s="683"/>
      <c r="W429" s="683"/>
      <c r="X429" s="683"/>
      <c r="Y429" s="683"/>
      <c r="Z429" s="683"/>
      <c r="AA429" s="660"/>
      <c r="AB429" s="660"/>
      <c r="AC429" s="660"/>
    </row>
    <row r="430" spans="1:68" ht="14.25" customHeight="1" x14ac:dyDescent="0.25">
      <c r="A430" s="690" t="s">
        <v>139</v>
      </c>
      <c r="B430" s="683"/>
      <c r="C430" s="683"/>
      <c r="D430" s="683"/>
      <c r="E430" s="683"/>
      <c r="F430" s="683"/>
      <c r="G430" s="683"/>
      <c r="H430" s="683"/>
      <c r="I430" s="683"/>
      <c r="J430" s="683"/>
      <c r="K430" s="683"/>
      <c r="L430" s="683"/>
      <c r="M430" s="683"/>
      <c r="N430" s="683"/>
      <c r="O430" s="683"/>
      <c r="P430" s="683"/>
      <c r="Q430" s="683"/>
      <c r="R430" s="683"/>
      <c r="S430" s="683"/>
      <c r="T430" s="683"/>
      <c r="U430" s="683"/>
      <c r="V430" s="683"/>
      <c r="W430" s="683"/>
      <c r="X430" s="683"/>
      <c r="Y430" s="683"/>
      <c r="Z430" s="683"/>
      <c r="AA430" s="661"/>
      <c r="AB430" s="661"/>
      <c r="AC430" s="661"/>
    </row>
    <row r="431" spans="1:68" ht="27" customHeight="1" x14ac:dyDescent="0.25">
      <c r="A431" s="54" t="s">
        <v>655</v>
      </c>
      <c r="B431" s="54" t="s">
        <v>656</v>
      </c>
      <c r="C431" s="31">
        <v>4301031405</v>
      </c>
      <c r="D431" s="671">
        <v>4680115886100</v>
      </c>
      <c r="E431" s="672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925" t="s">
        <v>657</v>
      </c>
      <c r="Q431" s="687"/>
      <c r="R431" s="687"/>
      <c r="S431" s="687"/>
      <c r="T431" s="688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4301031406</v>
      </c>
      <c r="D432" s="671">
        <v>4680115886117</v>
      </c>
      <c r="E432" s="672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1043" t="s">
        <v>661</v>
      </c>
      <c r="Q432" s="687"/>
      <c r="R432" s="687"/>
      <c r="S432" s="687"/>
      <c r="T432" s="688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customHeight="1" x14ac:dyDescent="0.25">
      <c r="A433" s="54" t="s">
        <v>659</v>
      </c>
      <c r="B433" s="54" t="s">
        <v>663</v>
      </c>
      <c r="C433" s="31">
        <v>4301031382</v>
      </c>
      <c r="D433" s="671">
        <v>4680115886117</v>
      </c>
      <c r="E433" s="672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732" t="s">
        <v>661</v>
      </c>
      <c r="Q433" s="687"/>
      <c r="R433" s="687"/>
      <c r="S433" s="687"/>
      <c r="T433" s="688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4301031402</v>
      </c>
      <c r="D434" s="671">
        <v>4680115886124</v>
      </c>
      <c r="E434" s="672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725" t="s">
        <v>666</v>
      </c>
      <c r="Q434" s="687"/>
      <c r="R434" s="687"/>
      <c r="S434" s="687"/>
      <c r="T434" s="688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4301031335</v>
      </c>
      <c r="D435" s="671">
        <v>4680115883147</v>
      </c>
      <c r="E435" s="672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71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87"/>
      <c r="R435" s="687"/>
      <c r="S435" s="687"/>
      <c r="T435" s="688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668</v>
      </c>
      <c r="B436" s="54" t="s">
        <v>670</v>
      </c>
      <c r="C436" s="31">
        <v>4301031366</v>
      </c>
      <c r="D436" s="671">
        <v>4680115883147</v>
      </c>
      <c r="E436" s="672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728" t="s">
        <v>671</v>
      </c>
      <c r="Q436" s="687"/>
      <c r="R436" s="687"/>
      <c r="S436" s="687"/>
      <c r="T436" s="688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4301031362</v>
      </c>
      <c r="D437" s="671">
        <v>4607091384338</v>
      </c>
      <c r="E437" s="672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10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87"/>
      <c r="R437" s="687"/>
      <c r="S437" s="687"/>
      <c r="T437" s="688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674</v>
      </c>
      <c r="B438" s="54" t="s">
        <v>675</v>
      </c>
      <c r="C438" s="31">
        <v>4301031361</v>
      </c>
      <c r="D438" s="671">
        <v>4607091389524</v>
      </c>
      <c r="E438" s="672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87"/>
      <c r="R438" s="687"/>
      <c r="S438" s="687"/>
      <c r="T438" s="688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4301031337</v>
      </c>
      <c r="D439" s="671">
        <v>4680115883161</v>
      </c>
      <c r="E439" s="672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87"/>
      <c r="R439" s="687"/>
      <c r="S439" s="687"/>
      <c r="T439" s="688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customHeight="1" x14ac:dyDescent="0.25">
      <c r="A440" s="54" t="s">
        <v>677</v>
      </c>
      <c r="B440" s="54" t="s">
        <v>680</v>
      </c>
      <c r="C440" s="31">
        <v>4301031364</v>
      </c>
      <c r="D440" s="671">
        <v>4680115883161</v>
      </c>
      <c r="E440" s="672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0" t="s">
        <v>681</v>
      </c>
      <c r="Q440" s="687"/>
      <c r="R440" s="687"/>
      <c r="S440" s="687"/>
      <c r="T440" s="688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71">
        <v>4607091389531</v>
      </c>
      <c r="E441" s="672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87"/>
      <c r="R441" s="687"/>
      <c r="S441" s="687"/>
      <c r="T441" s="688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customHeight="1" x14ac:dyDescent="0.25">
      <c r="A442" s="54" t="s">
        <v>685</v>
      </c>
      <c r="B442" s="54" t="s">
        <v>686</v>
      </c>
      <c r="C442" s="31">
        <v>4301031360</v>
      </c>
      <c r="D442" s="671">
        <v>4607091384345</v>
      </c>
      <c r="E442" s="672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9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87"/>
      <c r="R442" s="687"/>
      <c r="S442" s="687"/>
      <c r="T442" s="688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84"/>
      <c r="B443" s="683"/>
      <c r="C443" s="683"/>
      <c r="D443" s="683"/>
      <c r="E443" s="683"/>
      <c r="F443" s="683"/>
      <c r="G443" s="683"/>
      <c r="H443" s="683"/>
      <c r="I443" s="683"/>
      <c r="J443" s="683"/>
      <c r="K443" s="683"/>
      <c r="L443" s="683"/>
      <c r="M443" s="683"/>
      <c r="N443" s="683"/>
      <c r="O443" s="685"/>
      <c r="P443" s="681" t="s">
        <v>79</v>
      </c>
      <c r="Q443" s="674"/>
      <c r="R443" s="674"/>
      <c r="S443" s="674"/>
      <c r="T443" s="674"/>
      <c r="U443" s="674"/>
      <c r="V443" s="675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68"/>
      <c r="AB443" s="668"/>
      <c r="AC443" s="668"/>
    </row>
    <row r="444" spans="1:68" x14ac:dyDescent="0.2">
      <c r="A444" s="683"/>
      <c r="B444" s="683"/>
      <c r="C444" s="683"/>
      <c r="D444" s="683"/>
      <c r="E444" s="683"/>
      <c r="F444" s="683"/>
      <c r="G444" s="683"/>
      <c r="H444" s="683"/>
      <c r="I444" s="683"/>
      <c r="J444" s="683"/>
      <c r="K444" s="683"/>
      <c r="L444" s="683"/>
      <c r="M444" s="683"/>
      <c r="N444" s="683"/>
      <c r="O444" s="685"/>
      <c r="P444" s="681" t="s">
        <v>79</v>
      </c>
      <c r="Q444" s="674"/>
      <c r="R444" s="674"/>
      <c r="S444" s="674"/>
      <c r="T444" s="674"/>
      <c r="U444" s="674"/>
      <c r="V444" s="675"/>
      <c r="W444" s="37" t="s">
        <v>68</v>
      </c>
      <c r="X444" s="667">
        <f>IFERROR(SUM(X431:X442),"0")</f>
        <v>0</v>
      </c>
      <c r="Y444" s="667">
        <f>IFERROR(SUM(Y431:Y442),"0")</f>
        <v>0</v>
      </c>
      <c r="Z444" s="37"/>
      <c r="AA444" s="668"/>
      <c r="AB444" s="668"/>
      <c r="AC444" s="668"/>
    </row>
    <row r="445" spans="1:68" ht="14.25" customHeight="1" x14ac:dyDescent="0.25">
      <c r="A445" s="690" t="s">
        <v>63</v>
      </c>
      <c r="B445" s="683"/>
      <c r="C445" s="683"/>
      <c r="D445" s="683"/>
      <c r="E445" s="683"/>
      <c r="F445" s="683"/>
      <c r="G445" s="683"/>
      <c r="H445" s="683"/>
      <c r="I445" s="683"/>
      <c r="J445" s="683"/>
      <c r="K445" s="683"/>
      <c r="L445" s="683"/>
      <c r="M445" s="683"/>
      <c r="N445" s="683"/>
      <c r="O445" s="683"/>
      <c r="P445" s="683"/>
      <c r="Q445" s="683"/>
      <c r="R445" s="683"/>
      <c r="S445" s="683"/>
      <c r="T445" s="683"/>
      <c r="U445" s="683"/>
      <c r="V445" s="683"/>
      <c r="W445" s="683"/>
      <c r="X445" s="683"/>
      <c r="Y445" s="683"/>
      <c r="Z445" s="683"/>
      <c r="AA445" s="661"/>
      <c r="AB445" s="661"/>
      <c r="AC445" s="661"/>
    </row>
    <row r="446" spans="1:68" ht="27" customHeight="1" x14ac:dyDescent="0.25">
      <c r="A446" s="54" t="s">
        <v>687</v>
      </c>
      <c r="B446" s="54" t="s">
        <v>688</v>
      </c>
      <c r="C446" s="31">
        <v>4301051284</v>
      </c>
      <c r="D446" s="671">
        <v>4607091384352</v>
      </c>
      <c r="E446" s="672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87"/>
      <c r="R446" s="687"/>
      <c r="S446" s="687"/>
      <c r="T446" s="688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690</v>
      </c>
      <c r="B447" s="54" t="s">
        <v>691</v>
      </c>
      <c r="C447" s="31">
        <v>4301051431</v>
      </c>
      <c r="D447" s="671">
        <v>4607091389654</v>
      </c>
      <c r="E447" s="672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7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87"/>
      <c r="R447" s="687"/>
      <c r="S447" s="687"/>
      <c r="T447" s="688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684"/>
      <c r="B448" s="683"/>
      <c r="C448" s="683"/>
      <c r="D448" s="683"/>
      <c r="E448" s="683"/>
      <c r="F448" s="683"/>
      <c r="G448" s="683"/>
      <c r="H448" s="683"/>
      <c r="I448" s="683"/>
      <c r="J448" s="683"/>
      <c r="K448" s="683"/>
      <c r="L448" s="683"/>
      <c r="M448" s="683"/>
      <c r="N448" s="683"/>
      <c r="O448" s="685"/>
      <c r="P448" s="681" t="s">
        <v>79</v>
      </c>
      <c r="Q448" s="674"/>
      <c r="R448" s="674"/>
      <c r="S448" s="674"/>
      <c r="T448" s="674"/>
      <c r="U448" s="674"/>
      <c r="V448" s="675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x14ac:dyDescent="0.2">
      <c r="A449" s="683"/>
      <c r="B449" s="683"/>
      <c r="C449" s="683"/>
      <c r="D449" s="683"/>
      <c r="E449" s="683"/>
      <c r="F449" s="683"/>
      <c r="G449" s="683"/>
      <c r="H449" s="683"/>
      <c r="I449" s="683"/>
      <c r="J449" s="683"/>
      <c r="K449" s="683"/>
      <c r="L449" s="683"/>
      <c r="M449" s="683"/>
      <c r="N449" s="683"/>
      <c r="O449" s="685"/>
      <c r="P449" s="681" t="s">
        <v>79</v>
      </c>
      <c r="Q449" s="674"/>
      <c r="R449" s="674"/>
      <c r="S449" s="674"/>
      <c r="T449" s="674"/>
      <c r="U449" s="674"/>
      <c r="V449" s="675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customHeight="1" x14ac:dyDescent="0.25">
      <c r="A450" s="697" t="s">
        <v>693</v>
      </c>
      <c r="B450" s="683"/>
      <c r="C450" s="683"/>
      <c r="D450" s="683"/>
      <c r="E450" s="683"/>
      <c r="F450" s="683"/>
      <c r="G450" s="683"/>
      <c r="H450" s="683"/>
      <c r="I450" s="683"/>
      <c r="J450" s="683"/>
      <c r="K450" s="683"/>
      <c r="L450" s="683"/>
      <c r="M450" s="683"/>
      <c r="N450" s="683"/>
      <c r="O450" s="683"/>
      <c r="P450" s="683"/>
      <c r="Q450" s="683"/>
      <c r="R450" s="683"/>
      <c r="S450" s="683"/>
      <c r="T450" s="683"/>
      <c r="U450" s="683"/>
      <c r="V450" s="683"/>
      <c r="W450" s="683"/>
      <c r="X450" s="683"/>
      <c r="Y450" s="683"/>
      <c r="Z450" s="683"/>
      <c r="AA450" s="660"/>
      <c r="AB450" s="660"/>
      <c r="AC450" s="660"/>
    </row>
    <row r="451" spans="1:68" ht="14.25" customHeight="1" x14ac:dyDescent="0.25">
      <c r="A451" s="690" t="s">
        <v>128</v>
      </c>
      <c r="B451" s="683"/>
      <c r="C451" s="683"/>
      <c r="D451" s="683"/>
      <c r="E451" s="683"/>
      <c r="F451" s="683"/>
      <c r="G451" s="683"/>
      <c r="H451" s="683"/>
      <c r="I451" s="683"/>
      <c r="J451" s="683"/>
      <c r="K451" s="683"/>
      <c r="L451" s="683"/>
      <c r="M451" s="683"/>
      <c r="N451" s="683"/>
      <c r="O451" s="683"/>
      <c r="P451" s="683"/>
      <c r="Q451" s="683"/>
      <c r="R451" s="683"/>
      <c r="S451" s="683"/>
      <c r="T451" s="683"/>
      <c r="U451" s="683"/>
      <c r="V451" s="683"/>
      <c r="W451" s="683"/>
      <c r="X451" s="683"/>
      <c r="Y451" s="683"/>
      <c r="Z451" s="683"/>
      <c r="AA451" s="661"/>
      <c r="AB451" s="661"/>
      <c r="AC451" s="661"/>
    </row>
    <row r="452" spans="1:68" ht="27" customHeight="1" x14ac:dyDescent="0.25">
      <c r="A452" s="54" t="s">
        <v>694</v>
      </c>
      <c r="B452" s="54" t="s">
        <v>695</v>
      </c>
      <c r="C452" s="31">
        <v>4301020319</v>
      </c>
      <c r="D452" s="671">
        <v>4680115885240</v>
      </c>
      <c r="E452" s="672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0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87"/>
      <c r="R452" s="687"/>
      <c r="S452" s="687"/>
      <c r="T452" s="688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4301020315</v>
      </c>
      <c r="D453" s="671">
        <v>4607091389364</v>
      </c>
      <c r="E453" s="672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9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87"/>
      <c r="R453" s="687"/>
      <c r="S453" s="687"/>
      <c r="T453" s="688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684"/>
      <c r="B454" s="683"/>
      <c r="C454" s="683"/>
      <c r="D454" s="683"/>
      <c r="E454" s="683"/>
      <c r="F454" s="683"/>
      <c r="G454" s="683"/>
      <c r="H454" s="683"/>
      <c r="I454" s="683"/>
      <c r="J454" s="683"/>
      <c r="K454" s="683"/>
      <c r="L454" s="683"/>
      <c r="M454" s="683"/>
      <c r="N454" s="683"/>
      <c r="O454" s="685"/>
      <c r="P454" s="681" t="s">
        <v>79</v>
      </c>
      <c r="Q454" s="674"/>
      <c r="R454" s="674"/>
      <c r="S454" s="674"/>
      <c r="T454" s="674"/>
      <c r="U454" s="674"/>
      <c r="V454" s="675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x14ac:dyDescent="0.2">
      <c r="A455" s="683"/>
      <c r="B455" s="683"/>
      <c r="C455" s="683"/>
      <c r="D455" s="683"/>
      <c r="E455" s="683"/>
      <c r="F455" s="683"/>
      <c r="G455" s="683"/>
      <c r="H455" s="683"/>
      <c r="I455" s="683"/>
      <c r="J455" s="683"/>
      <c r="K455" s="683"/>
      <c r="L455" s="683"/>
      <c r="M455" s="683"/>
      <c r="N455" s="683"/>
      <c r="O455" s="685"/>
      <c r="P455" s="681" t="s">
        <v>79</v>
      </c>
      <c r="Q455" s="674"/>
      <c r="R455" s="674"/>
      <c r="S455" s="674"/>
      <c r="T455" s="674"/>
      <c r="U455" s="674"/>
      <c r="V455" s="675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customHeight="1" x14ac:dyDescent="0.25">
      <c r="A456" s="690" t="s">
        <v>139</v>
      </c>
      <c r="B456" s="683"/>
      <c r="C456" s="683"/>
      <c r="D456" s="683"/>
      <c r="E456" s="683"/>
      <c r="F456" s="683"/>
      <c r="G456" s="683"/>
      <c r="H456" s="683"/>
      <c r="I456" s="683"/>
      <c r="J456" s="683"/>
      <c r="K456" s="683"/>
      <c r="L456" s="683"/>
      <c r="M456" s="683"/>
      <c r="N456" s="683"/>
      <c r="O456" s="683"/>
      <c r="P456" s="683"/>
      <c r="Q456" s="683"/>
      <c r="R456" s="683"/>
      <c r="S456" s="683"/>
      <c r="T456" s="683"/>
      <c r="U456" s="683"/>
      <c r="V456" s="683"/>
      <c r="W456" s="683"/>
      <c r="X456" s="683"/>
      <c r="Y456" s="683"/>
      <c r="Z456" s="683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71">
        <v>4680115886094</v>
      </c>
      <c r="E457" s="672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1042" t="s">
        <v>702</v>
      </c>
      <c r="Q457" s="687"/>
      <c r="R457" s="687"/>
      <c r="S457" s="687"/>
      <c r="T457" s="688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4301031363</v>
      </c>
      <c r="D458" s="671">
        <v>4607091389425</v>
      </c>
      <c r="E458" s="672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10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87"/>
      <c r="R458" s="687"/>
      <c r="S458" s="687"/>
      <c r="T458" s="688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707</v>
      </c>
      <c r="B459" s="54" t="s">
        <v>708</v>
      </c>
      <c r="C459" s="31">
        <v>4301031373</v>
      </c>
      <c r="D459" s="671">
        <v>4680115880771</v>
      </c>
      <c r="E459" s="672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859" t="s">
        <v>709</v>
      </c>
      <c r="Q459" s="687"/>
      <c r="R459" s="687"/>
      <c r="S459" s="687"/>
      <c r="T459" s="688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4301031359</v>
      </c>
      <c r="D460" s="671">
        <v>4607091389500</v>
      </c>
      <c r="E460" s="672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87"/>
      <c r="R460" s="687"/>
      <c r="S460" s="687"/>
      <c r="T460" s="688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84"/>
      <c r="B461" s="683"/>
      <c r="C461" s="683"/>
      <c r="D461" s="683"/>
      <c r="E461" s="683"/>
      <c r="F461" s="683"/>
      <c r="G461" s="683"/>
      <c r="H461" s="683"/>
      <c r="I461" s="683"/>
      <c r="J461" s="683"/>
      <c r="K461" s="683"/>
      <c r="L461" s="683"/>
      <c r="M461" s="683"/>
      <c r="N461" s="683"/>
      <c r="O461" s="685"/>
      <c r="P461" s="681" t="s">
        <v>79</v>
      </c>
      <c r="Q461" s="674"/>
      <c r="R461" s="674"/>
      <c r="S461" s="674"/>
      <c r="T461" s="674"/>
      <c r="U461" s="674"/>
      <c r="V461" s="675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x14ac:dyDescent="0.2">
      <c r="A462" s="683"/>
      <c r="B462" s="683"/>
      <c r="C462" s="683"/>
      <c r="D462" s="683"/>
      <c r="E462" s="683"/>
      <c r="F462" s="683"/>
      <c r="G462" s="683"/>
      <c r="H462" s="683"/>
      <c r="I462" s="683"/>
      <c r="J462" s="683"/>
      <c r="K462" s="683"/>
      <c r="L462" s="683"/>
      <c r="M462" s="683"/>
      <c r="N462" s="683"/>
      <c r="O462" s="685"/>
      <c r="P462" s="681" t="s">
        <v>79</v>
      </c>
      <c r="Q462" s="674"/>
      <c r="R462" s="674"/>
      <c r="S462" s="674"/>
      <c r="T462" s="674"/>
      <c r="U462" s="674"/>
      <c r="V462" s="675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customHeight="1" x14ac:dyDescent="0.25">
      <c r="A463" s="697" t="s">
        <v>713</v>
      </c>
      <c r="B463" s="683"/>
      <c r="C463" s="683"/>
      <c r="D463" s="683"/>
      <c r="E463" s="683"/>
      <c r="F463" s="683"/>
      <c r="G463" s="683"/>
      <c r="H463" s="683"/>
      <c r="I463" s="683"/>
      <c r="J463" s="683"/>
      <c r="K463" s="683"/>
      <c r="L463" s="683"/>
      <c r="M463" s="683"/>
      <c r="N463" s="683"/>
      <c r="O463" s="683"/>
      <c r="P463" s="683"/>
      <c r="Q463" s="683"/>
      <c r="R463" s="683"/>
      <c r="S463" s="683"/>
      <c r="T463" s="683"/>
      <c r="U463" s="683"/>
      <c r="V463" s="683"/>
      <c r="W463" s="683"/>
      <c r="X463" s="683"/>
      <c r="Y463" s="683"/>
      <c r="Z463" s="683"/>
      <c r="AA463" s="660"/>
      <c r="AB463" s="660"/>
      <c r="AC463" s="660"/>
    </row>
    <row r="464" spans="1:68" ht="14.25" customHeight="1" x14ac:dyDescent="0.25">
      <c r="A464" s="690" t="s">
        <v>139</v>
      </c>
      <c r="B464" s="683"/>
      <c r="C464" s="683"/>
      <c r="D464" s="683"/>
      <c r="E464" s="683"/>
      <c r="F464" s="683"/>
      <c r="G464" s="683"/>
      <c r="H464" s="683"/>
      <c r="I464" s="683"/>
      <c r="J464" s="683"/>
      <c r="K464" s="683"/>
      <c r="L464" s="683"/>
      <c r="M464" s="683"/>
      <c r="N464" s="683"/>
      <c r="O464" s="683"/>
      <c r="P464" s="683"/>
      <c r="Q464" s="683"/>
      <c r="R464" s="683"/>
      <c r="S464" s="683"/>
      <c r="T464" s="683"/>
      <c r="U464" s="683"/>
      <c r="V464" s="683"/>
      <c r="W464" s="683"/>
      <c r="X464" s="683"/>
      <c r="Y464" s="683"/>
      <c r="Z464" s="683"/>
      <c r="AA464" s="661"/>
      <c r="AB464" s="661"/>
      <c r="AC464" s="661"/>
    </row>
    <row r="465" spans="1:68" ht="27" customHeight="1" x14ac:dyDescent="0.25">
      <c r="A465" s="54" t="s">
        <v>714</v>
      </c>
      <c r="B465" s="54" t="s">
        <v>715</v>
      </c>
      <c r="C465" s="31">
        <v>4301031294</v>
      </c>
      <c r="D465" s="671">
        <v>4680115885189</v>
      </c>
      <c r="E465" s="672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7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87"/>
      <c r="R465" s="687"/>
      <c r="S465" s="687"/>
      <c r="T465" s="688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717</v>
      </c>
      <c r="B466" s="54" t="s">
        <v>718</v>
      </c>
      <c r="C466" s="31">
        <v>4301031347</v>
      </c>
      <c r="D466" s="671">
        <v>4680115885110</v>
      </c>
      <c r="E466" s="672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1031" t="s">
        <v>719</v>
      </c>
      <c r="Q466" s="687"/>
      <c r="R466" s="687"/>
      <c r="S466" s="687"/>
      <c r="T466" s="688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684"/>
      <c r="B467" s="683"/>
      <c r="C467" s="683"/>
      <c r="D467" s="683"/>
      <c r="E467" s="683"/>
      <c r="F467" s="683"/>
      <c r="G467" s="683"/>
      <c r="H467" s="683"/>
      <c r="I467" s="683"/>
      <c r="J467" s="683"/>
      <c r="K467" s="683"/>
      <c r="L467" s="683"/>
      <c r="M467" s="683"/>
      <c r="N467" s="683"/>
      <c r="O467" s="685"/>
      <c r="P467" s="681" t="s">
        <v>79</v>
      </c>
      <c r="Q467" s="674"/>
      <c r="R467" s="674"/>
      <c r="S467" s="674"/>
      <c r="T467" s="674"/>
      <c r="U467" s="674"/>
      <c r="V467" s="675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x14ac:dyDescent="0.2">
      <c r="A468" s="683"/>
      <c r="B468" s="683"/>
      <c r="C468" s="683"/>
      <c r="D468" s="683"/>
      <c r="E468" s="683"/>
      <c r="F468" s="683"/>
      <c r="G468" s="683"/>
      <c r="H468" s="683"/>
      <c r="I468" s="683"/>
      <c r="J468" s="683"/>
      <c r="K468" s="683"/>
      <c r="L468" s="683"/>
      <c r="M468" s="683"/>
      <c r="N468" s="683"/>
      <c r="O468" s="685"/>
      <c r="P468" s="681" t="s">
        <v>79</v>
      </c>
      <c r="Q468" s="674"/>
      <c r="R468" s="674"/>
      <c r="S468" s="674"/>
      <c r="T468" s="674"/>
      <c r="U468" s="674"/>
      <c r="V468" s="675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customHeight="1" x14ac:dyDescent="0.25">
      <c r="A469" s="697" t="s">
        <v>721</v>
      </c>
      <c r="B469" s="683"/>
      <c r="C469" s="683"/>
      <c r="D469" s="683"/>
      <c r="E469" s="683"/>
      <c r="F469" s="683"/>
      <c r="G469" s="683"/>
      <c r="H469" s="683"/>
      <c r="I469" s="683"/>
      <c r="J469" s="683"/>
      <c r="K469" s="683"/>
      <c r="L469" s="683"/>
      <c r="M469" s="683"/>
      <c r="N469" s="683"/>
      <c r="O469" s="683"/>
      <c r="P469" s="683"/>
      <c r="Q469" s="683"/>
      <c r="R469" s="683"/>
      <c r="S469" s="683"/>
      <c r="T469" s="683"/>
      <c r="U469" s="683"/>
      <c r="V469" s="683"/>
      <c r="W469" s="683"/>
      <c r="X469" s="683"/>
      <c r="Y469" s="683"/>
      <c r="Z469" s="683"/>
      <c r="AA469" s="660"/>
      <c r="AB469" s="660"/>
      <c r="AC469" s="660"/>
    </row>
    <row r="470" spans="1:68" ht="14.25" customHeight="1" x14ac:dyDescent="0.25">
      <c r="A470" s="690" t="s">
        <v>139</v>
      </c>
      <c r="B470" s="683"/>
      <c r="C470" s="683"/>
      <c r="D470" s="683"/>
      <c r="E470" s="683"/>
      <c r="F470" s="683"/>
      <c r="G470" s="683"/>
      <c r="H470" s="683"/>
      <c r="I470" s="683"/>
      <c r="J470" s="683"/>
      <c r="K470" s="683"/>
      <c r="L470" s="683"/>
      <c r="M470" s="683"/>
      <c r="N470" s="683"/>
      <c r="O470" s="683"/>
      <c r="P470" s="683"/>
      <c r="Q470" s="683"/>
      <c r="R470" s="683"/>
      <c r="S470" s="683"/>
      <c r="T470" s="683"/>
      <c r="U470" s="683"/>
      <c r="V470" s="683"/>
      <c r="W470" s="683"/>
      <c r="X470" s="683"/>
      <c r="Y470" s="683"/>
      <c r="Z470" s="683"/>
      <c r="AA470" s="661"/>
      <c r="AB470" s="661"/>
      <c r="AC470" s="661"/>
    </row>
    <row r="471" spans="1:68" ht="27" customHeight="1" x14ac:dyDescent="0.25">
      <c r="A471" s="54" t="s">
        <v>722</v>
      </c>
      <c r="B471" s="54" t="s">
        <v>723</v>
      </c>
      <c r="C471" s="31">
        <v>4301031261</v>
      </c>
      <c r="D471" s="671">
        <v>4680115885103</v>
      </c>
      <c r="E471" s="672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10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87"/>
      <c r="R471" s="687"/>
      <c r="S471" s="687"/>
      <c r="T471" s="688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684"/>
      <c r="B472" s="683"/>
      <c r="C472" s="683"/>
      <c r="D472" s="683"/>
      <c r="E472" s="683"/>
      <c r="F472" s="683"/>
      <c r="G472" s="683"/>
      <c r="H472" s="683"/>
      <c r="I472" s="683"/>
      <c r="J472" s="683"/>
      <c r="K472" s="683"/>
      <c r="L472" s="683"/>
      <c r="M472" s="683"/>
      <c r="N472" s="683"/>
      <c r="O472" s="685"/>
      <c r="P472" s="681" t="s">
        <v>79</v>
      </c>
      <c r="Q472" s="674"/>
      <c r="R472" s="674"/>
      <c r="S472" s="674"/>
      <c r="T472" s="674"/>
      <c r="U472" s="674"/>
      <c r="V472" s="675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x14ac:dyDescent="0.2">
      <c r="A473" s="683"/>
      <c r="B473" s="683"/>
      <c r="C473" s="683"/>
      <c r="D473" s="683"/>
      <c r="E473" s="683"/>
      <c r="F473" s="683"/>
      <c r="G473" s="683"/>
      <c r="H473" s="683"/>
      <c r="I473" s="683"/>
      <c r="J473" s="683"/>
      <c r="K473" s="683"/>
      <c r="L473" s="683"/>
      <c r="M473" s="683"/>
      <c r="N473" s="683"/>
      <c r="O473" s="685"/>
      <c r="P473" s="681" t="s">
        <v>79</v>
      </c>
      <c r="Q473" s="674"/>
      <c r="R473" s="674"/>
      <c r="S473" s="674"/>
      <c r="T473" s="674"/>
      <c r="U473" s="674"/>
      <c r="V473" s="675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customHeight="1" x14ac:dyDescent="0.25">
      <c r="A474" s="690" t="s">
        <v>165</v>
      </c>
      <c r="B474" s="683"/>
      <c r="C474" s="683"/>
      <c r="D474" s="683"/>
      <c r="E474" s="683"/>
      <c r="F474" s="683"/>
      <c r="G474" s="683"/>
      <c r="H474" s="683"/>
      <c r="I474" s="683"/>
      <c r="J474" s="683"/>
      <c r="K474" s="683"/>
      <c r="L474" s="683"/>
      <c r="M474" s="683"/>
      <c r="N474" s="683"/>
      <c r="O474" s="683"/>
      <c r="P474" s="683"/>
      <c r="Q474" s="683"/>
      <c r="R474" s="683"/>
      <c r="S474" s="683"/>
      <c r="T474" s="683"/>
      <c r="U474" s="683"/>
      <c r="V474" s="683"/>
      <c r="W474" s="683"/>
      <c r="X474" s="683"/>
      <c r="Y474" s="683"/>
      <c r="Z474" s="683"/>
      <c r="AA474" s="661"/>
      <c r="AB474" s="661"/>
      <c r="AC474" s="661"/>
    </row>
    <row r="475" spans="1:68" ht="27" customHeight="1" x14ac:dyDescent="0.25">
      <c r="A475" s="54" t="s">
        <v>725</v>
      </c>
      <c r="B475" s="54" t="s">
        <v>726</v>
      </c>
      <c r="C475" s="31">
        <v>4301060412</v>
      </c>
      <c r="D475" s="671">
        <v>4680115885509</v>
      </c>
      <c r="E475" s="672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87"/>
      <c r="R475" s="687"/>
      <c r="S475" s="687"/>
      <c r="T475" s="688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84"/>
      <c r="B476" s="683"/>
      <c r="C476" s="683"/>
      <c r="D476" s="683"/>
      <c r="E476" s="683"/>
      <c r="F476" s="683"/>
      <c r="G476" s="683"/>
      <c r="H476" s="683"/>
      <c r="I476" s="683"/>
      <c r="J476" s="683"/>
      <c r="K476" s="683"/>
      <c r="L476" s="683"/>
      <c r="M476" s="683"/>
      <c r="N476" s="683"/>
      <c r="O476" s="685"/>
      <c r="P476" s="681" t="s">
        <v>79</v>
      </c>
      <c r="Q476" s="674"/>
      <c r="R476" s="674"/>
      <c r="S476" s="674"/>
      <c r="T476" s="674"/>
      <c r="U476" s="674"/>
      <c r="V476" s="675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x14ac:dyDescent="0.2">
      <c r="A477" s="683"/>
      <c r="B477" s="683"/>
      <c r="C477" s="683"/>
      <c r="D477" s="683"/>
      <c r="E477" s="683"/>
      <c r="F477" s="683"/>
      <c r="G477" s="683"/>
      <c r="H477" s="683"/>
      <c r="I477" s="683"/>
      <c r="J477" s="683"/>
      <c r="K477" s="683"/>
      <c r="L477" s="683"/>
      <c r="M477" s="683"/>
      <c r="N477" s="683"/>
      <c r="O477" s="685"/>
      <c r="P477" s="681" t="s">
        <v>79</v>
      </c>
      <c r="Q477" s="674"/>
      <c r="R477" s="674"/>
      <c r="S477" s="674"/>
      <c r="T477" s="674"/>
      <c r="U477" s="674"/>
      <c r="V477" s="675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customHeight="1" x14ac:dyDescent="0.2">
      <c r="A478" s="692" t="s">
        <v>728</v>
      </c>
      <c r="B478" s="693"/>
      <c r="C478" s="693"/>
      <c r="D478" s="693"/>
      <c r="E478" s="693"/>
      <c r="F478" s="693"/>
      <c r="G478" s="693"/>
      <c r="H478" s="693"/>
      <c r="I478" s="693"/>
      <c r="J478" s="693"/>
      <c r="K478" s="693"/>
      <c r="L478" s="693"/>
      <c r="M478" s="693"/>
      <c r="N478" s="693"/>
      <c r="O478" s="693"/>
      <c r="P478" s="693"/>
      <c r="Q478" s="693"/>
      <c r="R478" s="693"/>
      <c r="S478" s="693"/>
      <c r="T478" s="693"/>
      <c r="U478" s="693"/>
      <c r="V478" s="693"/>
      <c r="W478" s="693"/>
      <c r="X478" s="693"/>
      <c r="Y478" s="693"/>
      <c r="Z478" s="693"/>
      <c r="AA478" s="48"/>
      <c r="AB478" s="48"/>
      <c r="AC478" s="48"/>
    </row>
    <row r="479" spans="1:68" ht="16.5" customHeight="1" x14ac:dyDescent="0.25">
      <c r="A479" s="697" t="s">
        <v>728</v>
      </c>
      <c r="B479" s="683"/>
      <c r="C479" s="683"/>
      <c r="D479" s="683"/>
      <c r="E479" s="683"/>
      <c r="F479" s="683"/>
      <c r="G479" s="683"/>
      <c r="H479" s="683"/>
      <c r="I479" s="683"/>
      <c r="J479" s="683"/>
      <c r="K479" s="683"/>
      <c r="L479" s="683"/>
      <c r="M479" s="683"/>
      <c r="N479" s="683"/>
      <c r="O479" s="683"/>
      <c r="P479" s="683"/>
      <c r="Q479" s="683"/>
      <c r="R479" s="683"/>
      <c r="S479" s="683"/>
      <c r="T479" s="683"/>
      <c r="U479" s="683"/>
      <c r="V479" s="683"/>
      <c r="W479" s="683"/>
      <c r="X479" s="683"/>
      <c r="Y479" s="683"/>
      <c r="Z479" s="683"/>
      <c r="AA479" s="660"/>
      <c r="AB479" s="660"/>
      <c r="AC479" s="660"/>
    </row>
    <row r="480" spans="1:68" ht="14.25" customHeight="1" x14ac:dyDescent="0.25">
      <c r="A480" s="690" t="s">
        <v>89</v>
      </c>
      <c r="B480" s="683"/>
      <c r="C480" s="683"/>
      <c r="D480" s="683"/>
      <c r="E480" s="683"/>
      <c r="F480" s="683"/>
      <c r="G480" s="683"/>
      <c r="H480" s="683"/>
      <c r="I480" s="683"/>
      <c r="J480" s="683"/>
      <c r="K480" s="683"/>
      <c r="L480" s="683"/>
      <c r="M480" s="683"/>
      <c r="N480" s="683"/>
      <c r="O480" s="683"/>
      <c r="P480" s="683"/>
      <c r="Q480" s="683"/>
      <c r="R480" s="683"/>
      <c r="S480" s="683"/>
      <c r="T480" s="683"/>
      <c r="U480" s="683"/>
      <c r="V480" s="683"/>
      <c r="W480" s="683"/>
      <c r="X480" s="683"/>
      <c r="Y480" s="683"/>
      <c r="Z480" s="683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71">
        <v>4607091389067</v>
      </c>
      <c r="E481" s="672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87"/>
      <c r="R481" s="687"/>
      <c r="S481" s="687"/>
      <c r="T481" s="688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customHeight="1" x14ac:dyDescent="0.25">
      <c r="A482" s="54" t="s">
        <v>732</v>
      </c>
      <c r="B482" s="54" t="s">
        <v>733</v>
      </c>
      <c r="C482" s="31">
        <v>4301011961</v>
      </c>
      <c r="D482" s="671">
        <v>4680115885271</v>
      </c>
      <c r="E482" s="672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9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87"/>
      <c r="R482" s="687"/>
      <c r="S482" s="687"/>
      <c r="T482" s="688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71">
        <v>4680115885226</v>
      </c>
      <c r="E483" s="672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7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87"/>
      <c r="R483" s="687"/>
      <c r="S483" s="687"/>
      <c r="T483" s="688"/>
      <c r="U483" s="34"/>
      <c r="V483" s="34"/>
      <c r="W483" s="35" t="s">
        <v>68</v>
      </c>
      <c r="X483" s="665">
        <v>950</v>
      </c>
      <c r="Y483" s="666">
        <f t="shared" si="68"/>
        <v>950.40000000000009</v>
      </c>
      <c r="Z483" s="36">
        <f>IFERROR(IF(Y483=0,"",ROUNDUP(Y483/H483,0)*0.01196),"")</f>
        <v>2.1528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1014.7727272727273</v>
      </c>
      <c r="BN483" s="64">
        <f t="shared" si="70"/>
        <v>1015.2</v>
      </c>
      <c r="BO483" s="64">
        <f t="shared" si="71"/>
        <v>1.7300407925407926</v>
      </c>
      <c r="BP483" s="64">
        <f t="shared" si="72"/>
        <v>1.7307692307692308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71">
        <v>4607091389104</v>
      </c>
      <c r="E484" s="672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87"/>
      <c r="R484" s="687"/>
      <c r="S484" s="687"/>
      <c r="T484" s="688"/>
      <c r="U484" s="34"/>
      <c r="V484" s="34"/>
      <c r="W484" s="35" t="s">
        <v>68</v>
      </c>
      <c r="X484" s="665">
        <v>950</v>
      </c>
      <c r="Y484" s="666">
        <f t="shared" si="68"/>
        <v>950.40000000000009</v>
      </c>
      <c r="Z484" s="36">
        <f>IFERROR(IF(Y484=0,"",ROUNDUP(Y484/H484,0)*0.01196),"")</f>
        <v>2.1528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1014.7727272727273</v>
      </c>
      <c r="BN484" s="64">
        <f t="shared" si="70"/>
        <v>1015.2</v>
      </c>
      <c r="BO484" s="64">
        <f t="shared" si="71"/>
        <v>1.7300407925407926</v>
      </c>
      <c r="BP484" s="64">
        <f t="shared" si="72"/>
        <v>1.7307692307692308</v>
      </c>
    </row>
    <row r="485" spans="1:68" ht="16.5" customHeight="1" x14ac:dyDescent="0.25">
      <c r="A485" s="54" t="s">
        <v>741</v>
      </c>
      <c r="B485" s="54" t="s">
        <v>742</v>
      </c>
      <c r="C485" s="31">
        <v>4301011799</v>
      </c>
      <c r="D485" s="671">
        <v>4680115884519</v>
      </c>
      <c r="E485" s="672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87"/>
      <c r="R485" s="687"/>
      <c r="S485" s="687"/>
      <c r="T485" s="688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customHeight="1" x14ac:dyDescent="0.25">
      <c r="A486" s="54" t="s">
        <v>744</v>
      </c>
      <c r="B486" s="54" t="s">
        <v>745</v>
      </c>
      <c r="C486" s="31">
        <v>4301012125</v>
      </c>
      <c r="D486" s="671">
        <v>4680115886391</v>
      </c>
      <c r="E486" s="672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749" t="s">
        <v>746</v>
      </c>
      <c r="Q486" s="687"/>
      <c r="R486" s="687"/>
      <c r="S486" s="687"/>
      <c r="T486" s="688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747</v>
      </c>
      <c r="B487" s="54" t="s">
        <v>748</v>
      </c>
      <c r="C487" s="31">
        <v>4301011778</v>
      </c>
      <c r="D487" s="671">
        <v>4680115880603</v>
      </c>
      <c r="E487" s="672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8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87"/>
      <c r="R487" s="687"/>
      <c r="S487" s="687"/>
      <c r="T487" s="688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customHeight="1" x14ac:dyDescent="0.25">
      <c r="A488" s="54" t="s">
        <v>747</v>
      </c>
      <c r="B488" s="54" t="s">
        <v>749</v>
      </c>
      <c r="C488" s="31">
        <v>4301012035</v>
      </c>
      <c r="D488" s="671">
        <v>4680115880603</v>
      </c>
      <c r="E488" s="672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79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87"/>
      <c r="R488" s="687"/>
      <c r="S488" s="687"/>
      <c r="T488" s="688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customHeight="1" x14ac:dyDescent="0.25">
      <c r="A489" s="54" t="s">
        <v>750</v>
      </c>
      <c r="B489" s="54" t="s">
        <v>751</v>
      </c>
      <c r="C489" s="31">
        <v>4301012036</v>
      </c>
      <c r="D489" s="671">
        <v>4680115882782</v>
      </c>
      <c r="E489" s="672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87"/>
      <c r="R489" s="687"/>
      <c r="S489" s="687"/>
      <c r="T489" s="688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customHeight="1" x14ac:dyDescent="0.25">
      <c r="A490" s="54" t="s">
        <v>752</v>
      </c>
      <c r="B490" s="54" t="s">
        <v>753</v>
      </c>
      <c r="C490" s="31">
        <v>4301012055</v>
      </c>
      <c r="D490" s="671">
        <v>4680115886469</v>
      </c>
      <c r="E490" s="672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800" t="s">
        <v>754</v>
      </c>
      <c r="Q490" s="687"/>
      <c r="R490" s="687"/>
      <c r="S490" s="687"/>
      <c r="T490" s="688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customHeight="1" x14ac:dyDescent="0.25">
      <c r="A491" s="54" t="s">
        <v>755</v>
      </c>
      <c r="B491" s="54" t="s">
        <v>756</v>
      </c>
      <c r="C491" s="31">
        <v>4301012057</v>
      </c>
      <c r="D491" s="671">
        <v>4680115886483</v>
      </c>
      <c r="E491" s="672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85" t="s">
        <v>757</v>
      </c>
      <c r="Q491" s="687"/>
      <c r="R491" s="687"/>
      <c r="S491" s="687"/>
      <c r="T491" s="688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4301012050</v>
      </c>
      <c r="D492" s="671">
        <v>4680115885479</v>
      </c>
      <c r="E492" s="672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971" t="s">
        <v>761</v>
      </c>
      <c r="Q492" s="687"/>
      <c r="R492" s="687"/>
      <c r="S492" s="687"/>
      <c r="T492" s="688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763</v>
      </c>
      <c r="B493" s="54" t="s">
        <v>764</v>
      </c>
      <c r="C493" s="31">
        <v>4301011784</v>
      </c>
      <c r="D493" s="671">
        <v>4607091389982</v>
      </c>
      <c r="E493" s="672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9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87"/>
      <c r="R493" s="687"/>
      <c r="S493" s="687"/>
      <c r="T493" s="688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customHeight="1" x14ac:dyDescent="0.25">
      <c r="A494" s="54" t="s">
        <v>763</v>
      </c>
      <c r="B494" s="54" t="s">
        <v>765</v>
      </c>
      <c r="C494" s="31">
        <v>4301012034</v>
      </c>
      <c r="D494" s="671">
        <v>4607091389982</v>
      </c>
      <c r="E494" s="672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87"/>
      <c r="R494" s="687"/>
      <c r="S494" s="687"/>
      <c r="T494" s="688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customHeight="1" x14ac:dyDescent="0.25">
      <c r="A495" s="54" t="s">
        <v>766</v>
      </c>
      <c r="B495" s="54" t="s">
        <v>767</v>
      </c>
      <c r="C495" s="31">
        <v>4301012058</v>
      </c>
      <c r="D495" s="671">
        <v>4680115886490</v>
      </c>
      <c r="E495" s="672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93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87"/>
      <c r="R495" s="687"/>
      <c r="S495" s="687"/>
      <c r="T495" s="688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84"/>
      <c r="B496" s="683"/>
      <c r="C496" s="683"/>
      <c r="D496" s="683"/>
      <c r="E496" s="683"/>
      <c r="F496" s="683"/>
      <c r="G496" s="683"/>
      <c r="H496" s="683"/>
      <c r="I496" s="683"/>
      <c r="J496" s="683"/>
      <c r="K496" s="683"/>
      <c r="L496" s="683"/>
      <c r="M496" s="683"/>
      <c r="N496" s="683"/>
      <c r="O496" s="685"/>
      <c r="P496" s="681" t="s">
        <v>79</v>
      </c>
      <c r="Q496" s="674"/>
      <c r="R496" s="674"/>
      <c r="S496" s="674"/>
      <c r="T496" s="674"/>
      <c r="U496" s="674"/>
      <c r="V496" s="675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359.84848484848482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360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4.3056000000000001</v>
      </c>
      <c r="AA496" s="668"/>
      <c r="AB496" s="668"/>
      <c r="AC496" s="668"/>
    </row>
    <row r="497" spans="1:68" x14ac:dyDescent="0.2">
      <c r="A497" s="683"/>
      <c r="B497" s="683"/>
      <c r="C497" s="683"/>
      <c r="D497" s="683"/>
      <c r="E497" s="683"/>
      <c r="F497" s="683"/>
      <c r="G497" s="683"/>
      <c r="H497" s="683"/>
      <c r="I497" s="683"/>
      <c r="J497" s="683"/>
      <c r="K497" s="683"/>
      <c r="L497" s="683"/>
      <c r="M497" s="683"/>
      <c r="N497" s="683"/>
      <c r="O497" s="685"/>
      <c r="P497" s="681" t="s">
        <v>79</v>
      </c>
      <c r="Q497" s="674"/>
      <c r="R497" s="674"/>
      <c r="S497" s="674"/>
      <c r="T497" s="674"/>
      <c r="U497" s="674"/>
      <c r="V497" s="675"/>
      <c r="W497" s="37" t="s">
        <v>68</v>
      </c>
      <c r="X497" s="667">
        <f>IFERROR(SUM(X481:X495),"0")</f>
        <v>1900</v>
      </c>
      <c r="Y497" s="667">
        <f>IFERROR(SUM(Y481:Y495),"0")</f>
        <v>1900.8000000000002</v>
      </c>
      <c r="Z497" s="37"/>
      <c r="AA497" s="668"/>
      <c r="AB497" s="668"/>
      <c r="AC497" s="668"/>
    </row>
    <row r="498" spans="1:68" ht="14.25" customHeight="1" x14ac:dyDescent="0.25">
      <c r="A498" s="690" t="s">
        <v>128</v>
      </c>
      <c r="B498" s="683"/>
      <c r="C498" s="683"/>
      <c r="D498" s="683"/>
      <c r="E498" s="683"/>
      <c r="F498" s="683"/>
      <c r="G498" s="683"/>
      <c r="H498" s="683"/>
      <c r="I498" s="683"/>
      <c r="J498" s="683"/>
      <c r="K498" s="683"/>
      <c r="L498" s="683"/>
      <c r="M498" s="683"/>
      <c r="N498" s="683"/>
      <c r="O498" s="683"/>
      <c r="P498" s="683"/>
      <c r="Q498" s="683"/>
      <c r="R498" s="683"/>
      <c r="S498" s="683"/>
      <c r="T498" s="683"/>
      <c r="U498" s="683"/>
      <c r="V498" s="683"/>
      <c r="W498" s="683"/>
      <c r="X498" s="683"/>
      <c r="Y498" s="683"/>
      <c r="Z498" s="683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71">
        <v>4607091388930</v>
      </c>
      <c r="E499" s="672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7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87"/>
      <c r="R499" s="687"/>
      <c r="S499" s="687"/>
      <c r="T499" s="688"/>
      <c r="U499" s="34"/>
      <c r="V499" s="34"/>
      <c r="W499" s="35" t="s">
        <v>68</v>
      </c>
      <c r="X499" s="665">
        <v>950</v>
      </c>
      <c r="Y499" s="666">
        <f>IFERROR(IF(X499="",0,CEILING((X499/$H499),1)*$H499),"")</f>
        <v>950.40000000000009</v>
      </c>
      <c r="Z499" s="36">
        <f>IFERROR(IF(Y499=0,"",ROUNDUP(Y499/H499,0)*0.01196),"")</f>
        <v>2.1528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1014.7727272727273</v>
      </c>
      <c r="BN499" s="64">
        <f>IFERROR(Y499*I499/H499,"0")</f>
        <v>1015.2</v>
      </c>
      <c r="BO499" s="64">
        <f>IFERROR(1/J499*(X499/H499),"0")</f>
        <v>1.7300407925407926</v>
      </c>
      <c r="BP499" s="64">
        <f>IFERROR(1/J499*(Y499/H499),"0")</f>
        <v>1.7307692307692308</v>
      </c>
    </row>
    <row r="500" spans="1:68" ht="16.5" customHeight="1" x14ac:dyDescent="0.25">
      <c r="A500" s="54" t="s">
        <v>768</v>
      </c>
      <c r="B500" s="54" t="s">
        <v>771</v>
      </c>
      <c r="C500" s="31">
        <v>4301020334</v>
      </c>
      <c r="D500" s="671">
        <v>4607091388930</v>
      </c>
      <c r="E500" s="672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843" t="s">
        <v>772</v>
      </c>
      <c r="Q500" s="687"/>
      <c r="R500" s="687"/>
      <c r="S500" s="687"/>
      <c r="T500" s="688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customHeight="1" x14ac:dyDescent="0.25">
      <c r="A501" s="54" t="s">
        <v>774</v>
      </c>
      <c r="B501" s="54" t="s">
        <v>775</v>
      </c>
      <c r="C501" s="31">
        <v>4301020384</v>
      </c>
      <c r="D501" s="671">
        <v>4680115886407</v>
      </c>
      <c r="E501" s="672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961" t="s">
        <v>776</v>
      </c>
      <c r="Q501" s="687"/>
      <c r="R501" s="687"/>
      <c r="S501" s="687"/>
      <c r="T501" s="688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777</v>
      </c>
      <c r="B502" s="54" t="s">
        <v>778</v>
      </c>
      <c r="C502" s="31">
        <v>4301020385</v>
      </c>
      <c r="D502" s="671">
        <v>4680115880054</v>
      </c>
      <c r="E502" s="672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996" t="s">
        <v>779</v>
      </c>
      <c r="Q502" s="687"/>
      <c r="R502" s="687"/>
      <c r="S502" s="687"/>
      <c r="T502" s="688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84"/>
      <c r="B503" s="683"/>
      <c r="C503" s="683"/>
      <c r="D503" s="683"/>
      <c r="E503" s="683"/>
      <c r="F503" s="683"/>
      <c r="G503" s="683"/>
      <c r="H503" s="683"/>
      <c r="I503" s="683"/>
      <c r="J503" s="683"/>
      <c r="K503" s="683"/>
      <c r="L503" s="683"/>
      <c r="M503" s="683"/>
      <c r="N503" s="683"/>
      <c r="O503" s="685"/>
      <c r="P503" s="681" t="s">
        <v>79</v>
      </c>
      <c r="Q503" s="674"/>
      <c r="R503" s="674"/>
      <c r="S503" s="674"/>
      <c r="T503" s="674"/>
      <c r="U503" s="674"/>
      <c r="V503" s="675"/>
      <c r="W503" s="37" t="s">
        <v>80</v>
      </c>
      <c r="X503" s="667">
        <f>IFERROR(X499/H499,"0")+IFERROR(X500/H500,"0")+IFERROR(X501/H501,"0")+IFERROR(X502/H502,"0")</f>
        <v>179.92424242424241</v>
      </c>
      <c r="Y503" s="667">
        <f>IFERROR(Y499/H499,"0")+IFERROR(Y500/H500,"0")+IFERROR(Y501/H501,"0")+IFERROR(Y502/H502,"0")</f>
        <v>180</v>
      </c>
      <c r="Z503" s="667">
        <f>IFERROR(IF(Z499="",0,Z499),"0")+IFERROR(IF(Z500="",0,Z500),"0")+IFERROR(IF(Z501="",0,Z501),"0")+IFERROR(IF(Z502="",0,Z502),"0")</f>
        <v>2.1528</v>
      </c>
      <c r="AA503" s="668"/>
      <c r="AB503" s="668"/>
      <c r="AC503" s="668"/>
    </row>
    <row r="504" spans="1:68" x14ac:dyDescent="0.2">
      <c r="A504" s="683"/>
      <c r="B504" s="683"/>
      <c r="C504" s="683"/>
      <c r="D504" s="683"/>
      <c r="E504" s="683"/>
      <c r="F504" s="683"/>
      <c r="G504" s="683"/>
      <c r="H504" s="683"/>
      <c r="I504" s="683"/>
      <c r="J504" s="683"/>
      <c r="K504" s="683"/>
      <c r="L504" s="683"/>
      <c r="M504" s="683"/>
      <c r="N504" s="683"/>
      <c r="O504" s="685"/>
      <c r="P504" s="681" t="s">
        <v>79</v>
      </c>
      <c r="Q504" s="674"/>
      <c r="R504" s="674"/>
      <c r="S504" s="674"/>
      <c r="T504" s="674"/>
      <c r="U504" s="674"/>
      <c r="V504" s="675"/>
      <c r="W504" s="37" t="s">
        <v>68</v>
      </c>
      <c r="X504" s="667">
        <f>IFERROR(SUM(X499:X502),"0")</f>
        <v>950</v>
      </c>
      <c r="Y504" s="667">
        <f>IFERROR(SUM(Y499:Y502),"0")</f>
        <v>950.40000000000009</v>
      </c>
      <c r="Z504" s="37"/>
      <c r="AA504" s="668"/>
      <c r="AB504" s="668"/>
      <c r="AC504" s="668"/>
    </row>
    <row r="505" spans="1:68" ht="14.25" customHeight="1" x14ac:dyDescent="0.25">
      <c r="A505" s="690" t="s">
        <v>139</v>
      </c>
      <c r="B505" s="683"/>
      <c r="C505" s="683"/>
      <c r="D505" s="683"/>
      <c r="E505" s="683"/>
      <c r="F505" s="683"/>
      <c r="G505" s="683"/>
      <c r="H505" s="683"/>
      <c r="I505" s="683"/>
      <c r="J505" s="683"/>
      <c r="K505" s="683"/>
      <c r="L505" s="683"/>
      <c r="M505" s="683"/>
      <c r="N505" s="683"/>
      <c r="O505" s="683"/>
      <c r="P505" s="683"/>
      <c r="Q505" s="683"/>
      <c r="R505" s="683"/>
      <c r="S505" s="683"/>
      <c r="T505" s="683"/>
      <c r="U505" s="683"/>
      <c r="V505" s="683"/>
      <c r="W505" s="683"/>
      <c r="X505" s="683"/>
      <c r="Y505" s="683"/>
      <c r="Z505" s="683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71">
        <v>4680115883116</v>
      </c>
      <c r="E506" s="672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71" t="s">
        <v>782</v>
      </c>
      <c r="Q506" s="687"/>
      <c r="R506" s="687"/>
      <c r="S506" s="687"/>
      <c r="T506" s="688"/>
      <c r="U506" s="34"/>
      <c r="V506" s="34"/>
      <c r="W506" s="35" t="s">
        <v>68</v>
      </c>
      <c r="X506" s="665">
        <v>490</v>
      </c>
      <c r="Y506" s="666">
        <f t="shared" ref="Y506:Y517" si="73">IFERROR(IF(X506="",0,CEILING((X506/$H506),1)*$H506),"")</f>
        <v>491.04</v>
      </c>
      <c r="Z506" s="36">
        <f>IFERROR(IF(Y506=0,"",ROUNDUP(Y506/H506,0)*0.01196),"")</f>
        <v>1.1122799999999999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523.40909090909088</v>
      </c>
      <c r="BN506" s="64">
        <f t="shared" ref="BN506:BN517" si="75">IFERROR(Y506*I506/H506,"0")</f>
        <v>524.52</v>
      </c>
      <c r="BO506" s="64">
        <f t="shared" ref="BO506:BO517" si="76">IFERROR(1/J506*(X506/H506),"0")</f>
        <v>0.89233682983682983</v>
      </c>
      <c r="BP506" s="64">
        <f t="shared" ref="BP506:BP517" si="77">IFERROR(1/J506*(Y506/H506),"0")</f>
        <v>0.89423076923076927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71">
        <v>4680115883093</v>
      </c>
      <c r="E507" s="672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694" t="s">
        <v>786</v>
      </c>
      <c r="Q507" s="687"/>
      <c r="R507" s="687"/>
      <c r="S507" s="687"/>
      <c r="T507" s="688"/>
      <c r="U507" s="34"/>
      <c r="V507" s="34"/>
      <c r="W507" s="35" t="s">
        <v>68</v>
      </c>
      <c r="X507" s="665">
        <v>490</v>
      </c>
      <c r="Y507" s="666">
        <f t="shared" si="73"/>
        <v>491.04</v>
      </c>
      <c r="Z507" s="36">
        <f>IFERROR(IF(Y507=0,"",ROUNDUP(Y507/H507,0)*0.01196),"")</f>
        <v>1.1122799999999999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523.40909090909088</v>
      </c>
      <c r="BN507" s="64">
        <f t="shared" si="75"/>
        <v>524.52</v>
      </c>
      <c r="BO507" s="64">
        <f t="shared" si="76"/>
        <v>0.89233682983682983</v>
      </c>
      <c r="BP507" s="64">
        <f t="shared" si="77"/>
        <v>0.89423076923076927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71">
        <v>4680115883109</v>
      </c>
      <c r="E508" s="672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977" t="s">
        <v>790</v>
      </c>
      <c r="Q508" s="687"/>
      <c r="R508" s="687"/>
      <c r="S508" s="687"/>
      <c r="T508" s="688"/>
      <c r="U508" s="34"/>
      <c r="V508" s="34"/>
      <c r="W508" s="35" t="s">
        <v>68</v>
      </c>
      <c r="X508" s="665">
        <v>950</v>
      </c>
      <c r="Y508" s="666">
        <f t="shared" si="73"/>
        <v>950.40000000000009</v>
      </c>
      <c r="Z508" s="36">
        <f>IFERROR(IF(Y508=0,"",ROUNDUP(Y508/H508,0)*0.01196),"")</f>
        <v>2.1528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1014.7727272727273</v>
      </c>
      <c r="BN508" s="64">
        <f t="shared" si="75"/>
        <v>1015.2</v>
      </c>
      <c r="BO508" s="64">
        <f t="shared" si="76"/>
        <v>1.7300407925407926</v>
      </c>
      <c r="BP508" s="64">
        <f t="shared" si="77"/>
        <v>1.7307692307692308</v>
      </c>
    </row>
    <row r="509" spans="1:68" ht="27" customHeight="1" x14ac:dyDescent="0.25">
      <c r="A509" s="54" t="s">
        <v>792</v>
      </c>
      <c r="B509" s="54" t="s">
        <v>793</v>
      </c>
      <c r="C509" s="31">
        <v>4301031409</v>
      </c>
      <c r="D509" s="671">
        <v>4680115886438</v>
      </c>
      <c r="E509" s="672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743" t="s">
        <v>794</v>
      </c>
      <c r="Q509" s="687"/>
      <c r="R509" s="687"/>
      <c r="S509" s="687"/>
      <c r="T509" s="688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customHeight="1" x14ac:dyDescent="0.25">
      <c r="A510" s="54" t="s">
        <v>795</v>
      </c>
      <c r="B510" s="54" t="s">
        <v>796</v>
      </c>
      <c r="C510" s="31">
        <v>4301031383</v>
      </c>
      <c r="D510" s="671">
        <v>4680115882072</v>
      </c>
      <c r="E510" s="672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7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87"/>
      <c r="R510" s="687"/>
      <c r="S510" s="687"/>
      <c r="T510" s="688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795</v>
      </c>
      <c r="B511" s="54" t="s">
        <v>798</v>
      </c>
      <c r="C511" s="31">
        <v>4301031419</v>
      </c>
      <c r="D511" s="671">
        <v>4680115882072</v>
      </c>
      <c r="E511" s="672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94" t="s">
        <v>799</v>
      </c>
      <c r="Q511" s="687"/>
      <c r="R511" s="687"/>
      <c r="S511" s="687"/>
      <c r="T511" s="688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customHeight="1" x14ac:dyDescent="0.25">
      <c r="A512" s="54" t="s">
        <v>795</v>
      </c>
      <c r="B512" s="54" t="s">
        <v>800</v>
      </c>
      <c r="C512" s="31">
        <v>4301031351</v>
      </c>
      <c r="D512" s="671">
        <v>4680115882072</v>
      </c>
      <c r="E512" s="672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822" t="s">
        <v>801</v>
      </c>
      <c r="Q512" s="687"/>
      <c r="R512" s="687"/>
      <c r="S512" s="687"/>
      <c r="T512" s="688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802</v>
      </c>
      <c r="B513" s="54" t="s">
        <v>803</v>
      </c>
      <c r="C513" s="31">
        <v>4301031418</v>
      </c>
      <c r="D513" s="671">
        <v>4680115882102</v>
      </c>
      <c r="E513" s="672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915" t="s">
        <v>804</v>
      </c>
      <c r="Q513" s="687"/>
      <c r="R513" s="687"/>
      <c r="S513" s="687"/>
      <c r="T513" s="688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customHeight="1" x14ac:dyDescent="0.25">
      <c r="A514" s="54" t="s">
        <v>802</v>
      </c>
      <c r="B514" s="54" t="s">
        <v>805</v>
      </c>
      <c r="C514" s="31">
        <v>4301031251</v>
      </c>
      <c r="D514" s="671">
        <v>4680115882102</v>
      </c>
      <c r="E514" s="672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9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87"/>
      <c r="R514" s="687"/>
      <c r="S514" s="687"/>
      <c r="T514" s="688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4301031384</v>
      </c>
      <c r="D515" s="671">
        <v>4680115882096</v>
      </c>
      <c r="E515" s="672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7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87"/>
      <c r="R515" s="687"/>
      <c r="S515" s="687"/>
      <c r="T515" s="688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4301031417</v>
      </c>
      <c r="D516" s="671">
        <v>4680115882096</v>
      </c>
      <c r="E516" s="672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82" t="s">
        <v>810</v>
      </c>
      <c r="Q516" s="687"/>
      <c r="R516" s="687"/>
      <c r="S516" s="687"/>
      <c r="T516" s="688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customHeight="1" x14ac:dyDescent="0.25">
      <c r="A517" s="54" t="s">
        <v>807</v>
      </c>
      <c r="B517" s="54" t="s">
        <v>811</v>
      </c>
      <c r="C517" s="31">
        <v>4301031253</v>
      </c>
      <c r="D517" s="671">
        <v>4680115882096</v>
      </c>
      <c r="E517" s="672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8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87"/>
      <c r="R517" s="687"/>
      <c r="S517" s="687"/>
      <c r="T517" s="688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84"/>
      <c r="B518" s="683"/>
      <c r="C518" s="683"/>
      <c r="D518" s="683"/>
      <c r="E518" s="683"/>
      <c r="F518" s="683"/>
      <c r="G518" s="683"/>
      <c r="H518" s="683"/>
      <c r="I518" s="683"/>
      <c r="J518" s="683"/>
      <c r="K518" s="683"/>
      <c r="L518" s="683"/>
      <c r="M518" s="683"/>
      <c r="N518" s="683"/>
      <c r="O518" s="685"/>
      <c r="P518" s="681" t="s">
        <v>79</v>
      </c>
      <c r="Q518" s="674"/>
      <c r="R518" s="674"/>
      <c r="S518" s="674"/>
      <c r="T518" s="674"/>
      <c r="U518" s="674"/>
      <c r="V518" s="675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365.530303030303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366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4.3773599999999995</v>
      </c>
      <c r="AA518" s="668"/>
      <c r="AB518" s="668"/>
      <c r="AC518" s="668"/>
    </row>
    <row r="519" spans="1:68" x14ac:dyDescent="0.2">
      <c r="A519" s="683"/>
      <c r="B519" s="683"/>
      <c r="C519" s="683"/>
      <c r="D519" s="683"/>
      <c r="E519" s="683"/>
      <c r="F519" s="683"/>
      <c r="G519" s="683"/>
      <c r="H519" s="683"/>
      <c r="I519" s="683"/>
      <c r="J519" s="683"/>
      <c r="K519" s="683"/>
      <c r="L519" s="683"/>
      <c r="M519" s="683"/>
      <c r="N519" s="683"/>
      <c r="O519" s="685"/>
      <c r="P519" s="681" t="s">
        <v>79</v>
      </c>
      <c r="Q519" s="674"/>
      <c r="R519" s="674"/>
      <c r="S519" s="674"/>
      <c r="T519" s="674"/>
      <c r="U519" s="674"/>
      <c r="V519" s="675"/>
      <c r="W519" s="37" t="s">
        <v>68</v>
      </c>
      <c r="X519" s="667">
        <f>IFERROR(SUM(X506:X517),"0")</f>
        <v>1930</v>
      </c>
      <c r="Y519" s="667">
        <f>IFERROR(SUM(Y506:Y517),"0")</f>
        <v>1932.48</v>
      </c>
      <c r="Z519" s="37"/>
      <c r="AA519" s="668"/>
      <c r="AB519" s="668"/>
      <c r="AC519" s="668"/>
    </row>
    <row r="520" spans="1:68" ht="14.25" customHeight="1" x14ac:dyDescent="0.25">
      <c r="A520" s="690" t="s">
        <v>63</v>
      </c>
      <c r="B520" s="683"/>
      <c r="C520" s="683"/>
      <c r="D520" s="683"/>
      <c r="E520" s="683"/>
      <c r="F520" s="683"/>
      <c r="G520" s="683"/>
      <c r="H520" s="683"/>
      <c r="I520" s="683"/>
      <c r="J520" s="683"/>
      <c r="K520" s="683"/>
      <c r="L520" s="683"/>
      <c r="M520" s="683"/>
      <c r="N520" s="683"/>
      <c r="O520" s="683"/>
      <c r="P520" s="683"/>
      <c r="Q520" s="683"/>
      <c r="R520" s="683"/>
      <c r="S520" s="683"/>
      <c r="T520" s="683"/>
      <c r="U520" s="683"/>
      <c r="V520" s="683"/>
      <c r="W520" s="683"/>
      <c r="X520" s="683"/>
      <c r="Y520" s="683"/>
      <c r="Z520" s="683"/>
      <c r="AA520" s="661"/>
      <c r="AB520" s="661"/>
      <c r="AC520" s="661"/>
    </row>
    <row r="521" spans="1:68" ht="16.5" customHeight="1" x14ac:dyDescent="0.25">
      <c r="A521" s="54" t="s">
        <v>813</v>
      </c>
      <c r="B521" s="54" t="s">
        <v>814</v>
      </c>
      <c r="C521" s="31">
        <v>4301051232</v>
      </c>
      <c r="D521" s="671">
        <v>4607091383409</v>
      </c>
      <c r="E521" s="672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87"/>
      <c r="R521" s="687"/>
      <c r="S521" s="687"/>
      <c r="T521" s="688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816</v>
      </c>
      <c r="B522" s="54" t="s">
        <v>817</v>
      </c>
      <c r="C522" s="31">
        <v>4301051231</v>
      </c>
      <c r="D522" s="671">
        <v>4607091383416</v>
      </c>
      <c r="E522" s="672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9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87"/>
      <c r="R522" s="687"/>
      <c r="S522" s="687"/>
      <c r="T522" s="688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819</v>
      </c>
      <c r="B523" s="54" t="s">
        <v>820</v>
      </c>
      <c r="C523" s="31">
        <v>4301051064</v>
      </c>
      <c r="D523" s="671">
        <v>4680115883536</v>
      </c>
      <c r="E523" s="672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9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87"/>
      <c r="R523" s="687"/>
      <c r="S523" s="687"/>
      <c r="T523" s="688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684"/>
      <c r="B524" s="683"/>
      <c r="C524" s="683"/>
      <c r="D524" s="683"/>
      <c r="E524" s="683"/>
      <c r="F524" s="683"/>
      <c r="G524" s="683"/>
      <c r="H524" s="683"/>
      <c r="I524" s="683"/>
      <c r="J524" s="683"/>
      <c r="K524" s="683"/>
      <c r="L524" s="683"/>
      <c r="M524" s="683"/>
      <c r="N524" s="683"/>
      <c r="O524" s="685"/>
      <c r="P524" s="681" t="s">
        <v>79</v>
      </c>
      <c r="Q524" s="674"/>
      <c r="R524" s="674"/>
      <c r="S524" s="674"/>
      <c r="T524" s="674"/>
      <c r="U524" s="674"/>
      <c r="V524" s="675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x14ac:dyDescent="0.2">
      <c r="A525" s="683"/>
      <c r="B525" s="683"/>
      <c r="C525" s="683"/>
      <c r="D525" s="683"/>
      <c r="E525" s="683"/>
      <c r="F525" s="683"/>
      <c r="G525" s="683"/>
      <c r="H525" s="683"/>
      <c r="I525" s="683"/>
      <c r="J525" s="683"/>
      <c r="K525" s="683"/>
      <c r="L525" s="683"/>
      <c r="M525" s="683"/>
      <c r="N525" s="683"/>
      <c r="O525" s="685"/>
      <c r="P525" s="681" t="s">
        <v>79</v>
      </c>
      <c r="Q525" s="674"/>
      <c r="R525" s="674"/>
      <c r="S525" s="674"/>
      <c r="T525" s="674"/>
      <c r="U525" s="674"/>
      <c r="V525" s="675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customHeight="1" x14ac:dyDescent="0.25">
      <c r="A526" s="690" t="s">
        <v>165</v>
      </c>
      <c r="B526" s="683"/>
      <c r="C526" s="683"/>
      <c r="D526" s="683"/>
      <c r="E526" s="683"/>
      <c r="F526" s="683"/>
      <c r="G526" s="683"/>
      <c r="H526" s="683"/>
      <c r="I526" s="683"/>
      <c r="J526" s="683"/>
      <c r="K526" s="683"/>
      <c r="L526" s="683"/>
      <c r="M526" s="683"/>
      <c r="N526" s="683"/>
      <c r="O526" s="683"/>
      <c r="P526" s="683"/>
      <c r="Q526" s="683"/>
      <c r="R526" s="683"/>
      <c r="S526" s="683"/>
      <c r="T526" s="683"/>
      <c r="U526" s="683"/>
      <c r="V526" s="683"/>
      <c r="W526" s="683"/>
      <c r="X526" s="683"/>
      <c r="Y526" s="683"/>
      <c r="Z526" s="683"/>
      <c r="AA526" s="661"/>
      <c r="AB526" s="661"/>
      <c r="AC526" s="661"/>
    </row>
    <row r="527" spans="1:68" ht="37.5" customHeight="1" x14ac:dyDescent="0.25">
      <c r="A527" s="54" t="s">
        <v>822</v>
      </c>
      <c r="B527" s="54" t="s">
        <v>823</v>
      </c>
      <c r="C527" s="31">
        <v>4301060363</v>
      </c>
      <c r="D527" s="671">
        <v>4680115885035</v>
      </c>
      <c r="E527" s="672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9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87"/>
      <c r="R527" s="687"/>
      <c r="S527" s="687"/>
      <c r="T527" s="688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825</v>
      </c>
      <c r="B528" s="54" t="s">
        <v>826</v>
      </c>
      <c r="C528" s="31">
        <v>4301060436</v>
      </c>
      <c r="D528" s="671">
        <v>4680115885936</v>
      </c>
      <c r="E528" s="672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729" t="s">
        <v>827</v>
      </c>
      <c r="Q528" s="687"/>
      <c r="R528" s="687"/>
      <c r="S528" s="687"/>
      <c r="T528" s="688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84"/>
      <c r="B529" s="683"/>
      <c r="C529" s="683"/>
      <c r="D529" s="683"/>
      <c r="E529" s="683"/>
      <c r="F529" s="683"/>
      <c r="G529" s="683"/>
      <c r="H529" s="683"/>
      <c r="I529" s="683"/>
      <c r="J529" s="683"/>
      <c r="K529" s="683"/>
      <c r="L529" s="683"/>
      <c r="M529" s="683"/>
      <c r="N529" s="683"/>
      <c r="O529" s="685"/>
      <c r="P529" s="681" t="s">
        <v>79</v>
      </c>
      <c r="Q529" s="674"/>
      <c r="R529" s="674"/>
      <c r="S529" s="674"/>
      <c r="T529" s="674"/>
      <c r="U529" s="674"/>
      <c r="V529" s="675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x14ac:dyDescent="0.2">
      <c r="A530" s="683"/>
      <c r="B530" s="683"/>
      <c r="C530" s="683"/>
      <c r="D530" s="683"/>
      <c r="E530" s="683"/>
      <c r="F530" s="683"/>
      <c r="G530" s="683"/>
      <c r="H530" s="683"/>
      <c r="I530" s="683"/>
      <c r="J530" s="683"/>
      <c r="K530" s="683"/>
      <c r="L530" s="683"/>
      <c r="M530" s="683"/>
      <c r="N530" s="683"/>
      <c r="O530" s="685"/>
      <c r="P530" s="681" t="s">
        <v>79</v>
      </c>
      <c r="Q530" s="674"/>
      <c r="R530" s="674"/>
      <c r="S530" s="674"/>
      <c r="T530" s="674"/>
      <c r="U530" s="674"/>
      <c r="V530" s="675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customHeight="1" x14ac:dyDescent="0.2">
      <c r="A531" s="692" t="s">
        <v>828</v>
      </c>
      <c r="B531" s="693"/>
      <c r="C531" s="693"/>
      <c r="D531" s="693"/>
      <c r="E531" s="693"/>
      <c r="F531" s="693"/>
      <c r="G531" s="693"/>
      <c r="H531" s="693"/>
      <c r="I531" s="693"/>
      <c r="J531" s="693"/>
      <c r="K531" s="693"/>
      <c r="L531" s="693"/>
      <c r="M531" s="693"/>
      <c r="N531" s="693"/>
      <c r="O531" s="693"/>
      <c r="P531" s="693"/>
      <c r="Q531" s="693"/>
      <c r="R531" s="693"/>
      <c r="S531" s="693"/>
      <c r="T531" s="693"/>
      <c r="U531" s="693"/>
      <c r="V531" s="693"/>
      <c r="W531" s="693"/>
      <c r="X531" s="693"/>
      <c r="Y531" s="693"/>
      <c r="Z531" s="693"/>
      <c r="AA531" s="48"/>
      <c r="AB531" s="48"/>
      <c r="AC531" s="48"/>
    </row>
    <row r="532" spans="1:68" ht="16.5" customHeight="1" x14ac:dyDescent="0.25">
      <c r="A532" s="697" t="s">
        <v>828</v>
      </c>
      <c r="B532" s="683"/>
      <c r="C532" s="683"/>
      <c r="D532" s="683"/>
      <c r="E532" s="683"/>
      <c r="F532" s="683"/>
      <c r="G532" s="683"/>
      <c r="H532" s="683"/>
      <c r="I532" s="683"/>
      <c r="J532" s="683"/>
      <c r="K532" s="683"/>
      <c r="L532" s="683"/>
      <c r="M532" s="683"/>
      <c r="N532" s="683"/>
      <c r="O532" s="683"/>
      <c r="P532" s="683"/>
      <c r="Q532" s="683"/>
      <c r="R532" s="683"/>
      <c r="S532" s="683"/>
      <c r="T532" s="683"/>
      <c r="U532" s="683"/>
      <c r="V532" s="683"/>
      <c r="W532" s="683"/>
      <c r="X532" s="683"/>
      <c r="Y532" s="683"/>
      <c r="Z532" s="683"/>
      <c r="AA532" s="660"/>
      <c r="AB532" s="660"/>
      <c r="AC532" s="660"/>
    </row>
    <row r="533" spans="1:68" ht="14.25" customHeight="1" x14ac:dyDescent="0.25">
      <c r="A533" s="690" t="s">
        <v>89</v>
      </c>
      <c r="B533" s="683"/>
      <c r="C533" s="683"/>
      <c r="D533" s="683"/>
      <c r="E533" s="683"/>
      <c r="F533" s="683"/>
      <c r="G533" s="683"/>
      <c r="H533" s="683"/>
      <c r="I533" s="683"/>
      <c r="J533" s="683"/>
      <c r="K533" s="683"/>
      <c r="L533" s="683"/>
      <c r="M533" s="683"/>
      <c r="N533" s="683"/>
      <c r="O533" s="683"/>
      <c r="P533" s="683"/>
      <c r="Q533" s="683"/>
      <c r="R533" s="683"/>
      <c r="S533" s="683"/>
      <c r="T533" s="683"/>
      <c r="U533" s="683"/>
      <c r="V533" s="683"/>
      <c r="W533" s="683"/>
      <c r="X533" s="683"/>
      <c r="Y533" s="683"/>
      <c r="Z533" s="683"/>
      <c r="AA533" s="661"/>
      <c r="AB533" s="661"/>
      <c r="AC533" s="661"/>
    </row>
    <row r="534" spans="1:68" ht="27" customHeight="1" x14ac:dyDescent="0.25">
      <c r="A534" s="54" t="s">
        <v>829</v>
      </c>
      <c r="B534" s="54" t="s">
        <v>830</v>
      </c>
      <c r="C534" s="31">
        <v>4301011763</v>
      </c>
      <c r="D534" s="671">
        <v>4640242181011</v>
      </c>
      <c r="E534" s="672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695" t="s">
        <v>831</v>
      </c>
      <c r="Q534" s="687"/>
      <c r="R534" s="687"/>
      <c r="S534" s="687"/>
      <c r="T534" s="688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4301011585</v>
      </c>
      <c r="D535" s="671">
        <v>4640242180441</v>
      </c>
      <c r="E535" s="672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844" t="s">
        <v>835</v>
      </c>
      <c r="Q535" s="687"/>
      <c r="R535" s="687"/>
      <c r="S535" s="687"/>
      <c r="T535" s="688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4301011584</v>
      </c>
      <c r="D536" s="671">
        <v>4640242180564</v>
      </c>
      <c r="E536" s="672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715" t="s">
        <v>839</v>
      </c>
      <c r="Q536" s="687"/>
      <c r="R536" s="687"/>
      <c r="S536" s="687"/>
      <c r="T536" s="688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4301011762</v>
      </c>
      <c r="D537" s="671">
        <v>4640242180922</v>
      </c>
      <c r="E537" s="672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976" t="s">
        <v>843</v>
      </c>
      <c r="Q537" s="687"/>
      <c r="R537" s="687"/>
      <c r="S537" s="687"/>
      <c r="T537" s="688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customHeight="1" x14ac:dyDescent="0.25">
      <c r="A538" s="54" t="s">
        <v>845</v>
      </c>
      <c r="B538" s="54" t="s">
        <v>846</v>
      </c>
      <c r="C538" s="31">
        <v>4301011551</v>
      </c>
      <c r="D538" s="671">
        <v>4640242180038</v>
      </c>
      <c r="E538" s="672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1" t="s">
        <v>847</v>
      </c>
      <c r="Q538" s="687"/>
      <c r="R538" s="687"/>
      <c r="S538" s="687"/>
      <c r="T538" s="688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customHeight="1" x14ac:dyDescent="0.25">
      <c r="A539" s="54" t="s">
        <v>848</v>
      </c>
      <c r="B539" s="54" t="s">
        <v>849</v>
      </c>
      <c r="C539" s="31">
        <v>4301011765</v>
      </c>
      <c r="D539" s="671">
        <v>4640242181172</v>
      </c>
      <c r="E539" s="672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979" t="s">
        <v>850</v>
      </c>
      <c r="Q539" s="687"/>
      <c r="R539" s="687"/>
      <c r="S539" s="687"/>
      <c r="T539" s="688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x14ac:dyDescent="0.2">
      <c r="A540" s="684"/>
      <c r="B540" s="683"/>
      <c r="C540" s="683"/>
      <c r="D540" s="683"/>
      <c r="E540" s="683"/>
      <c r="F540" s="683"/>
      <c r="G540" s="683"/>
      <c r="H540" s="683"/>
      <c r="I540" s="683"/>
      <c r="J540" s="683"/>
      <c r="K540" s="683"/>
      <c r="L540" s="683"/>
      <c r="M540" s="683"/>
      <c r="N540" s="683"/>
      <c r="O540" s="685"/>
      <c r="P540" s="681" t="s">
        <v>79</v>
      </c>
      <c r="Q540" s="674"/>
      <c r="R540" s="674"/>
      <c r="S540" s="674"/>
      <c r="T540" s="674"/>
      <c r="U540" s="674"/>
      <c r="V540" s="675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x14ac:dyDescent="0.2">
      <c r="A541" s="683"/>
      <c r="B541" s="683"/>
      <c r="C541" s="683"/>
      <c r="D541" s="683"/>
      <c r="E541" s="683"/>
      <c r="F541" s="683"/>
      <c r="G541" s="683"/>
      <c r="H541" s="683"/>
      <c r="I541" s="683"/>
      <c r="J541" s="683"/>
      <c r="K541" s="683"/>
      <c r="L541" s="683"/>
      <c r="M541" s="683"/>
      <c r="N541" s="683"/>
      <c r="O541" s="685"/>
      <c r="P541" s="681" t="s">
        <v>79</v>
      </c>
      <c r="Q541" s="674"/>
      <c r="R541" s="674"/>
      <c r="S541" s="674"/>
      <c r="T541" s="674"/>
      <c r="U541" s="674"/>
      <c r="V541" s="675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customHeight="1" x14ac:dyDescent="0.25">
      <c r="A542" s="690" t="s">
        <v>128</v>
      </c>
      <c r="B542" s="683"/>
      <c r="C542" s="683"/>
      <c r="D542" s="683"/>
      <c r="E542" s="683"/>
      <c r="F542" s="683"/>
      <c r="G542" s="683"/>
      <c r="H542" s="683"/>
      <c r="I542" s="683"/>
      <c r="J542" s="683"/>
      <c r="K542" s="683"/>
      <c r="L542" s="683"/>
      <c r="M542" s="683"/>
      <c r="N542" s="683"/>
      <c r="O542" s="683"/>
      <c r="P542" s="683"/>
      <c r="Q542" s="683"/>
      <c r="R542" s="683"/>
      <c r="S542" s="683"/>
      <c r="T542" s="683"/>
      <c r="U542" s="683"/>
      <c r="V542" s="683"/>
      <c r="W542" s="683"/>
      <c r="X542" s="683"/>
      <c r="Y542" s="683"/>
      <c r="Z542" s="683"/>
      <c r="AA542" s="661"/>
      <c r="AB542" s="661"/>
      <c r="AC542" s="661"/>
    </row>
    <row r="543" spans="1:68" ht="27" customHeight="1" x14ac:dyDescent="0.25">
      <c r="A543" s="54" t="s">
        <v>851</v>
      </c>
      <c r="B543" s="54" t="s">
        <v>852</v>
      </c>
      <c r="C543" s="31">
        <v>4301020400</v>
      </c>
      <c r="D543" s="671">
        <v>4640242180519</v>
      </c>
      <c r="E543" s="672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83" t="s">
        <v>853</v>
      </c>
      <c r="Q543" s="687"/>
      <c r="R543" s="687"/>
      <c r="S543" s="687"/>
      <c r="T543" s="688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851</v>
      </c>
      <c r="B544" s="54" t="s">
        <v>855</v>
      </c>
      <c r="C544" s="31">
        <v>4301020269</v>
      </c>
      <c r="D544" s="671">
        <v>4640242180519</v>
      </c>
      <c r="E544" s="672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950" t="s">
        <v>856</v>
      </c>
      <c r="Q544" s="687"/>
      <c r="R544" s="687"/>
      <c r="S544" s="687"/>
      <c r="T544" s="688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4301020260</v>
      </c>
      <c r="D545" s="671">
        <v>4640242180526</v>
      </c>
      <c r="E545" s="672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90" t="s">
        <v>860</v>
      </c>
      <c r="Q545" s="687"/>
      <c r="R545" s="687"/>
      <c r="S545" s="687"/>
      <c r="T545" s="688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861</v>
      </c>
      <c r="B546" s="54" t="s">
        <v>862</v>
      </c>
      <c r="C546" s="31">
        <v>4301020309</v>
      </c>
      <c r="D546" s="671">
        <v>4640242180090</v>
      </c>
      <c r="E546" s="672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1036" t="s">
        <v>863</v>
      </c>
      <c r="Q546" s="687"/>
      <c r="R546" s="687"/>
      <c r="S546" s="687"/>
      <c r="T546" s="688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4301020295</v>
      </c>
      <c r="D547" s="671">
        <v>4640242181363</v>
      </c>
      <c r="E547" s="672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775" t="s">
        <v>867</v>
      </c>
      <c r="Q547" s="687"/>
      <c r="R547" s="687"/>
      <c r="S547" s="687"/>
      <c r="T547" s="688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684"/>
      <c r="B548" s="683"/>
      <c r="C548" s="683"/>
      <c r="D548" s="683"/>
      <c r="E548" s="683"/>
      <c r="F548" s="683"/>
      <c r="G548" s="683"/>
      <c r="H548" s="683"/>
      <c r="I548" s="683"/>
      <c r="J548" s="683"/>
      <c r="K548" s="683"/>
      <c r="L548" s="683"/>
      <c r="M548" s="683"/>
      <c r="N548" s="683"/>
      <c r="O548" s="685"/>
      <c r="P548" s="681" t="s">
        <v>79</v>
      </c>
      <c r="Q548" s="674"/>
      <c r="R548" s="674"/>
      <c r="S548" s="674"/>
      <c r="T548" s="674"/>
      <c r="U548" s="674"/>
      <c r="V548" s="675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x14ac:dyDescent="0.2">
      <c r="A549" s="683"/>
      <c r="B549" s="683"/>
      <c r="C549" s="683"/>
      <c r="D549" s="683"/>
      <c r="E549" s="683"/>
      <c r="F549" s="683"/>
      <c r="G549" s="683"/>
      <c r="H549" s="683"/>
      <c r="I549" s="683"/>
      <c r="J549" s="683"/>
      <c r="K549" s="683"/>
      <c r="L549" s="683"/>
      <c r="M549" s="683"/>
      <c r="N549" s="683"/>
      <c r="O549" s="685"/>
      <c r="P549" s="681" t="s">
        <v>79</v>
      </c>
      <c r="Q549" s="674"/>
      <c r="R549" s="674"/>
      <c r="S549" s="674"/>
      <c r="T549" s="674"/>
      <c r="U549" s="674"/>
      <c r="V549" s="675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customHeight="1" x14ac:dyDescent="0.25">
      <c r="A550" s="690" t="s">
        <v>139</v>
      </c>
      <c r="B550" s="683"/>
      <c r="C550" s="683"/>
      <c r="D550" s="683"/>
      <c r="E550" s="683"/>
      <c r="F550" s="683"/>
      <c r="G550" s="683"/>
      <c r="H550" s="683"/>
      <c r="I550" s="683"/>
      <c r="J550" s="683"/>
      <c r="K550" s="683"/>
      <c r="L550" s="683"/>
      <c r="M550" s="683"/>
      <c r="N550" s="683"/>
      <c r="O550" s="683"/>
      <c r="P550" s="683"/>
      <c r="Q550" s="683"/>
      <c r="R550" s="683"/>
      <c r="S550" s="683"/>
      <c r="T550" s="683"/>
      <c r="U550" s="683"/>
      <c r="V550" s="683"/>
      <c r="W550" s="683"/>
      <c r="X550" s="683"/>
      <c r="Y550" s="683"/>
      <c r="Z550" s="683"/>
      <c r="AA550" s="661"/>
      <c r="AB550" s="661"/>
      <c r="AC550" s="661"/>
    </row>
    <row r="551" spans="1:68" ht="27" customHeight="1" x14ac:dyDescent="0.25">
      <c r="A551" s="54" t="s">
        <v>868</v>
      </c>
      <c r="B551" s="54" t="s">
        <v>869</v>
      </c>
      <c r="C551" s="31">
        <v>4301031280</v>
      </c>
      <c r="D551" s="671">
        <v>4640242180816</v>
      </c>
      <c r="E551" s="672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795" t="s">
        <v>870</v>
      </c>
      <c r="Q551" s="687"/>
      <c r="R551" s="687"/>
      <c r="S551" s="687"/>
      <c r="T551" s="688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customHeight="1" x14ac:dyDescent="0.25">
      <c r="A552" s="54" t="s">
        <v>872</v>
      </c>
      <c r="B552" s="54" t="s">
        <v>873</v>
      </c>
      <c r="C552" s="31">
        <v>4301031244</v>
      </c>
      <c r="D552" s="671">
        <v>4640242180595</v>
      </c>
      <c r="E552" s="672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1017" t="s">
        <v>874</v>
      </c>
      <c r="Q552" s="687"/>
      <c r="R552" s="687"/>
      <c r="S552" s="687"/>
      <c r="T552" s="688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4301031289</v>
      </c>
      <c r="D553" s="671">
        <v>4640242181615</v>
      </c>
      <c r="E553" s="672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998" t="s">
        <v>878</v>
      </c>
      <c r="Q553" s="687"/>
      <c r="R553" s="687"/>
      <c r="S553" s="687"/>
      <c r="T553" s="688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customHeight="1" x14ac:dyDescent="0.25">
      <c r="A554" s="54" t="s">
        <v>880</v>
      </c>
      <c r="B554" s="54" t="s">
        <v>881</v>
      </c>
      <c r="C554" s="31">
        <v>4301031285</v>
      </c>
      <c r="D554" s="671">
        <v>4640242181639</v>
      </c>
      <c r="E554" s="672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832" t="s">
        <v>882</v>
      </c>
      <c r="Q554" s="687"/>
      <c r="R554" s="687"/>
      <c r="S554" s="687"/>
      <c r="T554" s="688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customHeight="1" x14ac:dyDescent="0.25">
      <c r="A555" s="54" t="s">
        <v>884</v>
      </c>
      <c r="B555" s="54" t="s">
        <v>885</v>
      </c>
      <c r="C555" s="31">
        <v>4301031287</v>
      </c>
      <c r="D555" s="671">
        <v>4640242181622</v>
      </c>
      <c r="E555" s="672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799" t="s">
        <v>886</v>
      </c>
      <c r="Q555" s="687"/>
      <c r="R555" s="687"/>
      <c r="S555" s="687"/>
      <c r="T555" s="688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customHeight="1" x14ac:dyDescent="0.25">
      <c r="A556" s="54" t="s">
        <v>888</v>
      </c>
      <c r="B556" s="54" t="s">
        <v>889</v>
      </c>
      <c r="C556" s="31">
        <v>4301031203</v>
      </c>
      <c r="D556" s="671">
        <v>4640242180908</v>
      </c>
      <c r="E556" s="672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1034" t="s">
        <v>890</v>
      </c>
      <c r="Q556" s="687"/>
      <c r="R556" s="687"/>
      <c r="S556" s="687"/>
      <c r="T556" s="688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4301031200</v>
      </c>
      <c r="D557" s="671">
        <v>4640242180489</v>
      </c>
      <c r="E557" s="672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787" t="s">
        <v>893</v>
      </c>
      <c r="Q557" s="687"/>
      <c r="R557" s="687"/>
      <c r="S557" s="687"/>
      <c r="T557" s="688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x14ac:dyDescent="0.2">
      <c r="A558" s="684"/>
      <c r="B558" s="683"/>
      <c r="C558" s="683"/>
      <c r="D558" s="683"/>
      <c r="E558" s="683"/>
      <c r="F558" s="683"/>
      <c r="G558" s="683"/>
      <c r="H558" s="683"/>
      <c r="I558" s="683"/>
      <c r="J558" s="683"/>
      <c r="K558" s="683"/>
      <c r="L558" s="683"/>
      <c r="M558" s="683"/>
      <c r="N558" s="683"/>
      <c r="O558" s="685"/>
      <c r="P558" s="681" t="s">
        <v>79</v>
      </c>
      <c r="Q558" s="674"/>
      <c r="R558" s="674"/>
      <c r="S558" s="674"/>
      <c r="T558" s="674"/>
      <c r="U558" s="674"/>
      <c r="V558" s="675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x14ac:dyDescent="0.2">
      <c r="A559" s="683"/>
      <c r="B559" s="683"/>
      <c r="C559" s="683"/>
      <c r="D559" s="683"/>
      <c r="E559" s="683"/>
      <c r="F559" s="683"/>
      <c r="G559" s="683"/>
      <c r="H559" s="683"/>
      <c r="I559" s="683"/>
      <c r="J559" s="683"/>
      <c r="K559" s="683"/>
      <c r="L559" s="683"/>
      <c r="M559" s="683"/>
      <c r="N559" s="683"/>
      <c r="O559" s="685"/>
      <c r="P559" s="681" t="s">
        <v>79</v>
      </c>
      <c r="Q559" s="674"/>
      <c r="R559" s="674"/>
      <c r="S559" s="674"/>
      <c r="T559" s="674"/>
      <c r="U559" s="674"/>
      <c r="V559" s="675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customHeight="1" x14ac:dyDescent="0.25">
      <c r="A560" s="690" t="s">
        <v>63</v>
      </c>
      <c r="B560" s="683"/>
      <c r="C560" s="683"/>
      <c r="D560" s="683"/>
      <c r="E560" s="683"/>
      <c r="F560" s="683"/>
      <c r="G560" s="683"/>
      <c r="H560" s="683"/>
      <c r="I560" s="683"/>
      <c r="J560" s="683"/>
      <c r="K560" s="683"/>
      <c r="L560" s="683"/>
      <c r="M560" s="683"/>
      <c r="N560" s="683"/>
      <c r="O560" s="683"/>
      <c r="P560" s="683"/>
      <c r="Q560" s="683"/>
      <c r="R560" s="683"/>
      <c r="S560" s="683"/>
      <c r="T560" s="683"/>
      <c r="U560" s="683"/>
      <c r="V560" s="683"/>
      <c r="W560" s="683"/>
      <c r="X560" s="683"/>
      <c r="Y560" s="683"/>
      <c r="Z560" s="683"/>
      <c r="AA560" s="661"/>
      <c r="AB560" s="661"/>
      <c r="AC560" s="661"/>
    </row>
    <row r="561" spans="1:68" ht="27" customHeight="1" x14ac:dyDescent="0.25">
      <c r="A561" s="54" t="s">
        <v>894</v>
      </c>
      <c r="B561" s="54" t="s">
        <v>895</v>
      </c>
      <c r="C561" s="31">
        <v>4301052046</v>
      </c>
      <c r="D561" s="671">
        <v>4640242180533</v>
      </c>
      <c r="E561" s="672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840" t="s">
        <v>896</v>
      </c>
      <c r="Q561" s="687"/>
      <c r="R561" s="687"/>
      <c r="S561" s="687"/>
      <c r="T561" s="688"/>
      <c r="U561" s="34"/>
      <c r="V561" s="34"/>
      <c r="W561" s="35" t="s">
        <v>68</v>
      </c>
      <c r="X561" s="665">
        <v>100</v>
      </c>
      <c r="Y561" s="666">
        <f>IFERROR(IF(X561="",0,CEILING((X561/$H561),1)*$H561),"")</f>
        <v>108</v>
      </c>
      <c r="Z561" s="36">
        <f>IFERROR(IF(Y561=0,"",ROUNDUP(Y561/H561,0)*0.01898),"")</f>
        <v>0.22776000000000002</v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105.76666666666667</v>
      </c>
      <c r="BN561" s="64">
        <f>IFERROR(Y561*I561/H561,"0")</f>
        <v>114.22799999999999</v>
      </c>
      <c r="BO561" s="64">
        <f>IFERROR(1/J561*(X561/H561),"0")</f>
        <v>0.1736111111111111</v>
      </c>
      <c r="BP561" s="64">
        <f>IFERROR(1/J561*(Y561/H561),"0")</f>
        <v>0.1875</v>
      </c>
    </row>
    <row r="562" spans="1:68" ht="27" customHeight="1" x14ac:dyDescent="0.25">
      <c r="A562" s="54" t="s">
        <v>894</v>
      </c>
      <c r="B562" s="54" t="s">
        <v>898</v>
      </c>
      <c r="C562" s="31">
        <v>4301051887</v>
      </c>
      <c r="D562" s="671">
        <v>4640242180533</v>
      </c>
      <c r="E562" s="672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1051" t="s">
        <v>896</v>
      </c>
      <c r="Q562" s="687"/>
      <c r="R562" s="687"/>
      <c r="S562" s="687"/>
      <c r="T562" s="688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4301051933</v>
      </c>
      <c r="D563" s="671">
        <v>4640242180540</v>
      </c>
      <c r="E563" s="672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1016" t="s">
        <v>901</v>
      </c>
      <c r="Q563" s="687"/>
      <c r="R563" s="687"/>
      <c r="S563" s="687"/>
      <c r="T563" s="688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4301051920</v>
      </c>
      <c r="D564" s="671">
        <v>4640242181233</v>
      </c>
      <c r="E564" s="672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87"/>
      <c r="R564" s="687"/>
      <c r="S564" s="687"/>
      <c r="T564" s="688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4301051921</v>
      </c>
      <c r="D565" s="671">
        <v>4640242181226</v>
      </c>
      <c r="E565" s="672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993" t="s">
        <v>908</v>
      </c>
      <c r="Q565" s="687"/>
      <c r="R565" s="687"/>
      <c r="S565" s="687"/>
      <c r="T565" s="688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84"/>
      <c r="B566" s="683"/>
      <c r="C566" s="683"/>
      <c r="D566" s="683"/>
      <c r="E566" s="683"/>
      <c r="F566" s="683"/>
      <c r="G566" s="683"/>
      <c r="H566" s="683"/>
      <c r="I566" s="683"/>
      <c r="J566" s="683"/>
      <c r="K566" s="683"/>
      <c r="L566" s="683"/>
      <c r="M566" s="683"/>
      <c r="N566" s="683"/>
      <c r="O566" s="685"/>
      <c r="P566" s="681" t="s">
        <v>79</v>
      </c>
      <c r="Q566" s="674"/>
      <c r="R566" s="674"/>
      <c r="S566" s="674"/>
      <c r="T566" s="674"/>
      <c r="U566" s="674"/>
      <c r="V566" s="675"/>
      <c r="W566" s="37" t="s">
        <v>80</v>
      </c>
      <c r="X566" s="667">
        <f>IFERROR(X561/H561,"0")+IFERROR(X562/H562,"0")+IFERROR(X563/H563,"0")+IFERROR(X564/H564,"0")+IFERROR(X565/H565,"0")</f>
        <v>11.111111111111111</v>
      </c>
      <c r="Y566" s="667">
        <f>IFERROR(Y561/H561,"0")+IFERROR(Y562/H562,"0")+IFERROR(Y563/H563,"0")+IFERROR(Y564/H564,"0")+IFERROR(Y565/H565,"0")</f>
        <v>12</v>
      </c>
      <c r="Z566" s="667">
        <f>IFERROR(IF(Z561="",0,Z561),"0")+IFERROR(IF(Z562="",0,Z562),"0")+IFERROR(IF(Z563="",0,Z563),"0")+IFERROR(IF(Z564="",0,Z564),"0")+IFERROR(IF(Z565="",0,Z565),"0")</f>
        <v>0.22776000000000002</v>
      </c>
      <c r="AA566" s="668"/>
      <c r="AB566" s="668"/>
      <c r="AC566" s="668"/>
    </row>
    <row r="567" spans="1:68" x14ac:dyDescent="0.2">
      <c r="A567" s="683"/>
      <c r="B567" s="683"/>
      <c r="C567" s="683"/>
      <c r="D567" s="683"/>
      <c r="E567" s="683"/>
      <c r="F567" s="683"/>
      <c r="G567" s="683"/>
      <c r="H567" s="683"/>
      <c r="I567" s="683"/>
      <c r="J567" s="683"/>
      <c r="K567" s="683"/>
      <c r="L567" s="683"/>
      <c r="M567" s="683"/>
      <c r="N567" s="683"/>
      <c r="O567" s="685"/>
      <c r="P567" s="681" t="s">
        <v>79</v>
      </c>
      <c r="Q567" s="674"/>
      <c r="R567" s="674"/>
      <c r="S567" s="674"/>
      <c r="T567" s="674"/>
      <c r="U567" s="674"/>
      <c r="V567" s="675"/>
      <c r="W567" s="37" t="s">
        <v>68</v>
      </c>
      <c r="X567" s="667">
        <f>IFERROR(SUM(X561:X565),"0")</f>
        <v>100</v>
      </c>
      <c r="Y567" s="667">
        <f>IFERROR(SUM(Y561:Y565),"0")</f>
        <v>108</v>
      </c>
      <c r="Z567" s="37"/>
      <c r="AA567" s="668"/>
      <c r="AB567" s="668"/>
      <c r="AC567" s="668"/>
    </row>
    <row r="568" spans="1:68" ht="14.25" customHeight="1" x14ac:dyDescent="0.25">
      <c r="A568" s="690" t="s">
        <v>165</v>
      </c>
      <c r="B568" s="683"/>
      <c r="C568" s="683"/>
      <c r="D568" s="683"/>
      <c r="E568" s="683"/>
      <c r="F568" s="683"/>
      <c r="G568" s="683"/>
      <c r="H568" s="683"/>
      <c r="I568" s="683"/>
      <c r="J568" s="683"/>
      <c r="K568" s="683"/>
      <c r="L568" s="683"/>
      <c r="M568" s="683"/>
      <c r="N568" s="683"/>
      <c r="O568" s="683"/>
      <c r="P568" s="683"/>
      <c r="Q568" s="683"/>
      <c r="R568" s="683"/>
      <c r="S568" s="683"/>
      <c r="T568" s="683"/>
      <c r="U568" s="683"/>
      <c r="V568" s="683"/>
      <c r="W568" s="683"/>
      <c r="X568" s="683"/>
      <c r="Y568" s="683"/>
      <c r="Z568" s="683"/>
      <c r="AA568" s="661"/>
      <c r="AB568" s="661"/>
      <c r="AC568" s="661"/>
    </row>
    <row r="569" spans="1:68" ht="27" customHeight="1" x14ac:dyDescent="0.25">
      <c r="A569" s="54" t="s">
        <v>909</v>
      </c>
      <c r="B569" s="54" t="s">
        <v>910</v>
      </c>
      <c r="C569" s="31">
        <v>4301060496</v>
      </c>
      <c r="D569" s="671">
        <v>4640242180120</v>
      </c>
      <c r="E569" s="672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812" t="s">
        <v>911</v>
      </c>
      <c r="Q569" s="687"/>
      <c r="R569" s="687"/>
      <c r="S569" s="687"/>
      <c r="T569" s="688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909</v>
      </c>
      <c r="B570" s="54" t="s">
        <v>913</v>
      </c>
      <c r="C570" s="31">
        <v>4301060485</v>
      </c>
      <c r="D570" s="671">
        <v>4640242180120</v>
      </c>
      <c r="E570" s="672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1008" t="s">
        <v>914</v>
      </c>
      <c r="Q570" s="687"/>
      <c r="R570" s="687"/>
      <c r="S570" s="687"/>
      <c r="T570" s="688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4301060498</v>
      </c>
      <c r="D571" s="671">
        <v>4640242180137</v>
      </c>
      <c r="E571" s="672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975" t="s">
        <v>917</v>
      </c>
      <c r="Q571" s="687"/>
      <c r="R571" s="687"/>
      <c r="S571" s="687"/>
      <c r="T571" s="688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915</v>
      </c>
      <c r="B572" s="54" t="s">
        <v>919</v>
      </c>
      <c r="C572" s="31">
        <v>4301060486</v>
      </c>
      <c r="D572" s="671">
        <v>4640242180137</v>
      </c>
      <c r="E572" s="672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1021" t="s">
        <v>920</v>
      </c>
      <c r="Q572" s="687"/>
      <c r="R572" s="687"/>
      <c r="S572" s="687"/>
      <c r="T572" s="688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84"/>
      <c r="B573" s="683"/>
      <c r="C573" s="683"/>
      <c r="D573" s="683"/>
      <c r="E573" s="683"/>
      <c r="F573" s="683"/>
      <c r="G573" s="683"/>
      <c r="H573" s="683"/>
      <c r="I573" s="683"/>
      <c r="J573" s="683"/>
      <c r="K573" s="683"/>
      <c r="L573" s="683"/>
      <c r="M573" s="683"/>
      <c r="N573" s="683"/>
      <c r="O573" s="685"/>
      <c r="P573" s="681" t="s">
        <v>79</v>
      </c>
      <c r="Q573" s="674"/>
      <c r="R573" s="674"/>
      <c r="S573" s="674"/>
      <c r="T573" s="674"/>
      <c r="U573" s="674"/>
      <c r="V573" s="675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x14ac:dyDescent="0.2">
      <c r="A574" s="683"/>
      <c r="B574" s="683"/>
      <c r="C574" s="683"/>
      <c r="D574" s="683"/>
      <c r="E574" s="683"/>
      <c r="F574" s="683"/>
      <c r="G574" s="683"/>
      <c r="H574" s="683"/>
      <c r="I574" s="683"/>
      <c r="J574" s="683"/>
      <c r="K574" s="683"/>
      <c r="L574" s="683"/>
      <c r="M574" s="683"/>
      <c r="N574" s="683"/>
      <c r="O574" s="685"/>
      <c r="P574" s="681" t="s">
        <v>79</v>
      </c>
      <c r="Q574" s="674"/>
      <c r="R574" s="674"/>
      <c r="S574" s="674"/>
      <c r="T574" s="674"/>
      <c r="U574" s="674"/>
      <c r="V574" s="675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customHeight="1" x14ac:dyDescent="0.25">
      <c r="A575" s="697" t="s">
        <v>921</v>
      </c>
      <c r="B575" s="683"/>
      <c r="C575" s="683"/>
      <c r="D575" s="683"/>
      <c r="E575" s="683"/>
      <c r="F575" s="683"/>
      <c r="G575" s="683"/>
      <c r="H575" s="683"/>
      <c r="I575" s="683"/>
      <c r="J575" s="683"/>
      <c r="K575" s="683"/>
      <c r="L575" s="683"/>
      <c r="M575" s="683"/>
      <c r="N575" s="683"/>
      <c r="O575" s="683"/>
      <c r="P575" s="683"/>
      <c r="Q575" s="683"/>
      <c r="R575" s="683"/>
      <c r="S575" s="683"/>
      <c r="T575" s="683"/>
      <c r="U575" s="683"/>
      <c r="V575" s="683"/>
      <c r="W575" s="683"/>
      <c r="X575" s="683"/>
      <c r="Y575" s="683"/>
      <c r="Z575" s="683"/>
      <c r="AA575" s="660"/>
      <c r="AB575" s="660"/>
      <c r="AC575" s="660"/>
    </row>
    <row r="576" spans="1:68" ht="14.25" customHeight="1" x14ac:dyDescent="0.25">
      <c r="A576" s="690" t="s">
        <v>89</v>
      </c>
      <c r="B576" s="683"/>
      <c r="C576" s="683"/>
      <c r="D576" s="683"/>
      <c r="E576" s="683"/>
      <c r="F576" s="683"/>
      <c r="G576" s="683"/>
      <c r="H576" s="683"/>
      <c r="I576" s="683"/>
      <c r="J576" s="683"/>
      <c r="K576" s="683"/>
      <c r="L576" s="683"/>
      <c r="M576" s="683"/>
      <c r="N576" s="683"/>
      <c r="O576" s="683"/>
      <c r="P576" s="683"/>
      <c r="Q576" s="683"/>
      <c r="R576" s="683"/>
      <c r="S576" s="683"/>
      <c r="T576" s="683"/>
      <c r="U576" s="683"/>
      <c r="V576" s="683"/>
      <c r="W576" s="683"/>
      <c r="X576" s="683"/>
      <c r="Y576" s="683"/>
      <c r="Z576" s="683"/>
      <c r="AA576" s="661"/>
      <c r="AB576" s="661"/>
      <c r="AC576" s="661"/>
    </row>
    <row r="577" spans="1:68" ht="27" customHeight="1" x14ac:dyDescent="0.25">
      <c r="A577" s="54" t="s">
        <v>922</v>
      </c>
      <c r="B577" s="54" t="s">
        <v>923</v>
      </c>
      <c r="C577" s="31">
        <v>4301011951</v>
      </c>
      <c r="D577" s="671">
        <v>4640242180045</v>
      </c>
      <c r="E577" s="672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779" t="s">
        <v>924</v>
      </c>
      <c r="Q577" s="687"/>
      <c r="R577" s="687"/>
      <c r="S577" s="687"/>
      <c r="T577" s="688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684"/>
      <c r="B578" s="683"/>
      <c r="C578" s="683"/>
      <c r="D578" s="683"/>
      <c r="E578" s="683"/>
      <c r="F578" s="683"/>
      <c r="G578" s="683"/>
      <c r="H578" s="683"/>
      <c r="I578" s="683"/>
      <c r="J578" s="683"/>
      <c r="K578" s="683"/>
      <c r="L578" s="683"/>
      <c r="M578" s="683"/>
      <c r="N578" s="683"/>
      <c r="O578" s="685"/>
      <c r="P578" s="681" t="s">
        <v>79</v>
      </c>
      <c r="Q578" s="674"/>
      <c r="R578" s="674"/>
      <c r="S578" s="674"/>
      <c r="T578" s="674"/>
      <c r="U578" s="674"/>
      <c r="V578" s="675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x14ac:dyDescent="0.2">
      <c r="A579" s="683"/>
      <c r="B579" s="683"/>
      <c r="C579" s="683"/>
      <c r="D579" s="683"/>
      <c r="E579" s="683"/>
      <c r="F579" s="683"/>
      <c r="G579" s="683"/>
      <c r="H579" s="683"/>
      <c r="I579" s="683"/>
      <c r="J579" s="683"/>
      <c r="K579" s="683"/>
      <c r="L579" s="683"/>
      <c r="M579" s="683"/>
      <c r="N579" s="683"/>
      <c r="O579" s="685"/>
      <c r="P579" s="681" t="s">
        <v>79</v>
      </c>
      <c r="Q579" s="674"/>
      <c r="R579" s="674"/>
      <c r="S579" s="674"/>
      <c r="T579" s="674"/>
      <c r="U579" s="674"/>
      <c r="V579" s="675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customHeight="1" x14ac:dyDescent="0.25">
      <c r="A580" s="690" t="s">
        <v>128</v>
      </c>
      <c r="B580" s="683"/>
      <c r="C580" s="683"/>
      <c r="D580" s="683"/>
      <c r="E580" s="683"/>
      <c r="F580" s="683"/>
      <c r="G580" s="683"/>
      <c r="H580" s="683"/>
      <c r="I580" s="683"/>
      <c r="J580" s="683"/>
      <c r="K580" s="683"/>
      <c r="L580" s="683"/>
      <c r="M580" s="683"/>
      <c r="N580" s="683"/>
      <c r="O580" s="683"/>
      <c r="P580" s="683"/>
      <c r="Q580" s="683"/>
      <c r="R580" s="683"/>
      <c r="S580" s="683"/>
      <c r="T580" s="683"/>
      <c r="U580" s="683"/>
      <c r="V580" s="683"/>
      <c r="W580" s="683"/>
      <c r="X580" s="683"/>
      <c r="Y580" s="683"/>
      <c r="Z580" s="683"/>
      <c r="AA580" s="661"/>
      <c r="AB580" s="661"/>
      <c r="AC580" s="661"/>
    </row>
    <row r="581" spans="1:68" ht="27" customHeight="1" x14ac:dyDescent="0.25">
      <c r="A581" s="54" t="s">
        <v>926</v>
      </c>
      <c r="B581" s="54" t="s">
        <v>927</v>
      </c>
      <c r="C581" s="31">
        <v>4301020314</v>
      </c>
      <c r="D581" s="671">
        <v>4640242180090</v>
      </c>
      <c r="E581" s="672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51" t="s">
        <v>928</v>
      </c>
      <c r="Q581" s="687"/>
      <c r="R581" s="687"/>
      <c r="S581" s="687"/>
      <c r="T581" s="688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684"/>
      <c r="B582" s="683"/>
      <c r="C582" s="683"/>
      <c r="D582" s="683"/>
      <c r="E582" s="683"/>
      <c r="F582" s="683"/>
      <c r="G582" s="683"/>
      <c r="H582" s="683"/>
      <c r="I582" s="683"/>
      <c r="J582" s="683"/>
      <c r="K582" s="683"/>
      <c r="L582" s="683"/>
      <c r="M582" s="683"/>
      <c r="N582" s="683"/>
      <c r="O582" s="685"/>
      <c r="P582" s="681" t="s">
        <v>79</v>
      </c>
      <c r="Q582" s="674"/>
      <c r="R582" s="674"/>
      <c r="S582" s="674"/>
      <c r="T582" s="674"/>
      <c r="U582" s="674"/>
      <c r="V582" s="675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x14ac:dyDescent="0.2">
      <c r="A583" s="683"/>
      <c r="B583" s="683"/>
      <c r="C583" s="683"/>
      <c r="D583" s="683"/>
      <c r="E583" s="683"/>
      <c r="F583" s="683"/>
      <c r="G583" s="683"/>
      <c r="H583" s="683"/>
      <c r="I583" s="683"/>
      <c r="J583" s="683"/>
      <c r="K583" s="683"/>
      <c r="L583" s="683"/>
      <c r="M583" s="683"/>
      <c r="N583" s="683"/>
      <c r="O583" s="685"/>
      <c r="P583" s="681" t="s">
        <v>79</v>
      </c>
      <c r="Q583" s="674"/>
      <c r="R583" s="674"/>
      <c r="S583" s="674"/>
      <c r="T583" s="674"/>
      <c r="U583" s="674"/>
      <c r="V583" s="675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customHeight="1" x14ac:dyDescent="0.25">
      <c r="A584" s="690" t="s">
        <v>139</v>
      </c>
      <c r="B584" s="683"/>
      <c r="C584" s="683"/>
      <c r="D584" s="683"/>
      <c r="E584" s="683"/>
      <c r="F584" s="683"/>
      <c r="G584" s="683"/>
      <c r="H584" s="683"/>
      <c r="I584" s="683"/>
      <c r="J584" s="683"/>
      <c r="K584" s="683"/>
      <c r="L584" s="683"/>
      <c r="M584" s="683"/>
      <c r="N584" s="683"/>
      <c r="O584" s="683"/>
      <c r="P584" s="683"/>
      <c r="Q584" s="683"/>
      <c r="R584" s="683"/>
      <c r="S584" s="683"/>
      <c r="T584" s="683"/>
      <c r="U584" s="683"/>
      <c r="V584" s="683"/>
      <c r="W584" s="683"/>
      <c r="X584" s="683"/>
      <c r="Y584" s="683"/>
      <c r="Z584" s="683"/>
      <c r="AA584" s="661"/>
      <c r="AB584" s="661"/>
      <c r="AC584" s="661"/>
    </row>
    <row r="585" spans="1:68" ht="27" customHeight="1" x14ac:dyDescent="0.25">
      <c r="A585" s="54" t="s">
        <v>930</v>
      </c>
      <c r="B585" s="54" t="s">
        <v>931</v>
      </c>
      <c r="C585" s="31">
        <v>4301031321</v>
      </c>
      <c r="D585" s="671">
        <v>4640242180076</v>
      </c>
      <c r="E585" s="672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956" t="s">
        <v>932</v>
      </c>
      <c r="Q585" s="687"/>
      <c r="R585" s="687"/>
      <c r="S585" s="687"/>
      <c r="T585" s="688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684"/>
      <c r="B586" s="683"/>
      <c r="C586" s="683"/>
      <c r="D586" s="683"/>
      <c r="E586" s="683"/>
      <c r="F586" s="683"/>
      <c r="G586" s="683"/>
      <c r="H586" s="683"/>
      <c r="I586" s="683"/>
      <c r="J586" s="683"/>
      <c r="K586" s="683"/>
      <c r="L586" s="683"/>
      <c r="M586" s="683"/>
      <c r="N586" s="683"/>
      <c r="O586" s="685"/>
      <c r="P586" s="681" t="s">
        <v>79</v>
      </c>
      <c r="Q586" s="674"/>
      <c r="R586" s="674"/>
      <c r="S586" s="674"/>
      <c r="T586" s="674"/>
      <c r="U586" s="674"/>
      <c r="V586" s="675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x14ac:dyDescent="0.2">
      <c r="A587" s="683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83"/>
      <c r="O587" s="685"/>
      <c r="P587" s="681" t="s">
        <v>79</v>
      </c>
      <c r="Q587" s="674"/>
      <c r="R587" s="674"/>
      <c r="S587" s="674"/>
      <c r="T587" s="674"/>
      <c r="U587" s="674"/>
      <c r="V587" s="675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customHeight="1" x14ac:dyDescent="0.25">
      <c r="A588" s="690" t="s">
        <v>63</v>
      </c>
      <c r="B588" s="683"/>
      <c r="C588" s="683"/>
      <c r="D588" s="683"/>
      <c r="E588" s="683"/>
      <c r="F588" s="683"/>
      <c r="G588" s="683"/>
      <c r="H588" s="683"/>
      <c r="I588" s="683"/>
      <c r="J588" s="683"/>
      <c r="K588" s="683"/>
      <c r="L588" s="683"/>
      <c r="M588" s="683"/>
      <c r="N588" s="683"/>
      <c r="O588" s="683"/>
      <c r="P588" s="683"/>
      <c r="Q588" s="683"/>
      <c r="R588" s="683"/>
      <c r="S588" s="683"/>
      <c r="T588" s="683"/>
      <c r="U588" s="683"/>
      <c r="V588" s="683"/>
      <c r="W588" s="683"/>
      <c r="X588" s="683"/>
      <c r="Y588" s="683"/>
      <c r="Z588" s="683"/>
      <c r="AA588" s="661"/>
      <c r="AB588" s="661"/>
      <c r="AC588" s="661"/>
    </row>
    <row r="589" spans="1:68" ht="27" customHeight="1" x14ac:dyDescent="0.25">
      <c r="A589" s="54" t="s">
        <v>934</v>
      </c>
      <c r="B589" s="54" t="s">
        <v>935</v>
      </c>
      <c r="C589" s="31">
        <v>4301051914</v>
      </c>
      <c r="D589" s="671">
        <v>4640242180113</v>
      </c>
      <c r="E589" s="672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721" t="s">
        <v>936</v>
      </c>
      <c r="Q589" s="687"/>
      <c r="R589" s="687"/>
      <c r="S589" s="687"/>
      <c r="T589" s="688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684"/>
      <c r="B590" s="683"/>
      <c r="C590" s="683"/>
      <c r="D590" s="683"/>
      <c r="E590" s="683"/>
      <c r="F590" s="683"/>
      <c r="G590" s="683"/>
      <c r="H590" s="683"/>
      <c r="I590" s="683"/>
      <c r="J590" s="683"/>
      <c r="K590" s="683"/>
      <c r="L590" s="683"/>
      <c r="M590" s="683"/>
      <c r="N590" s="683"/>
      <c r="O590" s="685"/>
      <c r="P590" s="681" t="s">
        <v>79</v>
      </c>
      <c r="Q590" s="674"/>
      <c r="R590" s="674"/>
      <c r="S590" s="674"/>
      <c r="T590" s="674"/>
      <c r="U590" s="674"/>
      <c r="V590" s="675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x14ac:dyDescent="0.2">
      <c r="A591" s="683"/>
      <c r="B591" s="683"/>
      <c r="C591" s="683"/>
      <c r="D591" s="683"/>
      <c r="E591" s="683"/>
      <c r="F591" s="683"/>
      <c r="G591" s="683"/>
      <c r="H591" s="683"/>
      <c r="I591" s="683"/>
      <c r="J591" s="683"/>
      <c r="K591" s="683"/>
      <c r="L591" s="683"/>
      <c r="M591" s="683"/>
      <c r="N591" s="683"/>
      <c r="O591" s="685"/>
      <c r="P591" s="681" t="s">
        <v>79</v>
      </c>
      <c r="Q591" s="674"/>
      <c r="R591" s="674"/>
      <c r="S591" s="674"/>
      <c r="T591" s="674"/>
      <c r="U591" s="674"/>
      <c r="V591" s="675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973"/>
      <c r="B592" s="683"/>
      <c r="C592" s="683"/>
      <c r="D592" s="683"/>
      <c r="E592" s="683"/>
      <c r="F592" s="683"/>
      <c r="G592" s="683"/>
      <c r="H592" s="683"/>
      <c r="I592" s="683"/>
      <c r="J592" s="683"/>
      <c r="K592" s="683"/>
      <c r="L592" s="683"/>
      <c r="M592" s="683"/>
      <c r="N592" s="683"/>
      <c r="O592" s="898"/>
      <c r="P592" s="678" t="s">
        <v>938</v>
      </c>
      <c r="Q592" s="679"/>
      <c r="R592" s="679"/>
      <c r="S592" s="679"/>
      <c r="T592" s="679"/>
      <c r="U592" s="679"/>
      <c r="V592" s="68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17893.5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17985.48</v>
      </c>
      <c r="Z592" s="37"/>
      <c r="AA592" s="668"/>
      <c r="AB592" s="668"/>
      <c r="AC592" s="668"/>
    </row>
    <row r="593" spans="1:32" x14ac:dyDescent="0.2">
      <c r="A593" s="683"/>
      <c r="B593" s="683"/>
      <c r="C593" s="683"/>
      <c r="D593" s="683"/>
      <c r="E593" s="683"/>
      <c r="F593" s="683"/>
      <c r="G593" s="683"/>
      <c r="H593" s="683"/>
      <c r="I593" s="683"/>
      <c r="J593" s="683"/>
      <c r="K593" s="683"/>
      <c r="L593" s="683"/>
      <c r="M593" s="683"/>
      <c r="N593" s="683"/>
      <c r="O593" s="898"/>
      <c r="P593" s="678" t="s">
        <v>939</v>
      </c>
      <c r="Q593" s="679"/>
      <c r="R593" s="679"/>
      <c r="S593" s="679"/>
      <c r="T593" s="679"/>
      <c r="U593" s="679"/>
      <c r="V593" s="680"/>
      <c r="W593" s="37" t="s">
        <v>68</v>
      </c>
      <c r="X593" s="667">
        <f>IFERROR(SUM(BM22:BM589),"0")</f>
        <v>18935.176160506166</v>
      </c>
      <c r="Y593" s="667">
        <f>IFERROR(SUM(BN22:BN589),"0")</f>
        <v>19031.457000000002</v>
      </c>
      <c r="Z593" s="37"/>
      <c r="AA593" s="668"/>
      <c r="AB593" s="668"/>
      <c r="AC593" s="668"/>
    </row>
    <row r="594" spans="1:32" x14ac:dyDescent="0.2">
      <c r="A594" s="683"/>
      <c r="B594" s="683"/>
      <c r="C594" s="683"/>
      <c r="D594" s="683"/>
      <c r="E594" s="683"/>
      <c r="F594" s="683"/>
      <c r="G594" s="683"/>
      <c r="H594" s="683"/>
      <c r="I594" s="683"/>
      <c r="J594" s="683"/>
      <c r="K594" s="683"/>
      <c r="L594" s="683"/>
      <c r="M594" s="683"/>
      <c r="N594" s="683"/>
      <c r="O594" s="898"/>
      <c r="P594" s="678" t="s">
        <v>940</v>
      </c>
      <c r="Q594" s="679"/>
      <c r="R594" s="679"/>
      <c r="S594" s="679"/>
      <c r="T594" s="679"/>
      <c r="U594" s="679"/>
      <c r="V594" s="680"/>
      <c r="W594" s="37" t="s">
        <v>941</v>
      </c>
      <c r="X594" s="38">
        <f>ROUNDUP(SUM(BO22:BO589),0)</f>
        <v>31</v>
      </c>
      <c r="Y594" s="38">
        <f>ROUNDUP(SUM(BP22:BP589),0)</f>
        <v>31</v>
      </c>
      <c r="Z594" s="37"/>
      <c r="AA594" s="668"/>
      <c r="AB594" s="668"/>
      <c r="AC594" s="668"/>
    </row>
    <row r="595" spans="1:32" x14ac:dyDescent="0.2">
      <c r="A595" s="683"/>
      <c r="B595" s="683"/>
      <c r="C595" s="683"/>
      <c r="D595" s="683"/>
      <c r="E595" s="683"/>
      <c r="F595" s="683"/>
      <c r="G595" s="683"/>
      <c r="H595" s="683"/>
      <c r="I595" s="683"/>
      <c r="J595" s="683"/>
      <c r="K595" s="683"/>
      <c r="L595" s="683"/>
      <c r="M595" s="683"/>
      <c r="N595" s="683"/>
      <c r="O595" s="898"/>
      <c r="P595" s="678" t="s">
        <v>942</v>
      </c>
      <c r="Q595" s="679"/>
      <c r="R595" s="679"/>
      <c r="S595" s="679"/>
      <c r="T595" s="679"/>
      <c r="U595" s="679"/>
      <c r="V595" s="680"/>
      <c r="W595" s="37" t="s">
        <v>68</v>
      </c>
      <c r="X595" s="667">
        <f>GrossWeightTotal+PalletQtyTotal*25</f>
        <v>19710.176160506166</v>
      </c>
      <c r="Y595" s="667">
        <f>GrossWeightTotalR+PalletQtyTotalR*25</f>
        <v>19806.457000000002</v>
      </c>
      <c r="Z595" s="37"/>
      <c r="AA595" s="668"/>
      <c r="AB595" s="668"/>
      <c r="AC595" s="668"/>
    </row>
    <row r="596" spans="1:32" x14ac:dyDescent="0.2">
      <c r="A596" s="683"/>
      <c r="B596" s="683"/>
      <c r="C596" s="683"/>
      <c r="D596" s="683"/>
      <c r="E596" s="683"/>
      <c r="F596" s="683"/>
      <c r="G596" s="683"/>
      <c r="H596" s="683"/>
      <c r="I596" s="683"/>
      <c r="J596" s="683"/>
      <c r="K596" s="683"/>
      <c r="L596" s="683"/>
      <c r="M596" s="683"/>
      <c r="N596" s="683"/>
      <c r="O596" s="898"/>
      <c r="P596" s="678" t="s">
        <v>943</v>
      </c>
      <c r="Q596" s="679"/>
      <c r="R596" s="679"/>
      <c r="S596" s="679"/>
      <c r="T596" s="679"/>
      <c r="U596" s="679"/>
      <c r="V596" s="68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2572.4068154068154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2582</v>
      </c>
      <c r="Z596" s="37"/>
      <c r="AA596" s="668"/>
      <c r="AB596" s="668"/>
      <c r="AC596" s="668"/>
    </row>
    <row r="597" spans="1:32" ht="14.25" customHeight="1" x14ac:dyDescent="0.2">
      <c r="A597" s="683"/>
      <c r="B597" s="683"/>
      <c r="C597" s="683"/>
      <c r="D597" s="683"/>
      <c r="E597" s="683"/>
      <c r="F597" s="683"/>
      <c r="G597" s="683"/>
      <c r="H597" s="683"/>
      <c r="I597" s="683"/>
      <c r="J597" s="683"/>
      <c r="K597" s="683"/>
      <c r="L597" s="683"/>
      <c r="M597" s="683"/>
      <c r="N597" s="683"/>
      <c r="O597" s="898"/>
      <c r="P597" s="678" t="s">
        <v>944</v>
      </c>
      <c r="Q597" s="679"/>
      <c r="R597" s="679"/>
      <c r="S597" s="679"/>
      <c r="T597" s="679"/>
      <c r="U597" s="679"/>
      <c r="V597" s="68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37.060850000000002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841"/>
      <c r="E599" s="841"/>
      <c r="F599" s="841"/>
      <c r="G599" s="841"/>
      <c r="H599" s="677"/>
      <c r="I599" s="676" t="s">
        <v>281</v>
      </c>
      <c r="J599" s="841"/>
      <c r="K599" s="841"/>
      <c r="L599" s="841"/>
      <c r="M599" s="841"/>
      <c r="N599" s="841"/>
      <c r="O599" s="841"/>
      <c r="P599" s="841"/>
      <c r="Q599" s="841"/>
      <c r="R599" s="841"/>
      <c r="S599" s="841"/>
      <c r="T599" s="841"/>
      <c r="U599" s="841"/>
      <c r="V599" s="677"/>
      <c r="W599" s="676" t="s">
        <v>572</v>
      </c>
      <c r="X599" s="677"/>
      <c r="Y599" s="676" t="s">
        <v>653</v>
      </c>
      <c r="Z599" s="841"/>
      <c r="AA599" s="841"/>
      <c r="AB599" s="677"/>
      <c r="AC599" s="662" t="s">
        <v>728</v>
      </c>
      <c r="AD599" s="676" t="s">
        <v>828</v>
      </c>
      <c r="AE599" s="677"/>
      <c r="AF599" s="663"/>
    </row>
    <row r="600" spans="1:32" ht="14.25" customHeight="1" thickTop="1" x14ac:dyDescent="0.2">
      <c r="A600" s="769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770"/>
      <c r="B601" s="691"/>
      <c r="C601" s="691"/>
      <c r="D601" s="691"/>
      <c r="E601" s="691"/>
      <c r="F601" s="691"/>
      <c r="G601" s="691"/>
      <c r="H601" s="691"/>
      <c r="I601" s="691"/>
      <c r="J601" s="691"/>
      <c r="K601" s="691"/>
      <c r="L601" s="691"/>
      <c r="M601" s="691"/>
      <c r="N601" s="663"/>
      <c r="O601" s="691"/>
      <c r="P601" s="691"/>
      <c r="Q601" s="691"/>
      <c r="R601" s="691"/>
      <c r="S601" s="691"/>
      <c r="T601" s="691"/>
      <c r="U601" s="691"/>
      <c r="V601" s="691"/>
      <c r="W601" s="691"/>
      <c r="X601" s="691"/>
      <c r="Y601" s="691"/>
      <c r="Z601" s="691"/>
      <c r="AA601" s="691"/>
      <c r="AB601" s="691"/>
      <c r="AC601" s="691"/>
      <c r="AD601" s="691"/>
      <c r="AE601" s="691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874.80000000000007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302.40000000000003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1673.1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911.40000000000009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201.6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0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181.5</v>
      </c>
      <c r="V602" s="46">
        <f>IFERROR(Y363*1,"0")+IFERROR(Y367*1,"0")+IFERROR(Y368*1,"0")+IFERROR(Y369*1,"0")</f>
        <v>168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2910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5871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4783.68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108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56"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2025-04-04T12:01:01Z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