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D963752-6F94-4088-86D3-D43ECFB653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1" l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X278" i="1"/>
  <c r="Z277" i="1"/>
  <c r="X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Y278" i="1" s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BO250" i="1"/>
  <c r="BM250" i="1"/>
  <c r="Z250" i="1"/>
  <c r="Y250" i="1"/>
  <c r="X248" i="1"/>
  <c r="Y247" i="1"/>
  <c r="X247" i="1"/>
  <c r="BP246" i="1"/>
  <c r="BO246" i="1"/>
  <c r="BN246" i="1"/>
  <c r="BM246" i="1"/>
  <c r="Z246" i="1"/>
  <c r="Y246" i="1"/>
  <c r="BP245" i="1"/>
  <c r="BO245" i="1"/>
  <c r="BN245" i="1"/>
  <c r="BM245" i="1"/>
  <c r="Z245" i="1"/>
  <c r="Z247" i="1" s="1"/>
  <c r="Y245" i="1"/>
  <c r="Y248" i="1" s="1"/>
  <c r="Y243" i="1"/>
  <c r="X243" i="1"/>
  <c r="Z242" i="1"/>
  <c r="X242" i="1"/>
  <c r="BO241" i="1"/>
  <c r="BM241" i="1"/>
  <c r="Z241" i="1"/>
  <c r="Y241" i="1"/>
  <c r="X239" i="1"/>
  <c r="Y238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Z238" i="1" s="1"/>
  <c r="Y235" i="1"/>
  <c r="Y239" i="1" s="1"/>
  <c r="X231" i="1"/>
  <c r="Z230" i="1"/>
  <c r="X230" i="1"/>
  <c r="BO229" i="1"/>
  <c r="BM229" i="1"/>
  <c r="Z229" i="1"/>
  <c r="Y229" i="1"/>
  <c r="Y231" i="1" s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Y218" i="1"/>
  <c r="X218" i="1"/>
  <c r="Z217" i="1"/>
  <c r="X217" i="1"/>
  <c r="BO216" i="1"/>
  <c r="BM216" i="1"/>
  <c r="Z216" i="1"/>
  <c r="Y216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Z211" i="1" s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N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Z197" i="1" s="1"/>
  <c r="Y191" i="1"/>
  <c r="Y197" i="1" s="1"/>
  <c r="P191" i="1"/>
  <c r="X188" i="1"/>
  <c r="X187" i="1"/>
  <c r="BO186" i="1"/>
  <c r="BM186" i="1"/>
  <c r="Z186" i="1"/>
  <c r="Y186" i="1"/>
  <c r="BP186" i="1" s="1"/>
  <c r="P186" i="1"/>
  <c r="BP185" i="1"/>
  <c r="BO185" i="1"/>
  <c r="BN185" i="1"/>
  <c r="BM185" i="1"/>
  <c r="Z185" i="1"/>
  <c r="Z187" i="1" s="1"/>
  <c r="Y185" i="1"/>
  <c r="P185" i="1"/>
  <c r="BO184" i="1"/>
  <c r="BM184" i="1"/>
  <c r="Z184" i="1"/>
  <c r="Y184" i="1"/>
  <c r="Y188" i="1" s="1"/>
  <c r="P184" i="1"/>
  <c r="X180" i="1"/>
  <c r="Z179" i="1"/>
  <c r="X179" i="1"/>
  <c r="BO178" i="1"/>
  <c r="BM178" i="1"/>
  <c r="Z178" i="1"/>
  <c r="Y178" i="1"/>
  <c r="Y180" i="1" s="1"/>
  <c r="P178" i="1"/>
  <c r="X176" i="1"/>
  <c r="X175" i="1"/>
  <c r="BO174" i="1"/>
  <c r="BM174" i="1"/>
  <c r="Z174" i="1"/>
  <c r="Y174" i="1"/>
  <c r="BP174" i="1" s="1"/>
  <c r="P174" i="1"/>
  <c r="BP173" i="1"/>
  <c r="BO173" i="1"/>
  <c r="BN173" i="1"/>
  <c r="BM173" i="1"/>
  <c r="Z173" i="1"/>
  <c r="Z175" i="1" s="1"/>
  <c r="Y173" i="1"/>
  <c r="P173" i="1"/>
  <c r="BO172" i="1"/>
  <c r="BM172" i="1"/>
  <c r="Z172" i="1"/>
  <c r="Y172" i="1"/>
  <c r="Y176" i="1" s="1"/>
  <c r="P172" i="1"/>
  <c r="X168" i="1"/>
  <c r="X167" i="1"/>
  <c r="BO166" i="1"/>
  <c r="BM166" i="1"/>
  <c r="Z166" i="1"/>
  <c r="Y166" i="1"/>
  <c r="Y168" i="1" s="1"/>
  <c r="P166" i="1"/>
  <c r="BP165" i="1"/>
  <c r="BO165" i="1"/>
  <c r="BN165" i="1"/>
  <c r="BM165" i="1"/>
  <c r="Z165" i="1"/>
  <c r="Z167" i="1" s="1"/>
  <c r="Y165" i="1"/>
  <c r="Y167" i="1" s="1"/>
  <c r="P165" i="1"/>
  <c r="X163" i="1"/>
  <c r="X162" i="1"/>
  <c r="BP161" i="1"/>
  <c r="BO161" i="1"/>
  <c r="BN161" i="1"/>
  <c r="BM161" i="1"/>
  <c r="Z161" i="1"/>
  <c r="Y161" i="1"/>
  <c r="BP160" i="1"/>
  <c r="BO160" i="1"/>
  <c r="BN160" i="1"/>
  <c r="BM160" i="1"/>
  <c r="Z160" i="1"/>
  <c r="Y160" i="1"/>
  <c r="P160" i="1"/>
  <c r="BO159" i="1"/>
  <c r="BM159" i="1"/>
  <c r="Z159" i="1"/>
  <c r="Y159" i="1"/>
  <c r="BP159" i="1" s="1"/>
  <c r="BO158" i="1"/>
  <c r="BM158" i="1"/>
  <c r="Z158" i="1"/>
  <c r="Z162" i="1" s="1"/>
  <c r="Y158" i="1"/>
  <c r="Y162" i="1" s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Z154" i="1" s="1"/>
  <c r="Y152" i="1"/>
  <c r="Y155" i="1" s="1"/>
  <c r="X148" i="1"/>
  <c r="Z147" i="1"/>
  <c r="X147" i="1"/>
  <c r="BO146" i="1"/>
  <c r="BM146" i="1"/>
  <c r="Z146" i="1"/>
  <c r="Y146" i="1"/>
  <c r="Y148" i="1" s="1"/>
  <c r="P146" i="1"/>
  <c r="X143" i="1"/>
  <c r="X142" i="1"/>
  <c r="BO141" i="1"/>
  <c r="BM141" i="1"/>
  <c r="Z141" i="1"/>
  <c r="Y141" i="1"/>
  <c r="Y143" i="1" s="1"/>
  <c r="P141" i="1"/>
  <c r="BP140" i="1"/>
  <c r="BO140" i="1"/>
  <c r="BN140" i="1"/>
  <c r="BM140" i="1"/>
  <c r="Z140" i="1"/>
  <c r="Z142" i="1" s="1"/>
  <c r="Y140" i="1"/>
  <c r="Y142" i="1" s="1"/>
  <c r="X137" i="1"/>
  <c r="Z136" i="1"/>
  <c r="X136" i="1"/>
  <c r="BO135" i="1"/>
  <c r="BM135" i="1"/>
  <c r="Z135" i="1"/>
  <c r="Y135" i="1"/>
  <c r="Y137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BO128" i="1"/>
  <c r="BM128" i="1"/>
  <c r="Z128" i="1"/>
  <c r="Y128" i="1"/>
  <c r="Y132" i="1" s="1"/>
  <c r="P128" i="1"/>
  <c r="X125" i="1"/>
  <c r="X124" i="1"/>
  <c r="BO123" i="1"/>
  <c r="BM123" i="1"/>
  <c r="Z123" i="1"/>
  <c r="Y123" i="1"/>
  <c r="Y125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Z118" i="1" s="1"/>
  <c r="Y116" i="1"/>
  <c r="Y118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Y113" i="1" s="1"/>
  <c r="P103" i="1"/>
  <c r="BP102" i="1"/>
  <c r="BO102" i="1"/>
  <c r="BN102" i="1"/>
  <c r="BM102" i="1"/>
  <c r="Z102" i="1"/>
  <c r="Z112" i="1" s="1"/>
  <c r="Y102" i="1"/>
  <c r="Y112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Y96" i="1"/>
  <c r="Y98" i="1" s="1"/>
  <c r="P96" i="1"/>
  <c r="BP95" i="1"/>
  <c r="BO95" i="1"/>
  <c r="BN95" i="1"/>
  <c r="BM95" i="1"/>
  <c r="Z95" i="1"/>
  <c r="Z98" i="1" s="1"/>
  <c r="Y95" i="1"/>
  <c r="Y99" i="1" s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Z91" i="1" s="1"/>
  <c r="Y85" i="1"/>
  <c r="Y91" i="1" s="1"/>
  <c r="P85" i="1"/>
  <c r="X82" i="1"/>
  <c r="X81" i="1"/>
  <c r="BO80" i="1"/>
  <c r="BM80" i="1"/>
  <c r="Z80" i="1"/>
  <c r="Y80" i="1"/>
  <c r="Y82" i="1" s="1"/>
  <c r="P80" i="1"/>
  <c r="BP79" i="1"/>
  <c r="BO79" i="1"/>
  <c r="BN79" i="1"/>
  <c r="BM79" i="1"/>
  <c r="Z79" i="1"/>
  <c r="Z81" i="1" s="1"/>
  <c r="Y79" i="1"/>
  <c r="Y81" i="1" s="1"/>
  <c r="P79" i="1"/>
  <c r="X76" i="1"/>
  <c r="Y75" i="1"/>
  <c r="X75" i="1"/>
  <c r="BP74" i="1"/>
  <c r="BO74" i="1"/>
  <c r="BN74" i="1"/>
  <c r="BM74" i="1"/>
  <c r="Z74" i="1"/>
  <c r="Z75" i="1" s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0" i="1" s="1"/>
  <c r="P68" i="1"/>
  <c r="X65" i="1"/>
  <c r="X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4" i="1" s="1"/>
  <c r="Y52" i="1"/>
  <c r="P52" i="1"/>
  <c r="BO51" i="1"/>
  <c r="BM51" i="1"/>
  <c r="Z51" i="1"/>
  <c r="Y51" i="1"/>
  <c r="Y65" i="1" s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7" i="1" s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83" i="1" s="1"/>
  <c r="BO22" i="1"/>
  <c r="X281" i="1" s="1"/>
  <c r="BM22" i="1"/>
  <c r="X280" i="1" s="1"/>
  <c r="X282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79" i="1"/>
  <c r="BN28" i="1"/>
  <c r="BP28" i="1"/>
  <c r="BN30" i="1"/>
  <c r="Y33" i="1"/>
  <c r="Y279" i="1" s="1"/>
  <c r="BN38" i="1"/>
  <c r="BP38" i="1"/>
  <c r="BN43" i="1"/>
  <c r="BP43" i="1"/>
  <c r="BN45" i="1"/>
  <c r="Y48" i="1"/>
  <c r="BN51" i="1"/>
  <c r="BP51" i="1"/>
  <c r="BN53" i="1"/>
  <c r="BN55" i="1"/>
  <c r="BN57" i="1"/>
  <c r="BN59" i="1"/>
  <c r="BN61" i="1"/>
  <c r="BN63" i="1"/>
  <c r="Y64" i="1"/>
  <c r="BN68" i="1"/>
  <c r="BP68" i="1"/>
  <c r="Y71" i="1"/>
  <c r="BN80" i="1"/>
  <c r="BP80" i="1"/>
  <c r="BN85" i="1"/>
  <c r="BP85" i="1"/>
  <c r="BN87" i="1"/>
  <c r="BN89" i="1"/>
  <c r="Y92" i="1"/>
  <c r="BN96" i="1"/>
  <c r="BP96" i="1"/>
  <c r="BN103" i="1"/>
  <c r="BP103" i="1"/>
  <c r="BN105" i="1"/>
  <c r="BN107" i="1"/>
  <c r="BN109" i="1"/>
  <c r="BN111" i="1"/>
  <c r="BN116" i="1"/>
  <c r="BP116" i="1"/>
  <c r="Y119" i="1"/>
  <c r="BN123" i="1"/>
  <c r="BP123" i="1"/>
  <c r="BN128" i="1"/>
  <c r="BP128" i="1"/>
  <c r="BN130" i="1"/>
  <c r="Y131" i="1"/>
  <c r="BN135" i="1"/>
  <c r="BP135" i="1"/>
  <c r="Y136" i="1"/>
  <c r="BN141" i="1"/>
  <c r="BP141" i="1"/>
  <c r="BN146" i="1"/>
  <c r="BP146" i="1"/>
  <c r="Y147" i="1"/>
  <c r="BN158" i="1"/>
  <c r="BP158" i="1"/>
  <c r="BN159" i="1"/>
  <c r="Y163" i="1"/>
  <c r="BN166" i="1"/>
  <c r="BP166" i="1"/>
  <c r="BN172" i="1"/>
  <c r="BP172" i="1"/>
  <c r="BN174" i="1"/>
  <c r="Y175" i="1"/>
  <c r="BN178" i="1"/>
  <c r="BP178" i="1"/>
  <c r="Y179" i="1"/>
  <c r="BN184" i="1"/>
  <c r="BP184" i="1"/>
  <c r="BN186" i="1"/>
  <c r="Y187" i="1"/>
  <c r="BN191" i="1"/>
  <c r="BP191" i="1"/>
  <c r="BN193" i="1"/>
  <c r="BN195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Z224" i="1"/>
  <c r="Y242" i="1"/>
  <c r="BP241" i="1"/>
  <c r="BN241" i="1"/>
  <c r="Z253" i="1"/>
  <c r="H9" i="1"/>
  <c r="Z284" i="1"/>
  <c r="Y225" i="1"/>
  <c r="BP222" i="1"/>
  <c r="BN222" i="1"/>
  <c r="Y224" i="1"/>
  <c r="Y230" i="1"/>
  <c r="BP229" i="1"/>
  <c r="BN229" i="1"/>
  <c r="Y254" i="1"/>
  <c r="BP250" i="1"/>
  <c r="BN250" i="1"/>
  <c r="BP251" i="1"/>
  <c r="BN251" i="1"/>
  <c r="Y253" i="1"/>
  <c r="Y277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A292" i="1" l="1"/>
  <c r="Y281" i="1"/>
  <c r="Y283" i="1"/>
  <c r="Y280" i="1"/>
  <c r="Y282" i="1" s="1"/>
  <c r="B292" i="1" l="1"/>
  <c r="C292" i="1"/>
</calcChain>
</file>

<file path=xl/sharedStrings.xml><?xml version="1.0" encoding="utf-8"?>
<sst xmlns="http://schemas.openxmlformats.org/spreadsheetml/2006/main" count="1355" uniqueCount="436">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</sst>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9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1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6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3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43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2"/>
  <sheetViews>
    <sheetView showGridLines="0" tabSelected="1" topLeftCell="A271" zoomScaleNormal="100" zoomScaleSheetLayoutView="100" workbookViewId="0">
      <selection activeCell="AA285" sqref="AA285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2" customWidth="1"/>
    <col min="19" max="19" width="6.140625" style="19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2" customWidth="1"/>
    <col min="25" max="25" width="11" style="192" customWidth="1"/>
    <col min="26" max="26" width="10" style="192" customWidth="1"/>
    <col min="27" max="27" width="11.5703125" style="192" customWidth="1"/>
    <col min="28" max="28" width="10.42578125" style="192" customWidth="1"/>
    <col min="29" max="29" width="30" style="19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2" customWidth="1"/>
    <col min="34" max="34" width="9.140625" style="192" customWidth="1"/>
    <col min="35" max="16384" width="9.140625" style="192"/>
  </cols>
  <sheetData>
    <row r="1" spans="1:32" s="197" customFormat="1" ht="45" customHeight="1" x14ac:dyDescent="0.2">
      <c r="A1" s="41"/>
      <c r="B1" s="41"/>
      <c r="C1" s="41"/>
      <c r="D1" s="263" t="s">
        <v>0</v>
      </c>
      <c r="E1" s="221"/>
      <c r="F1" s="221"/>
      <c r="G1" s="12" t="s">
        <v>1</v>
      </c>
      <c r="H1" s="263" t="s">
        <v>2</v>
      </c>
      <c r="I1" s="221"/>
      <c r="J1" s="221"/>
      <c r="K1" s="221"/>
      <c r="L1" s="221"/>
      <c r="M1" s="221"/>
      <c r="N1" s="221"/>
      <c r="O1" s="221"/>
      <c r="P1" s="221"/>
      <c r="Q1" s="221"/>
      <c r="R1" s="220" t="s">
        <v>3</v>
      </c>
      <c r="S1" s="221"/>
      <c r="T1" s="2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7" customFormat="1" ht="23.45" customHeight="1" x14ac:dyDescent="0.2">
      <c r="A5" s="294" t="s">
        <v>8</v>
      </c>
      <c r="B5" s="257"/>
      <c r="C5" s="258"/>
      <c r="D5" s="265"/>
      <c r="E5" s="266"/>
      <c r="F5" s="399" t="s">
        <v>9</v>
      </c>
      <c r="G5" s="258"/>
      <c r="H5" s="265"/>
      <c r="I5" s="367"/>
      <c r="J5" s="367"/>
      <c r="K5" s="367"/>
      <c r="L5" s="367"/>
      <c r="M5" s="266"/>
      <c r="N5" s="61"/>
      <c r="P5" s="24" t="s">
        <v>10</v>
      </c>
      <c r="Q5" s="406">
        <v>45548</v>
      </c>
      <c r="R5" s="293"/>
      <c r="T5" s="315" t="s">
        <v>11</v>
      </c>
      <c r="U5" s="316"/>
      <c r="V5" s="317" t="s">
        <v>12</v>
      </c>
      <c r="W5" s="293"/>
      <c r="AB5" s="51"/>
      <c r="AC5" s="51"/>
      <c r="AD5" s="51"/>
      <c r="AE5" s="51"/>
    </row>
    <row r="6" spans="1:32" s="197" customFormat="1" ht="24" customHeight="1" x14ac:dyDescent="0.2">
      <c r="A6" s="294" t="s">
        <v>13</v>
      </c>
      <c r="B6" s="257"/>
      <c r="C6" s="258"/>
      <c r="D6" s="368" t="s">
        <v>14</v>
      </c>
      <c r="E6" s="369"/>
      <c r="F6" s="369"/>
      <c r="G6" s="369"/>
      <c r="H6" s="369"/>
      <c r="I6" s="369"/>
      <c r="J6" s="369"/>
      <c r="K6" s="369"/>
      <c r="L6" s="369"/>
      <c r="M6" s="293"/>
      <c r="N6" s="62"/>
      <c r="P6" s="24" t="s">
        <v>15</v>
      </c>
      <c r="Q6" s="408" t="str">
        <f>IF(Q5=0," ",CHOOSE(WEEKDAY(Q5,2),"Понедельник","Вторник","Среда","Четверг","Пятница","Суббота","Воскресенье"))</f>
        <v>Пятница</v>
      </c>
      <c r="R6" s="208"/>
      <c r="T6" s="322" t="s">
        <v>16</v>
      </c>
      <c r="U6" s="316"/>
      <c r="V6" s="353" t="s">
        <v>17</v>
      </c>
      <c r="W6" s="238"/>
      <c r="AB6" s="51"/>
      <c r="AC6" s="51"/>
      <c r="AD6" s="51"/>
      <c r="AE6" s="51"/>
    </row>
    <row r="7" spans="1:32" s="197" customFormat="1" ht="21.75" hidden="1" customHeight="1" x14ac:dyDescent="0.2">
      <c r="A7" s="55"/>
      <c r="B7" s="55"/>
      <c r="C7" s="55"/>
      <c r="D7" s="243" t="str">
        <f>IFERROR(VLOOKUP(DeliveryAddress,Table,3,0),1)</f>
        <v>1</v>
      </c>
      <c r="E7" s="244"/>
      <c r="F7" s="244"/>
      <c r="G7" s="244"/>
      <c r="H7" s="244"/>
      <c r="I7" s="244"/>
      <c r="J7" s="244"/>
      <c r="K7" s="244"/>
      <c r="L7" s="244"/>
      <c r="M7" s="245"/>
      <c r="N7" s="63"/>
      <c r="P7" s="24"/>
      <c r="Q7" s="42"/>
      <c r="R7" s="42"/>
      <c r="T7" s="210"/>
      <c r="U7" s="316"/>
      <c r="V7" s="354"/>
      <c r="W7" s="355"/>
      <c r="AB7" s="51"/>
      <c r="AC7" s="51"/>
      <c r="AD7" s="51"/>
      <c r="AE7" s="51"/>
    </row>
    <row r="8" spans="1:32" s="197" customFormat="1" ht="25.5" customHeight="1" x14ac:dyDescent="0.2">
      <c r="A8" s="415" t="s">
        <v>18</v>
      </c>
      <c r="B8" s="214"/>
      <c r="C8" s="215"/>
      <c r="D8" s="251" t="s">
        <v>19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20</v>
      </c>
      <c r="Q8" s="297">
        <v>0.375</v>
      </c>
      <c r="R8" s="245"/>
      <c r="T8" s="210"/>
      <c r="U8" s="316"/>
      <c r="V8" s="354"/>
      <c r="W8" s="355"/>
      <c r="AB8" s="51"/>
      <c r="AC8" s="51"/>
      <c r="AD8" s="51"/>
      <c r="AE8" s="51"/>
    </row>
    <row r="9" spans="1:32" s="197" customFormat="1" ht="39.950000000000003" customHeight="1" x14ac:dyDescent="0.2">
      <c r="A9" s="3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1"/>
      <c r="E9" s="212"/>
      <c r="F9" s="3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8"/>
      <c r="P9" s="26" t="s">
        <v>21</v>
      </c>
      <c r="Q9" s="290"/>
      <c r="R9" s="291"/>
      <c r="T9" s="210"/>
      <c r="U9" s="316"/>
      <c r="V9" s="356"/>
      <c r="W9" s="357"/>
      <c r="X9" s="43"/>
      <c r="Y9" s="43"/>
      <c r="Z9" s="43"/>
      <c r="AA9" s="43"/>
      <c r="AB9" s="51"/>
      <c r="AC9" s="51"/>
      <c r="AD9" s="51"/>
      <c r="AE9" s="51"/>
    </row>
    <row r="10" spans="1:32" s="197" customFormat="1" ht="26.45" customHeight="1" x14ac:dyDescent="0.2">
      <c r="A10" s="3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1"/>
      <c r="E10" s="212"/>
      <c r="F10" s="3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7" t="str">
        <f>IFERROR(VLOOKUP($D$10,Proxy,2,FALSE),"")</f>
        <v/>
      </c>
      <c r="I10" s="210"/>
      <c r="J10" s="210"/>
      <c r="K10" s="210"/>
      <c r="L10" s="210"/>
      <c r="M10" s="210"/>
      <c r="N10" s="196"/>
      <c r="P10" s="26" t="s">
        <v>22</v>
      </c>
      <c r="Q10" s="324"/>
      <c r="R10" s="325"/>
      <c r="U10" s="24" t="s">
        <v>23</v>
      </c>
      <c r="V10" s="237" t="s">
        <v>24</v>
      </c>
      <c r="W10" s="238"/>
      <c r="X10" s="44"/>
      <c r="Y10" s="44"/>
      <c r="Z10" s="44"/>
      <c r="AA10" s="44"/>
      <c r="AB10" s="51"/>
      <c r="AC10" s="51"/>
      <c r="AD10" s="51"/>
      <c r="AE10" s="51"/>
    </row>
    <row r="11" spans="1:32" s="19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2"/>
      <c r="R11" s="293"/>
      <c r="U11" s="24" t="s">
        <v>27</v>
      </c>
      <c r="V11" s="377" t="s">
        <v>28</v>
      </c>
      <c r="W11" s="291"/>
      <c r="X11" s="45"/>
      <c r="Y11" s="45"/>
      <c r="Z11" s="45"/>
      <c r="AA11" s="45"/>
      <c r="AB11" s="51"/>
      <c r="AC11" s="51"/>
      <c r="AD11" s="51"/>
      <c r="AE11" s="51"/>
    </row>
    <row r="12" spans="1:32" s="197" customFormat="1" ht="18.600000000000001" customHeight="1" x14ac:dyDescent="0.2">
      <c r="A12" s="313" t="s">
        <v>29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8"/>
      <c r="N12" s="65"/>
      <c r="P12" s="24" t="s">
        <v>30</v>
      </c>
      <c r="Q12" s="297"/>
      <c r="R12" s="245"/>
      <c r="S12" s="23"/>
      <c r="U12" s="24"/>
      <c r="V12" s="221"/>
      <c r="W12" s="210"/>
      <c r="AB12" s="51"/>
      <c r="AC12" s="51"/>
      <c r="AD12" s="51"/>
      <c r="AE12" s="51"/>
    </row>
    <row r="13" spans="1:32" s="197" customFormat="1" ht="23.25" customHeight="1" x14ac:dyDescent="0.2">
      <c r="A13" s="313" t="s">
        <v>31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8"/>
      <c r="N13" s="65"/>
      <c r="O13" s="26"/>
      <c r="P13" s="26" t="s">
        <v>32</v>
      </c>
      <c r="Q13" s="377"/>
      <c r="R13" s="2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7" customFormat="1" ht="18.600000000000001" customHeight="1" x14ac:dyDescent="0.2">
      <c r="A14" s="313" t="s">
        <v>33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7" customFormat="1" ht="22.5" customHeight="1" x14ac:dyDescent="0.2">
      <c r="A15" s="334" t="s">
        <v>34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8"/>
      <c r="N15" s="66"/>
      <c r="P15" s="306" t="s">
        <v>35</v>
      </c>
      <c r="Q15" s="221"/>
      <c r="R15" s="221"/>
      <c r="S15" s="221"/>
      <c r="T15" s="2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7"/>
      <c r="Q16" s="307"/>
      <c r="R16" s="307"/>
      <c r="S16" s="307"/>
      <c r="T16" s="3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1" t="s">
        <v>36</v>
      </c>
      <c r="B17" s="231" t="s">
        <v>37</v>
      </c>
      <c r="C17" s="299" t="s">
        <v>38</v>
      </c>
      <c r="D17" s="231" t="s">
        <v>39</v>
      </c>
      <c r="E17" s="276"/>
      <c r="F17" s="231" t="s">
        <v>40</v>
      </c>
      <c r="G17" s="231" t="s">
        <v>41</v>
      </c>
      <c r="H17" s="231" t="s">
        <v>42</v>
      </c>
      <c r="I17" s="231" t="s">
        <v>43</v>
      </c>
      <c r="J17" s="231" t="s">
        <v>44</v>
      </c>
      <c r="K17" s="231" t="s">
        <v>45</v>
      </c>
      <c r="L17" s="231" t="s">
        <v>46</v>
      </c>
      <c r="M17" s="231" t="s">
        <v>47</v>
      </c>
      <c r="N17" s="231" t="s">
        <v>48</v>
      </c>
      <c r="O17" s="231" t="s">
        <v>49</v>
      </c>
      <c r="P17" s="231" t="s">
        <v>50</v>
      </c>
      <c r="Q17" s="275"/>
      <c r="R17" s="275"/>
      <c r="S17" s="275"/>
      <c r="T17" s="276"/>
      <c r="U17" s="412" t="s">
        <v>51</v>
      </c>
      <c r="V17" s="258"/>
      <c r="W17" s="231" t="s">
        <v>52</v>
      </c>
      <c r="X17" s="231" t="s">
        <v>53</v>
      </c>
      <c r="Y17" s="413" t="s">
        <v>54</v>
      </c>
      <c r="Z17" s="231" t="s">
        <v>55</v>
      </c>
      <c r="AA17" s="348" t="s">
        <v>56</v>
      </c>
      <c r="AB17" s="348" t="s">
        <v>57</v>
      </c>
      <c r="AC17" s="348" t="s">
        <v>58</v>
      </c>
      <c r="AD17" s="348" t="s">
        <v>59</v>
      </c>
      <c r="AE17" s="394"/>
      <c r="AF17" s="395"/>
      <c r="AG17" s="288"/>
      <c r="BD17" s="341" t="s">
        <v>60</v>
      </c>
    </row>
    <row r="18" spans="1:68" ht="14.25" customHeight="1" x14ac:dyDescent="0.2">
      <c r="A18" s="232"/>
      <c r="B18" s="232"/>
      <c r="C18" s="232"/>
      <c r="D18" s="277"/>
      <c r="E18" s="279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77"/>
      <c r="Q18" s="278"/>
      <c r="R18" s="278"/>
      <c r="S18" s="278"/>
      <c r="T18" s="279"/>
      <c r="U18" s="195" t="s">
        <v>61</v>
      </c>
      <c r="V18" s="195" t="s">
        <v>62</v>
      </c>
      <c r="W18" s="232"/>
      <c r="X18" s="232"/>
      <c r="Y18" s="414"/>
      <c r="Z18" s="232"/>
      <c r="AA18" s="349"/>
      <c r="AB18" s="349"/>
      <c r="AC18" s="349"/>
      <c r="AD18" s="396"/>
      <c r="AE18" s="397"/>
      <c r="AF18" s="398"/>
      <c r="AG18" s="289"/>
      <c r="BD18" s="210"/>
    </row>
    <row r="19" spans="1:68" ht="27.75" customHeight="1" x14ac:dyDescent="0.2">
      <c r="A19" s="240" t="s">
        <v>63</v>
      </c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customHeight="1" x14ac:dyDescent="0.25">
      <c r="A21" s="216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3"/>
      <c r="AB21" s="193"/>
      <c r="AC21" s="193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7">
        <v>4607111035752</v>
      </c>
      <c r="E22" s="208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5"/>
      <c r="R22" s="205"/>
      <c r="S22" s="205"/>
      <c r="T22" s="206"/>
      <c r="U22" s="34"/>
      <c r="V22" s="34"/>
      <c r="W22" s="35" t="s">
        <v>70</v>
      </c>
      <c r="X22" s="200">
        <v>0</v>
      </c>
      <c r="Y22" s="20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7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8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2">
        <f>IFERROR(SUM(X22:X22),"0")</f>
        <v>0</v>
      </c>
      <c r="Y23" s="202">
        <f>IFERROR(SUM(Y22:Y22),"0")</f>
        <v>0</v>
      </c>
      <c r="Z23" s="202">
        <f>IFERROR(IF(Z22="",0,Z22),"0")</f>
        <v>0</v>
      </c>
      <c r="AA23" s="203"/>
      <c r="AB23" s="203"/>
      <c r="AC23" s="203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8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2">
        <f>IFERROR(SUMPRODUCT(X22:X22*H22:H22),"0")</f>
        <v>0</v>
      </c>
      <c r="Y24" s="202">
        <f>IFERROR(SUMPRODUCT(Y22:Y22*H22:H22),"0")</f>
        <v>0</v>
      </c>
      <c r="Z24" s="37"/>
      <c r="AA24" s="203"/>
      <c r="AB24" s="203"/>
      <c r="AC24" s="203"/>
    </row>
    <row r="25" spans="1:68" ht="27.75" customHeight="1" x14ac:dyDescent="0.2">
      <c r="A25" s="240" t="s">
        <v>74</v>
      </c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customHeight="1" x14ac:dyDescent="0.25">
      <c r="A27" s="216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3"/>
      <c r="AB27" s="193"/>
      <c r="AC27" s="193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7">
        <v>4607111036605</v>
      </c>
      <c r="E28" s="208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5"/>
      <c r="R28" s="205"/>
      <c r="S28" s="205"/>
      <c r="T28" s="206"/>
      <c r="U28" s="34"/>
      <c r="V28" s="34"/>
      <c r="W28" s="35" t="s">
        <v>70</v>
      </c>
      <c r="X28" s="200">
        <v>0</v>
      </c>
      <c r="Y28" s="20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7">
        <v>4607111036520</v>
      </c>
      <c r="E29" s="208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5"/>
      <c r="R29" s="205"/>
      <c r="S29" s="205"/>
      <c r="T29" s="206"/>
      <c r="U29" s="34"/>
      <c r="V29" s="34"/>
      <c r="W29" s="35" t="s">
        <v>70</v>
      </c>
      <c r="X29" s="200">
        <v>0</v>
      </c>
      <c r="Y29" s="20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7">
        <v>4607111036537</v>
      </c>
      <c r="E30" s="208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5"/>
      <c r="R30" s="205"/>
      <c r="S30" s="205"/>
      <c r="T30" s="206"/>
      <c r="U30" s="34"/>
      <c r="V30" s="34"/>
      <c r="W30" s="35" t="s">
        <v>70</v>
      </c>
      <c r="X30" s="200">
        <v>168</v>
      </c>
      <c r="Y30" s="201">
        <f>IFERROR(IF(X30="","",X30),"")</f>
        <v>168</v>
      </c>
      <c r="Z30" s="36">
        <f>IFERROR(IF(X30="","",X30*0.00936),"")</f>
        <v>1.5724800000000001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322.86239999999998</v>
      </c>
      <c r="BN30" s="67">
        <f>IFERROR(Y30*I30,"0")</f>
        <v>322.86239999999998</v>
      </c>
      <c r="BO30" s="67">
        <f>IFERROR(X30/J30,"0")</f>
        <v>1.3333333333333333</v>
      </c>
      <c r="BP30" s="67">
        <f>IFERROR(Y30/J30,"0")</f>
        <v>1.3333333333333333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7">
        <v>4607111036599</v>
      </c>
      <c r="E31" s="208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5"/>
      <c r="R31" s="205"/>
      <c r="S31" s="205"/>
      <c r="T31" s="206"/>
      <c r="U31" s="34"/>
      <c r="V31" s="34"/>
      <c r="W31" s="35" t="s">
        <v>70</v>
      </c>
      <c r="X31" s="200">
        <v>0</v>
      </c>
      <c r="Y31" s="20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7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8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2">
        <f>IFERROR(SUM(X28:X31),"0")</f>
        <v>168</v>
      </c>
      <c r="Y32" s="202">
        <f>IFERROR(SUM(Y28:Y31),"0")</f>
        <v>168</v>
      </c>
      <c r="Z32" s="202">
        <f>IFERROR(IF(Z28="",0,Z28),"0")+IFERROR(IF(Z29="",0,Z29),"0")+IFERROR(IF(Z30="",0,Z30),"0")+IFERROR(IF(Z31="",0,Z31),"0")</f>
        <v>1.5724800000000001</v>
      </c>
      <c r="AA32" s="203"/>
      <c r="AB32" s="203"/>
      <c r="AC32" s="203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8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2">
        <f>IFERROR(SUMPRODUCT(X28:X31*H28:H31),"0")</f>
        <v>252</v>
      </c>
      <c r="Y33" s="202">
        <f>IFERROR(SUMPRODUCT(Y28:Y31*H28:H31),"0")</f>
        <v>252</v>
      </c>
      <c r="Z33" s="37"/>
      <c r="AA33" s="203"/>
      <c r="AB33" s="203"/>
      <c r="AC33" s="203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customHeight="1" x14ac:dyDescent="0.25">
      <c r="A35" s="216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3"/>
      <c r="AB35" s="193"/>
      <c r="AC35" s="193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7">
        <v>4607111036285</v>
      </c>
      <c r="E36" s="208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5"/>
      <c r="R36" s="205"/>
      <c r="S36" s="205"/>
      <c r="T36" s="206"/>
      <c r="U36" s="34"/>
      <c r="V36" s="34"/>
      <c r="W36" s="35" t="s">
        <v>70</v>
      </c>
      <c r="X36" s="200">
        <v>0</v>
      </c>
      <c r="Y36" s="20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7">
        <v>4607111036308</v>
      </c>
      <c r="E37" s="208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8" t="s">
        <v>92</v>
      </c>
      <c r="Q37" s="205"/>
      <c r="R37" s="205"/>
      <c r="S37" s="205"/>
      <c r="T37" s="206"/>
      <c r="U37" s="34"/>
      <c r="V37" s="34"/>
      <c r="W37" s="35" t="s">
        <v>70</v>
      </c>
      <c r="X37" s="200">
        <v>0</v>
      </c>
      <c r="Y37" s="20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7">
        <v>4607111036292</v>
      </c>
      <c r="E38" s="208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5"/>
      <c r="R38" s="205"/>
      <c r="S38" s="205"/>
      <c r="T38" s="206"/>
      <c r="U38" s="34"/>
      <c r="V38" s="34"/>
      <c r="W38" s="35" t="s">
        <v>70</v>
      </c>
      <c r="X38" s="200">
        <v>48</v>
      </c>
      <c r="Y38" s="201">
        <f>IFERROR(IF(X38="","",X38),"")</f>
        <v>48</v>
      </c>
      <c r="Z38" s="36">
        <f>IFERROR(IF(X38="","",X38*0.0155),"")</f>
        <v>0.74399999999999999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217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8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2">
        <f>IFERROR(SUM(X36:X38),"0")</f>
        <v>48</v>
      </c>
      <c r="Y39" s="202">
        <f>IFERROR(SUM(Y36:Y38),"0")</f>
        <v>48</v>
      </c>
      <c r="Z39" s="202">
        <f>IFERROR(IF(Z36="",0,Z36),"0")+IFERROR(IF(Z37="",0,Z37),"0")+IFERROR(IF(Z38="",0,Z38),"0")</f>
        <v>0.74399999999999999</v>
      </c>
      <c r="AA39" s="203"/>
      <c r="AB39" s="203"/>
      <c r="AC39" s="203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8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2">
        <f>IFERROR(SUMPRODUCT(X36:X38*H36:H38),"0")</f>
        <v>288</v>
      </c>
      <c r="Y40" s="202">
        <f>IFERROR(SUMPRODUCT(Y36:Y38*H36:H38),"0")</f>
        <v>288</v>
      </c>
      <c r="Z40" s="37"/>
      <c r="AA40" s="203"/>
      <c r="AB40" s="203"/>
      <c r="AC40" s="203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customHeight="1" x14ac:dyDescent="0.25">
      <c r="A42" s="216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3"/>
      <c r="AB42" s="193"/>
      <c r="AC42" s="193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7">
        <v>4607111038951</v>
      </c>
      <c r="E43" s="208"/>
      <c r="F43" s="199">
        <v>0.2</v>
      </c>
      <c r="G43" s="32">
        <v>6</v>
      </c>
      <c r="H43" s="199">
        <v>1.2</v>
      </c>
      <c r="I43" s="19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5"/>
      <c r="R43" s="205"/>
      <c r="S43" s="205"/>
      <c r="T43" s="206"/>
      <c r="U43" s="34"/>
      <c r="V43" s="34"/>
      <c r="W43" s="35" t="s">
        <v>70</v>
      </c>
      <c r="X43" s="200">
        <v>0</v>
      </c>
      <c r="Y43" s="20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7">
        <v>4607111037596</v>
      </c>
      <c r="E44" s="208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5"/>
      <c r="R44" s="205"/>
      <c r="S44" s="205"/>
      <c r="T44" s="206"/>
      <c r="U44" s="34"/>
      <c r="V44" s="34"/>
      <c r="W44" s="35" t="s">
        <v>70</v>
      </c>
      <c r="X44" s="200">
        <v>0</v>
      </c>
      <c r="Y44" s="20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7">
        <v>4607111037053</v>
      </c>
      <c r="E45" s="208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5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5"/>
      <c r="R45" s="205"/>
      <c r="S45" s="205"/>
      <c r="T45" s="206"/>
      <c r="U45" s="34"/>
      <c r="V45" s="34"/>
      <c r="W45" s="35" t="s">
        <v>70</v>
      </c>
      <c r="X45" s="200">
        <v>10</v>
      </c>
      <c r="Y45" s="20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7">
        <v>4607111037060</v>
      </c>
      <c r="E46" s="208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5"/>
      <c r="R46" s="205"/>
      <c r="S46" s="205"/>
      <c r="T46" s="206"/>
      <c r="U46" s="34"/>
      <c r="V46" s="34"/>
      <c r="W46" s="35" t="s">
        <v>70</v>
      </c>
      <c r="X46" s="200">
        <v>10</v>
      </c>
      <c r="Y46" s="201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17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8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2">
        <f>IFERROR(SUM(X43:X46),"0")</f>
        <v>20</v>
      </c>
      <c r="Y47" s="202">
        <f>IFERROR(SUM(Y43:Y46),"0")</f>
        <v>20</v>
      </c>
      <c r="Z47" s="202">
        <f>IFERROR(IF(Z43="",0,Z43),"0")+IFERROR(IF(Z44="",0,Z44),"0")+IFERROR(IF(Z45="",0,Z45),"0")+IFERROR(IF(Z46="",0,Z46),"0")</f>
        <v>0.19</v>
      </c>
      <c r="AA47" s="203"/>
      <c r="AB47" s="203"/>
      <c r="AC47" s="203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8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2">
        <f>IFERROR(SUMPRODUCT(X43:X46*H43:H46),"0")</f>
        <v>24</v>
      </c>
      <c r="Y48" s="202">
        <f>IFERROR(SUMPRODUCT(Y43:Y46*H43:H46),"0")</f>
        <v>24</v>
      </c>
      <c r="Z48" s="37"/>
      <c r="AA48" s="203"/>
      <c r="AB48" s="203"/>
      <c r="AC48" s="203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customHeight="1" x14ac:dyDescent="0.25">
      <c r="A50" s="216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3"/>
      <c r="AB50" s="193"/>
      <c r="AC50" s="193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7">
        <v>4607111039392</v>
      </c>
      <c r="E51" s="208"/>
      <c r="F51" s="199">
        <v>0.4</v>
      </c>
      <c r="G51" s="32">
        <v>16</v>
      </c>
      <c r="H51" s="199">
        <v>6.4</v>
      </c>
      <c r="I51" s="19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5"/>
      <c r="R51" s="205"/>
      <c r="S51" s="205"/>
      <c r="T51" s="206"/>
      <c r="U51" s="34"/>
      <c r="V51" s="34"/>
      <c r="W51" s="35" t="s">
        <v>70</v>
      </c>
      <c r="X51" s="200">
        <v>0</v>
      </c>
      <c r="Y51" s="201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7">
        <v>4607111037190</v>
      </c>
      <c r="E52" s="208"/>
      <c r="F52" s="199">
        <v>0.43</v>
      </c>
      <c r="G52" s="32">
        <v>16</v>
      </c>
      <c r="H52" s="199">
        <v>6.88</v>
      </c>
      <c r="I52" s="19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5"/>
      <c r="R52" s="205"/>
      <c r="S52" s="205"/>
      <c r="T52" s="206"/>
      <c r="U52" s="34"/>
      <c r="V52" s="34"/>
      <c r="W52" s="35" t="s">
        <v>70</v>
      </c>
      <c r="X52" s="200">
        <v>0</v>
      </c>
      <c r="Y52" s="201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7">
        <v>4607111038999</v>
      </c>
      <c r="E53" s="208"/>
      <c r="F53" s="199">
        <v>0.4</v>
      </c>
      <c r="G53" s="32">
        <v>16</v>
      </c>
      <c r="H53" s="199">
        <v>6.4</v>
      </c>
      <c r="I53" s="199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5"/>
      <c r="R53" s="205"/>
      <c r="S53" s="205"/>
      <c r="T53" s="206"/>
      <c r="U53" s="34"/>
      <c r="V53" s="34"/>
      <c r="W53" s="35" t="s">
        <v>70</v>
      </c>
      <c r="X53" s="200">
        <v>0</v>
      </c>
      <c r="Y53" s="20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7">
        <v>4607111037183</v>
      </c>
      <c r="E54" s="208"/>
      <c r="F54" s="199">
        <v>0.9</v>
      </c>
      <c r="G54" s="32">
        <v>8</v>
      </c>
      <c r="H54" s="199">
        <v>7.2</v>
      </c>
      <c r="I54" s="199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5"/>
      <c r="R54" s="205"/>
      <c r="S54" s="205"/>
      <c r="T54" s="206"/>
      <c r="U54" s="34"/>
      <c r="V54" s="34"/>
      <c r="W54" s="35" t="s">
        <v>70</v>
      </c>
      <c r="X54" s="200">
        <v>60</v>
      </c>
      <c r="Y54" s="201">
        <f t="shared" si="0"/>
        <v>60</v>
      </c>
      <c r="Z54" s="36">
        <f t="shared" si="1"/>
        <v>0.92999999999999994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449.15999999999997</v>
      </c>
      <c r="BN54" s="67">
        <f t="shared" si="3"/>
        <v>449.15999999999997</v>
      </c>
      <c r="BO54" s="67">
        <f t="shared" si="4"/>
        <v>0.7142857142857143</v>
      </c>
      <c r="BP54" s="67">
        <f t="shared" si="5"/>
        <v>0.7142857142857143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7">
        <v>4607111039385</v>
      </c>
      <c r="E55" s="208"/>
      <c r="F55" s="199">
        <v>0.7</v>
      </c>
      <c r="G55" s="32">
        <v>10</v>
      </c>
      <c r="H55" s="199">
        <v>7</v>
      </c>
      <c r="I55" s="199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5"/>
      <c r="R55" s="205"/>
      <c r="S55" s="205"/>
      <c r="T55" s="206"/>
      <c r="U55" s="34"/>
      <c r="V55" s="34"/>
      <c r="W55" s="35" t="s">
        <v>70</v>
      </c>
      <c r="X55" s="200">
        <v>0</v>
      </c>
      <c r="Y55" s="20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7">
        <v>4607111037091</v>
      </c>
      <c r="E56" s="208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5"/>
      <c r="R56" s="205"/>
      <c r="S56" s="205"/>
      <c r="T56" s="206"/>
      <c r="U56" s="34"/>
      <c r="V56" s="34"/>
      <c r="W56" s="35" t="s">
        <v>70</v>
      </c>
      <c r="X56" s="200">
        <v>0</v>
      </c>
      <c r="Y56" s="20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7">
        <v>4607111036902</v>
      </c>
      <c r="E57" s="208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5"/>
      <c r="R57" s="205"/>
      <c r="S57" s="205"/>
      <c r="T57" s="206"/>
      <c r="U57" s="34"/>
      <c r="V57" s="34"/>
      <c r="W57" s="35" t="s">
        <v>70</v>
      </c>
      <c r="X57" s="200">
        <v>12</v>
      </c>
      <c r="Y57" s="201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7">
        <v>4607111038982</v>
      </c>
      <c r="E58" s="208"/>
      <c r="F58" s="199">
        <v>0.7</v>
      </c>
      <c r="G58" s="32">
        <v>10</v>
      </c>
      <c r="H58" s="199">
        <v>7</v>
      </c>
      <c r="I58" s="199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5"/>
      <c r="R58" s="205"/>
      <c r="S58" s="205"/>
      <c r="T58" s="206"/>
      <c r="U58" s="34"/>
      <c r="V58" s="34"/>
      <c r="W58" s="35" t="s">
        <v>70</v>
      </c>
      <c r="X58" s="200">
        <v>0</v>
      </c>
      <c r="Y58" s="20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7">
        <v>4607111036858</v>
      </c>
      <c r="E59" s="208"/>
      <c r="F59" s="199">
        <v>0.43</v>
      </c>
      <c r="G59" s="32">
        <v>16</v>
      </c>
      <c r="H59" s="199">
        <v>6.88</v>
      </c>
      <c r="I59" s="199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5"/>
      <c r="R59" s="205"/>
      <c r="S59" s="205"/>
      <c r="T59" s="206"/>
      <c r="U59" s="34"/>
      <c r="V59" s="34"/>
      <c r="W59" s="35" t="s">
        <v>70</v>
      </c>
      <c r="X59" s="200">
        <v>0</v>
      </c>
      <c r="Y59" s="20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7">
        <v>4607111039354</v>
      </c>
      <c r="E60" s="208"/>
      <c r="F60" s="199">
        <v>0.4</v>
      </c>
      <c r="G60" s="32">
        <v>16</v>
      </c>
      <c r="H60" s="199">
        <v>6.4</v>
      </c>
      <c r="I60" s="199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5"/>
      <c r="R60" s="205"/>
      <c r="S60" s="205"/>
      <c r="T60" s="206"/>
      <c r="U60" s="34"/>
      <c r="V60" s="34"/>
      <c r="W60" s="35" t="s">
        <v>70</v>
      </c>
      <c r="X60" s="200">
        <v>0</v>
      </c>
      <c r="Y60" s="201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7">
        <v>4607111036889</v>
      </c>
      <c r="E61" s="208"/>
      <c r="F61" s="199">
        <v>0.9</v>
      </c>
      <c r="G61" s="32">
        <v>8</v>
      </c>
      <c r="H61" s="199">
        <v>7.2</v>
      </c>
      <c r="I61" s="199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5"/>
      <c r="R61" s="205"/>
      <c r="S61" s="205"/>
      <c r="T61" s="206"/>
      <c r="U61" s="34"/>
      <c r="V61" s="34"/>
      <c r="W61" s="35" t="s">
        <v>70</v>
      </c>
      <c r="X61" s="200">
        <v>36</v>
      </c>
      <c r="Y61" s="201">
        <f t="shared" si="0"/>
        <v>36</v>
      </c>
      <c r="Z61" s="36">
        <f t="shared" si="1"/>
        <v>0.55800000000000005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269.49599999999998</v>
      </c>
      <c r="BN61" s="67">
        <f t="shared" si="3"/>
        <v>269.49599999999998</v>
      </c>
      <c r="BO61" s="67">
        <f t="shared" si="4"/>
        <v>0.42857142857142855</v>
      </c>
      <c r="BP61" s="67">
        <f t="shared" si="5"/>
        <v>0.42857142857142855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7">
        <v>4607111039330</v>
      </c>
      <c r="E62" s="208"/>
      <c r="F62" s="199">
        <v>0.7</v>
      </c>
      <c r="G62" s="32">
        <v>10</v>
      </c>
      <c r="H62" s="199">
        <v>7</v>
      </c>
      <c r="I62" s="199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5"/>
      <c r="R62" s="205"/>
      <c r="S62" s="205"/>
      <c r="T62" s="206"/>
      <c r="U62" s="34"/>
      <c r="V62" s="34"/>
      <c r="W62" s="35" t="s">
        <v>70</v>
      </c>
      <c r="X62" s="200">
        <v>0</v>
      </c>
      <c r="Y62" s="201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7">
        <v>4607111037510</v>
      </c>
      <c r="E63" s="208"/>
      <c r="F63" s="199">
        <v>0.8</v>
      </c>
      <c r="G63" s="32">
        <v>8</v>
      </c>
      <c r="H63" s="199">
        <v>6.4</v>
      </c>
      <c r="I63" s="199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5"/>
      <c r="R63" s="205"/>
      <c r="S63" s="205"/>
      <c r="T63" s="206"/>
      <c r="U63" s="34"/>
      <c r="V63" s="34"/>
      <c r="W63" s="35" t="s">
        <v>70</v>
      </c>
      <c r="X63" s="200">
        <v>0</v>
      </c>
      <c r="Y63" s="201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7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8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2">
        <f>IFERROR(SUM(X51:X63),"0")</f>
        <v>108</v>
      </c>
      <c r="Y64" s="202">
        <f>IFERROR(SUM(Y51:Y63),"0")</f>
        <v>108</v>
      </c>
      <c r="Z64" s="202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1.6739999999999999</v>
      </c>
      <c r="AA64" s="203"/>
      <c r="AB64" s="203"/>
      <c r="AC64" s="203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8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2">
        <f>IFERROR(SUMPRODUCT(X51:X63*H51:H63),"0")</f>
        <v>777.59999999999991</v>
      </c>
      <c r="Y65" s="202">
        <f>IFERROR(SUMPRODUCT(Y51:Y63*H51:H63),"0")</f>
        <v>777.59999999999991</v>
      </c>
      <c r="Z65" s="37"/>
      <c r="AA65" s="203"/>
      <c r="AB65" s="203"/>
      <c r="AC65" s="203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customHeight="1" x14ac:dyDescent="0.25">
      <c r="A67" s="216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3"/>
      <c r="AB67" s="193"/>
      <c r="AC67" s="193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7">
        <v>4607111037411</v>
      </c>
      <c r="E68" s="208"/>
      <c r="F68" s="199">
        <v>2.7</v>
      </c>
      <c r="G68" s="32">
        <v>1</v>
      </c>
      <c r="H68" s="199">
        <v>2.7</v>
      </c>
      <c r="I68" s="199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5"/>
      <c r="R68" s="205"/>
      <c r="S68" s="205"/>
      <c r="T68" s="206"/>
      <c r="U68" s="34"/>
      <c r="V68" s="34"/>
      <c r="W68" s="35" t="s">
        <v>70</v>
      </c>
      <c r="X68" s="200">
        <v>0</v>
      </c>
      <c r="Y68" s="201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7">
        <v>4607111036728</v>
      </c>
      <c r="E69" s="208"/>
      <c r="F69" s="199">
        <v>5</v>
      </c>
      <c r="G69" s="32">
        <v>1</v>
      </c>
      <c r="H69" s="199">
        <v>5</v>
      </c>
      <c r="I69" s="199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5"/>
      <c r="R69" s="205"/>
      <c r="S69" s="205"/>
      <c r="T69" s="206"/>
      <c r="U69" s="34"/>
      <c r="V69" s="34"/>
      <c r="W69" s="35" t="s">
        <v>70</v>
      </c>
      <c r="X69" s="200">
        <v>84</v>
      </c>
      <c r="Y69" s="201">
        <f>IFERROR(IF(X69="","",X69),"")</f>
        <v>84</v>
      </c>
      <c r="Z69" s="36">
        <f>IFERROR(IF(X69="","",X69*0.00866),"")</f>
        <v>0.72743999999999998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437.90879999999999</v>
      </c>
      <c r="BN69" s="67">
        <f>IFERROR(Y69*I69,"0")</f>
        <v>437.90879999999999</v>
      </c>
      <c r="BO69" s="67">
        <f>IFERROR(X69/J69,"0")</f>
        <v>0.58333333333333337</v>
      </c>
      <c r="BP69" s="67">
        <f>IFERROR(Y69/J69,"0")</f>
        <v>0.58333333333333337</v>
      </c>
    </row>
    <row r="70" spans="1:68" x14ac:dyDescent="0.2">
      <c r="A70" s="217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8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2">
        <f>IFERROR(SUM(X68:X69),"0")</f>
        <v>84</v>
      </c>
      <c r="Y70" s="202">
        <f>IFERROR(SUM(Y68:Y69),"0")</f>
        <v>84</v>
      </c>
      <c r="Z70" s="202">
        <f>IFERROR(IF(Z68="",0,Z68),"0")+IFERROR(IF(Z69="",0,Z69),"0")</f>
        <v>0.72743999999999998</v>
      </c>
      <c r="AA70" s="203"/>
      <c r="AB70" s="203"/>
      <c r="AC70" s="203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8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2">
        <f>IFERROR(SUMPRODUCT(X68:X69*H68:H69),"0")</f>
        <v>420</v>
      </c>
      <c r="Y71" s="202">
        <f>IFERROR(SUMPRODUCT(Y68:Y69*H68:H69),"0")</f>
        <v>420</v>
      </c>
      <c r="Z71" s="37"/>
      <c r="AA71" s="203"/>
      <c r="AB71" s="203"/>
      <c r="AC71" s="203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customHeight="1" x14ac:dyDescent="0.25">
      <c r="A73" s="216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3"/>
      <c r="AB73" s="193"/>
      <c r="AC73" s="193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7">
        <v>4607111033659</v>
      </c>
      <c r="E74" s="208"/>
      <c r="F74" s="199">
        <v>0.3</v>
      </c>
      <c r="G74" s="32">
        <v>12</v>
      </c>
      <c r="H74" s="199">
        <v>3.6</v>
      </c>
      <c r="I74" s="19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5"/>
      <c r="R74" s="205"/>
      <c r="S74" s="205"/>
      <c r="T74" s="206"/>
      <c r="U74" s="34"/>
      <c r="V74" s="34"/>
      <c r="W74" s="35" t="s">
        <v>70</v>
      </c>
      <c r="X74" s="200">
        <v>0</v>
      </c>
      <c r="Y74" s="201">
        <f>IFERROR(IF(X74="","",X74),"")</f>
        <v>0</v>
      </c>
      <c r="Z74" s="36">
        <f>IFERROR(IF(X74="","",X74*0.01788),"")</f>
        <v>0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17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8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2">
        <f>IFERROR(SUM(X74:X74),"0")</f>
        <v>0</v>
      </c>
      <c r="Y75" s="202">
        <f>IFERROR(SUM(Y74:Y74),"0")</f>
        <v>0</v>
      </c>
      <c r="Z75" s="202">
        <f>IFERROR(IF(Z74="",0,Z74),"0")</f>
        <v>0</v>
      </c>
      <c r="AA75" s="203"/>
      <c r="AB75" s="203"/>
      <c r="AC75" s="203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8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2">
        <f>IFERROR(SUMPRODUCT(X74:X74*H74:H74),"0")</f>
        <v>0</v>
      </c>
      <c r="Y76" s="202">
        <f>IFERROR(SUMPRODUCT(Y74:Y74*H74:H74),"0")</f>
        <v>0</v>
      </c>
      <c r="Z76" s="37"/>
      <c r="AA76" s="203"/>
      <c r="AB76" s="203"/>
      <c r="AC76" s="203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customHeight="1" x14ac:dyDescent="0.25">
      <c r="A78" s="216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3"/>
      <c r="AB78" s="193"/>
      <c r="AC78" s="193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7">
        <v>4607111034137</v>
      </c>
      <c r="E79" s="208"/>
      <c r="F79" s="199">
        <v>0.3</v>
      </c>
      <c r="G79" s="32">
        <v>12</v>
      </c>
      <c r="H79" s="199">
        <v>3.6</v>
      </c>
      <c r="I79" s="199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5"/>
      <c r="R79" s="205"/>
      <c r="S79" s="205"/>
      <c r="T79" s="206"/>
      <c r="U79" s="34"/>
      <c r="V79" s="34"/>
      <c r="W79" s="35" t="s">
        <v>70</v>
      </c>
      <c r="X79" s="200">
        <v>0</v>
      </c>
      <c r="Y79" s="201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7">
        <v>4607111034120</v>
      </c>
      <c r="E80" s="208"/>
      <c r="F80" s="199">
        <v>0.3</v>
      </c>
      <c r="G80" s="32">
        <v>12</v>
      </c>
      <c r="H80" s="199">
        <v>3.6</v>
      </c>
      <c r="I80" s="199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5"/>
      <c r="R80" s="205"/>
      <c r="S80" s="205"/>
      <c r="T80" s="206"/>
      <c r="U80" s="34"/>
      <c r="V80" s="34"/>
      <c r="W80" s="35" t="s">
        <v>70</v>
      </c>
      <c r="X80" s="200">
        <v>14</v>
      </c>
      <c r="Y80" s="201">
        <f>IFERROR(IF(X80="","",X80),"")</f>
        <v>14</v>
      </c>
      <c r="Z80" s="36">
        <f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x14ac:dyDescent="0.2">
      <c r="A81" s="217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8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2">
        <f>IFERROR(SUM(X79:X80),"0")</f>
        <v>14</v>
      </c>
      <c r="Y81" s="202">
        <f>IFERROR(SUM(Y79:Y80),"0")</f>
        <v>14</v>
      </c>
      <c r="Z81" s="202">
        <f>IFERROR(IF(Z79="",0,Z79),"0")+IFERROR(IF(Z80="",0,Z80),"0")</f>
        <v>0.25031999999999999</v>
      </c>
      <c r="AA81" s="203"/>
      <c r="AB81" s="203"/>
      <c r="AC81" s="203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8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2">
        <f>IFERROR(SUMPRODUCT(X79:X80*H79:H80),"0")</f>
        <v>50.4</v>
      </c>
      <c r="Y82" s="202">
        <f>IFERROR(SUMPRODUCT(Y79:Y80*H79:H80),"0")</f>
        <v>50.4</v>
      </c>
      <c r="Z82" s="37"/>
      <c r="AA82" s="203"/>
      <c r="AB82" s="203"/>
      <c r="AC82" s="203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customHeight="1" x14ac:dyDescent="0.25">
      <c r="A84" s="216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3"/>
      <c r="AB84" s="193"/>
      <c r="AC84" s="193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7">
        <v>4607111036407</v>
      </c>
      <c r="E85" s="208"/>
      <c r="F85" s="199">
        <v>0.3</v>
      </c>
      <c r="G85" s="32">
        <v>14</v>
      </c>
      <c r="H85" s="199">
        <v>4.2</v>
      </c>
      <c r="I85" s="199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5"/>
      <c r="R85" s="205"/>
      <c r="S85" s="205"/>
      <c r="T85" s="206"/>
      <c r="U85" s="34"/>
      <c r="V85" s="34"/>
      <c r="W85" s="35" t="s">
        <v>70</v>
      </c>
      <c r="X85" s="200">
        <v>0</v>
      </c>
      <c r="Y85" s="201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7">
        <v>4607111033628</v>
      </c>
      <c r="E86" s="208"/>
      <c r="F86" s="199">
        <v>0.3</v>
      </c>
      <c r="G86" s="32">
        <v>12</v>
      </c>
      <c r="H86" s="199">
        <v>3.6</v>
      </c>
      <c r="I86" s="199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5"/>
      <c r="R86" s="205"/>
      <c r="S86" s="205"/>
      <c r="T86" s="206"/>
      <c r="U86" s="34"/>
      <c r="V86" s="34"/>
      <c r="W86" s="35" t="s">
        <v>70</v>
      </c>
      <c r="X86" s="200">
        <v>28</v>
      </c>
      <c r="Y86" s="201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120.50080000000001</v>
      </c>
      <c r="BN86" s="67">
        <f t="shared" si="9"/>
        <v>120.50080000000001</v>
      </c>
      <c r="BO86" s="67">
        <f t="shared" si="10"/>
        <v>0.4</v>
      </c>
      <c r="BP86" s="67">
        <f t="shared" si="11"/>
        <v>0.4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7">
        <v>4607111033451</v>
      </c>
      <c r="E87" s="208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5"/>
      <c r="R87" s="205"/>
      <c r="S87" s="205"/>
      <c r="T87" s="206"/>
      <c r="U87" s="34"/>
      <c r="V87" s="34"/>
      <c r="W87" s="35" t="s">
        <v>70</v>
      </c>
      <c r="X87" s="200">
        <v>70</v>
      </c>
      <c r="Y87" s="201">
        <f t="shared" si="6"/>
        <v>70</v>
      </c>
      <c r="Z87" s="36">
        <f t="shared" si="7"/>
        <v>1.2516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301.25200000000001</v>
      </c>
      <c r="BN87" s="67">
        <f t="shared" si="9"/>
        <v>301.25200000000001</v>
      </c>
      <c r="BO87" s="67">
        <f t="shared" si="10"/>
        <v>1</v>
      </c>
      <c r="BP87" s="67">
        <f t="shared" si="11"/>
        <v>1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7">
        <v>4607111035141</v>
      </c>
      <c r="E88" s="208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5"/>
      <c r="R88" s="205"/>
      <c r="S88" s="205"/>
      <c r="T88" s="206"/>
      <c r="U88" s="34"/>
      <c r="V88" s="34"/>
      <c r="W88" s="35" t="s">
        <v>70</v>
      </c>
      <c r="X88" s="200">
        <v>0</v>
      </c>
      <c r="Y88" s="201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7">
        <v>4607111033444</v>
      </c>
      <c r="E89" s="208"/>
      <c r="F89" s="199">
        <v>0.3</v>
      </c>
      <c r="G89" s="32">
        <v>12</v>
      </c>
      <c r="H89" s="199">
        <v>3.6</v>
      </c>
      <c r="I89" s="199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5"/>
      <c r="R89" s="205"/>
      <c r="S89" s="205"/>
      <c r="T89" s="206"/>
      <c r="U89" s="34"/>
      <c r="V89" s="34"/>
      <c r="W89" s="35" t="s">
        <v>70</v>
      </c>
      <c r="X89" s="200">
        <v>56</v>
      </c>
      <c r="Y89" s="201">
        <f t="shared" si="6"/>
        <v>56</v>
      </c>
      <c r="Z89" s="36">
        <f t="shared" si="7"/>
        <v>1.0012799999999999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241.00160000000002</v>
      </c>
      <c r="BN89" s="67">
        <f t="shared" si="9"/>
        <v>241.00160000000002</v>
      </c>
      <c r="BO89" s="67">
        <f t="shared" si="10"/>
        <v>0.8</v>
      </c>
      <c r="BP89" s="67">
        <f t="shared" si="11"/>
        <v>0.8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7">
        <v>4607111035028</v>
      </c>
      <c r="E90" s="208"/>
      <c r="F90" s="199">
        <v>0.48</v>
      </c>
      <c r="G90" s="32">
        <v>8</v>
      </c>
      <c r="H90" s="199">
        <v>3.84</v>
      </c>
      <c r="I90" s="199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5"/>
      <c r="R90" s="205"/>
      <c r="S90" s="205"/>
      <c r="T90" s="206"/>
      <c r="U90" s="34"/>
      <c r="V90" s="34"/>
      <c r="W90" s="35" t="s">
        <v>70</v>
      </c>
      <c r="X90" s="200">
        <v>0</v>
      </c>
      <c r="Y90" s="201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7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8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2">
        <f>IFERROR(SUM(X85:X90),"0")</f>
        <v>154</v>
      </c>
      <c r="Y91" s="202">
        <f>IFERROR(SUM(Y85:Y90),"0")</f>
        <v>154</v>
      </c>
      <c r="Z91" s="202">
        <f>IFERROR(IF(Z85="",0,Z85),"0")+IFERROR(IF(Z86="",0,Z86),"0")+IFERROR(IF(Z87="",0,Z87),"0")+IFERROR(IF(Z88="",0,Z88),"0")+IFERROR(IF(Z89="",0,Z89),"0")+IFERROR(IF(Z90="",0,Z90),"0")</f>
        <v>2.75352</v>
      </c>
      <c r="AA91" s="203"/>
      <c r="AB91" s="203"/>
      <c r="AC91" s="203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8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2">
        <f>IFERROR(SUMPRODUCT(X85:X90*H85:H90),"0")</f>
        <v>554.4</v>
      </c>
      <c r="Y92" s="202">
        <f>IFERROR(SUMPRODUCT(Y85:Y90*H85:H90),"0")</f>
        <v>554.4</v>
      </c>
      <c r="Z92" s="37"/>
      <c r="AA92" s="203"/>
      <c r="AB92" s="203"/>
      <c r="AC92" s="203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customHeight="1" x14ac:dyDescent="0.25">
      <c r="A94" s="216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3"/>
      <c r="AB94" s="193"/>
      <c r="AC94" s="193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7">
        <v>4607025784012</v>
      </c>
      <c r="E95" s="208"/>
      <c r="F95" s="199">
        <v>0.09</v>
      </c>
      <c r="G95" s="32">
        <v>24</v>
      </c>
      <c r="H95" s="199">
        <v>2.16</v>
      </c>
      <c r="I95" s="199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5"/>
      <c r="R95" s="205"/>
      <c r="S95" s="205"/>
      <c r="T95" s="206"/>
      <c r="U95" s="34"/>
      <c r="V95" s="34"/>
      <c r="W95" s="35" t="s">
        <v>70</v>
      </c>
      <c r="X95" s="200">
        <v>0</v>
      </c>
      <c r="Y95" s="201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7">
        <v>4607025784319</v>
      </c>
      <c r="E96" s="208"/>
      <c r="F96" s="199">
        <v>0.36</v>
      </c>
      <c r="G96" s="32">
        <v>10</v>
      </c>
      <c r="H96" s="199">
        <v>3.6</v>
      </c>
      <c r="I96" s="199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4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5"/>
      <c r="R96" s="205"/>
      <c r="S96" s="205"/>
      <c r="T96" s="206"/>
      <c r="U96" s="34"/>
      <c r="V96" s="34"/>
      <c r="W96" s="35" t="s">
        <v>70</v>
      </c>
      <c r="X96" s="200">
        <v>0</v>
      </c>
      <c r="Y96" s="201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7">
        <v>4607111035370</v>
      </c>
      <c r="E97" s="208"/>
      <c r="F97" s="199">
        <v>0.14000000000000001</v>
      </c>
      <c r="G97" s="32">
        <v>22</v>
      </c>
      <c r="H97" s="199">
        <v>3.08</v>
      </c>
      <c r="I97" s="199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5"/>
      <c r="R97" s="205"/>
      <c r="S97" s="205"/>
      <c r="T97" s="206"/>
      <c r="U97" s="34"/>
      <c r="V97" s="34"/>
      <c r="W97" s="35" t="s">
        <v>70</v>
      </c>
      <c r="X97" s="200">
        <v>0</v>
      </c>
      <c r="Y97" s="201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7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8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2">
        <f>IFERROR(SUM(X95:X97),"0")</f>
        <v>0</v>
      </c>
      <c r="Y98" s="202">
        <f>IFERROR(SUM(Y95:Y97),"0")</f>
        <v>0</v>
      </c>
      <c r="Z98" s="202">
        <f>IFERROR(IF(Z95="",0,Z95),"0")+IFERROR(IF(Z96="",0,Z96),"0")+IFERROR(IF(Z97="",0,Z97),"0")</f>
        <v>0</v>
      </c>
      <c r="AA98" s="203"/>
      <c r="AB98" s="203"/>
      <c r="AC98" s="203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8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2">
        <f>IFERROR(SUMPRODUCT(X95:X97*H95:H97),"0")</f>
        <v>0</v>
      </c>
      <c r="Y99" s="202">
        <f>IFERROR(SUMPRODUCT(Y95:Y97*H95:H97),"0")</f>
        <v>0</v>
      </c>
      <c r="Z99" s="37"/>
      <c r="AA99" s="203"/>
      <c r="AB99" s="203"/>
      <c r="AC99" s="203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customHeight="1" x14ac:dyDescent="0.25">
      <c r="A101" s="216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3"/>
      <c r="AB101" s="193"/>
      <c r="AC101" s="193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7">
        <v>4607111033970</v>
      </c>
      <c r="E102" s="208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5"/>
      <c r="R102" s="205"/>
      <c r="S102" s="205"/>
      <c r="T102" s="206"/>
      <c r="U102" s="34"/>
      <c r="V102" s="34"/>
      <c r="W102" s="35" t="s">
        <v>70</v>
      </c>
      <c r="X102" s="200">
        <v>60</v>
      </c>
      <c r="Y102" s="201">
        <f t="shared" ref="Y102:Y111" si="12">IFERROR(IF(X102="","",X102),"")</f>
        <v>60</v>
      </c>
      <c r="Z102" s="36">
        <f t="shared" ref="Z102:Z111" si="13">IFERROR(IF(X102="","",X102*0.0155),"")</f>
        <v>0.92999999999999994</v>
      </c>
      <c r="AA102" s="56"/>
      <c r="AB102" s="57"/>
      <c r="AC102" s="68"/>
      <c r="AG102" s="67"/>
      <c r="AJ102" s="69" t="s">
        <v>176</v>
      </c>
      <c r="AK102" s="69">
        <v>84</v>
      </c>
      <c r="BB102" s="109" t="s">
        <v>1</v>
      </c>
      <c r="BM102" s="67">
        <f t="shared" ref="BM102:BM111" si="14">IFERROR(X102*I102,"0")</f>
        <v>431.976</v>
      </c>
      <c r="BN102" s="67">
        <f t="shared" ref="BN102:BN111" si="15">IFERROR(Y102*I102,"0")</f>
        <v>431.976</v>
      </c>
      <c r="BO102" s="67">
        <f t="shared" ref="BO102:BO111" si="16">IFERROR(X102/J102,"0")</f>
        <v>0.7142857142857143</v>
      </c>
      <c r="BP102" s="67">
        <f t="shared" ref="BP102:BP111" si="17">IFERROR(Y102/J102,"0")</f>
        <v>0.7142857142857143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7">
        <v>4607111039262</v>
      </c>
      <c r="E103" s="208"/>
      <c r="F103" s="199">
        <v>0.4</v>
      </c>
      <c r="G103" s="32">
        <v>16</v>
      </c>
      <c r="H103" s="199">
        <v>6.4</v>
      </c>
      <c r="I103" s="199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5"/>
      <c r="R103" s="205"/>
      <c r="S103" s="205"/>
      <c r="T103" s="206"/>
      <c r="U103" s="34"/>
      <c r="V103" s="34"/>
      <c r="W103" s="35" t="s">
        <v>70</v>
      </c>
      <c r="X103" s="200">
        <v>0</v>
      </c>
      <c r="Y103" s="201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7">
        <v>4607111034144</v>
      </c>
      <c r="E104" s="208"/>
      <c r="F104" s="199">
        <v>0.9</v>
      </c>
      <c r="G104" s="32">
        <v>8</v>
      </c>
      <c r="H104" s="199">
        <v>7.2</v>
      </c>
      <c r="I104" s="199">
        <v>7.4859999999999998</v>
      </c>
      <c r="J104" s="32">
        <v>84</v>
      </c>
      <c r="K104" s="32" t="s">
        <v>67</v>
      </c>
      <c r="L104" s="32" t="s">
        <v>175</v>
      </c>
      <c r="M104" s="33" t="s">
        <v>69</v>
      </c>
      <c r="N104" s="33"/>
      <c r="O104" s="32">
        <v>180</v>
      </c>
      <c r="P104" s="2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5"/>
      <c r="R104" s="205"/>
      <c r="S104" s="205"/>
      <c r="T104" s="206"/>
      <c r="U104" s="34"/>
      <c r="V104" s="34"/>
      <c r="W104" s="35" t="s">
        <v>70</v>
      </c>
      <c r="X104" s="200">
        <v>96</v>
      </c>
      <c r="Y104" s="201">
        <f t="shared" si="12"/>
        <v>96</v>
      </c>
      <c r="Z104" s="36">
        <f t="shared" si="13"/>
        <v>1.488</v>
      </c>
      <c r="AA104" s="56"/>
      <c r="AB104" s="57"/>
      <c r="AC104" s="68"/>
      <c r="AG104" s="67"/>
      <c r="AJ104" s="69" t="s">
        <v>176</v>
      </c>
      <c r="AK104" s="69">
        <v>84</v>
      </c>
      <c r="BB104" s="111" t="s">
        <v>1</v>
      </c>
      <c r="BM104" s="67">
        <f t="shared" si="14"/>
        <v>718.65599999999995</v>
      </c>
      <c r="BN104" s="67">
        <f t="shared" si="15"/>
        <v>718.65599999999995</v>
      </c>
      <c r="BO104" s="67">
        <f t="shared" si="16"/>
        <v>1.1428571428571428</v>
      </c>
      <c r="BP104" s="67">
        <f t="shared" si="17"/>
        <v>1.1428571428571428</v>
      </c>
    </row>
    <row r="105" spans="1:68" ht="27" customHeight="1" x14ac:dyDescent="0.25">
      <c r="A105" s="54" t="s">
        <v>181</v>
      </c>
      <c r="B105" s="54" t="s">
        <v>182</v>
      </c>
      <c r="C105" s="31">
        <v>4301071038</v>
      </c>
      <c r="D105" s="207">
        <v>4607111039248</v>
      </c>
      <c r="E105" s="208"/>
      <c r="F105" s="199">
        <v>0.7</v>
      </c>
      <c r="G105" s="32">
        <v>10</v>
      </c>
      <c r="H105" s="199">
        <v>7</v>
      </c>
      <c r="I105" s="199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8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5"/>
      <c r="R105" s="205"/>
      <c r="S105" s="205"/>
      <c r="T105" s="206"/>
      <c r="U105" s="34"/>
      <c r="V105" s="34"/>
      <c r="W105" s="35" t="s">
        <v>70</v>
      </c>
      <c r="X105" s="200">
        <v>0</v>
      </c>
      <c r="Y105" s="201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4301070973</v>
      </c>
      <c r="D106" s="207">
        <v>4607111033987</v>
      </c>
      <c r="E106" s="208"/>
      <c r="F106" s="199">
        <v>0.43</v>
      </c>
      <c r="G106" s="32">
        <v>16</v>
      </c>
      <c r="H106" s="199">
        <v>6.88</v>
      </c>
      <c r="I106" s="199">
        <v>7.1996000000000002</v>
      </c>
      <c r="J106" s="32">
        <v>84</v>
      </c>
      <c r="K106" s="32" t="s">
        <v>67</v>
      </c>
      <c r="L106" s="32" t="s">
        <v>185</v>
      </c>
      <c r="M106" s="33" t="s">
        <v>69</v>
      </c>
      <c r="N106" s="33"/>
      <c r="O106" s="32">
        <v>180</v>
      </c>
      <c r="P106" s="37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5"/>
      <c r="R106" s="205"/>
      <c r="S106" s="205"/>
      <c r="T106" s="206"/>
      <c r="U106" s="34"/>
      <c r="V106" s="34"/>
      <c r="W106" s="35" t="s">
        <v>70</v>
      </c>
      <c r="X106" s="200">
        <v>36</v>
      </c>
      <c r="Y106" s="201">
        <f t="shared" si="12"/>
        <v>36</v>
      </c>
      <c r="Z106" s="36">
        <f t="shared" si="13"/>
        <v>0.55800000000000005</v>
      </c>
      <c r="AA106" s="56"/>
      <c r="AB106" s="57"/>
      <c r="AC106" s="68"/>
      <c r="AG106" s="67"/>
      <c r="AJ106" s="69" t="s">
        <v>186</v>
      </c>
      <c r="AK106" s="69">
        <v>12</v>
      </c>
      <c r="BB106" s="113" t="s">
        <v>1</v>
      </c>
      <c r="BM106" s="67">
        <f t="shared" si="14"/>
        <v>259.18560000000002</v>
      </c>
      <c r="BN106" s="67">
        <f t="shared" si="15"/>
        <v>259.18560000000002</v>
      </c>
      <c r="BO106" s="67">
        <f t="shared" si="16"/>
        <v>0.42857142857142855</v>
      </c>
      <c r="BP106" s="67">
        <f t="shared" si="17"/>
        <v>0.42857142857142855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7">
        <v>4607111039293</v>
      </c>
      <c r="E107" s="208"/>
      <c r="F107" s="199">
        <v>0.4</v>
      </c>
      <c r="G107" s="32">
        <v>16</v>
      </c>
      <c r="H107" s="199">
        <v>6.4</v>
      </c>
      <c r="I107" s="199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5"/>
      <c r="R107" s="205"/>
      <c r="S107" s="205"/>
      <c r="T107" s="206"/>
      <c r="U107" s="34"/>
      <c r="V107" s="34"/>
      <c r="W107" s="35" t="s">
        <v>70</v>
      </c>
      <c r="X107" s="200">
        <v>0</v>
      </c>
      <c r="Y107" s="201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7">
        <v>4607111034151</v>
      </c>
      <c r="E108" s="208"/>
      <c r="F108" s="199">
        <v>0.9</v>
      </c>
      <c r="G108" s="32">
        <v>8</v>
      </c>
      <c r="H108" s="199">
        <v>7.2</v>
      </c>
      <c r="I108" s="199">
        <v>7.4859999999999998</v>
      </c>
      <c r="J108" s="32">
        <v>84</v>
      </c>
      <c r="K108" s="32" t="s">
        <v>67</v>
      </c>
      <c r="L108" s="32" t="s">
        <v>175</v>
      </c>
      <c r="M108" s="33" t="s">
        <v>69</v>
      </c>
      <c r="N108" s="33"/>
      <c r="O108" s="32">
        <v>180</v>
      </c>
      <c r="P108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5"/>
      <c r="R108" s="205"/>
      <c r="S108" s="205"/>
      <c r="T108" s="206"/>
      <c r="U108" s="34"/>
      <c r="V108" s="34"/>
      <c r="W108" s="35" t="s">
        <v>70</v>
      </c>
      <c r="X108" s="200">
        <v>132</v>
      </c>
      <c r="Y108" s="201">
        <f t="shared" si="12"/>
        <v>132</v>
      </c>
      <c r="Z108" s="36">
        <f t="shared" si="13"/>
        <v>2.0459999999999998</v>
      </c>
      <c r="AA108" s="56"/>
      <c r="AB108" s="57"/>
      <c r="AC108" s="68"/>
      <c r="AG108" s="67"/>
      <c r="AJ108" s="69" t="s">
        <v>176</v>
      </c>
      <c r="AK108" s="69">
        <v>84</v>
      </c>
      <c r="BB108" s="115" t="s">
        <v>1</v>
      </c>
      <c r="BM108" s="67">
        <f t="shared" si="14"/>
        <v>988.15199999999993</v>
      </c>
      <c r="BN108" s="67">
        <f t="shared" si="15"/>
        <v>988.15199999999993</v>
      </c>
      <c r="BO108" s="67">
        <f t="shared" si="16"/>
        <v>1.5714285714285714</v>
      </c>
      <c r="BP108" s="67">
        <f t="shared" si="17"/>
        <v>1.5714285714285714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7">
        <v>4607111039279</v>
      </c>
      <c r="E109" s="208"/>
      <c r="F109" s="199">
        <v>0.7</v>
      </c>
      <c r="G109" s="32">
        <v>10</v>
      </c>
      <c r="H109" s="199">
        <v>7</v>
      </c>
      <c r="I109" s="199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5"/>
      <c r="R109" s="205"/>
      <c r="S109" s="205"/>
      <c r="T109" s="206"/>
      <c r="U109" s="34"/>
      <c r="V109" s="34"/>
      <c r="W109" s="35" t="s">
        <v>70</v>
      </c>
      <c r="X109" s="200">
        <v>0</v>
      </c>
      <c r="Y109" s="201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7">
        <v>4607111037435</v>
      </c>
      <c r="E110" s="208"/>
      <c r="F110" s="199">
        <v>0.8</v>
      </c>
      <c r="G110" s="32">
        <v>8</v>
      </c>
      <c r="H110" s="199">
        <v>6.4</v>
      </c>
      <c r="I110" s="199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5"/>
      <c r="R110" s="205"/>
      <c r="S110" s="205"/>
      <c r="T110" s="206"/>
      <c r="U110" s="34"/>
      <c r="V110" s="34"/>
      <c r="W110" s="35" t="s">
        <v>70</v>
      </c>
      <c r="X110" s="200">
        <v>0</v>
      </c>
      <c r="Y110" s="201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4301070958</v>
      </c>
      <c r="D111" s="207">
        <v>4607111038098</v>
      </c>
      <c r="E111" s="208"/>
      <c r="F111" s="199">
        <v>0.8</v>
      </c>
      <c r="G111" s="32">
        <v>8</v>
      </c>
      <c r="H111" s="199">
        <v>6.4</v>
      </c>
      <c r="I111" s="199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37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05"/>
      <c r="R111" s="205"/>
      <c r="S111" s="205"/>
      <c r="T111" s="206"/>
      <c r="U111" s="34"/>
      <c r="V111" s="34"/>
      <c r="W111" s="35" t="s">
        <v>70</v>
      </c>
      <c r="X111" s="200">
        <v>60</v>
      </c>
      <c r="Y111" s="201">
        <f t="shared" si="12"/>
        <v>60</v>
      </c>
      <c r="Z111" s="36">
        <f t="shared" si="13"/>
        <v>0.92999999999999994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401.15999999999997</v>
      </c>
      <c r="BN111" s="67">
        <f t="shared" si="15"/>
        <v>401.15999999999997</v>
      </c>
      <c r="BO111" s="67">
        <f t="shared" si="16"/>
        <v>0.7142857142857143</v>
      </c>
      <c r="BP111" s="67">
        <f t="shared" si="17"/>
        <v>0.7142857142857143</v>
      </c>
    </row>
    <row r="112" spans="1:68" x14ac:dyDescent="0.2">
      <c r="A112" s="217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8"/>
      <c r="P112" s="213" t="s">
        <v>72</v>
      </c>
      <c r="Q112" s="214"/>
      <c r="R112" s="214"/>
      <c r="S112" s="214"/>
      <c r="T112" s="214"/>
      <c r="U112" s="214"/>
      <c r="V112" s="215"/>
      <c r="W112" s="37" t="s">
        <v>70</v>
      </c>
      <c r="X112" s="202">
        <f>IFERROR(SUM(X102:X111),"0")</f>
        <v>384</v>
      </c>
      <c r="Y112" s="202">
        <f>IFERROR(SUM(Y102:Y111),"0")</f>
        <v>384</v>
      </c>
      <c r="Z112" s="202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5.952</v>
      </c>
      <c r="AA112" s="203"/>
      <c r="AB112" s="203"/>
      <c r="AC112" s="203"/>
    </row>
    <row r="113" spans="1:68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8"/>
      <c r="P113" s="213" t="s">
        <v>72</v>
      </c>
      <c r="Q113" s="214"/>
      <c r="R113" s="214"/>
      <c r="S113" s="214"/>
      <c r="T113" s="214"/>
      <c r="U113" s="214"/>
      <c r="V113" s="215"/>
      <c r="W113" s="37" t="s">
        <v>73</v>
      </c>
      <c r="X113" s="202">
        <f>IFERROR(SUMPRODUCT(X102:X111*H102:H111),"0")</f>
        <v>2686.08</v>
      </c>
      <c r="Y113" s="202">
        <f>IFERROR(SUMPRODUCT(Y102:Y111*H102:H111),"0")</f>
        <v>2686.08</v>
      </c>
      <c r="Z113" s="37"/>
      <c r="AA113" s="203"/>
      <c r="AB113" s="203"/>
      <c r="AC113" s="203"/>
    </row>
    <row r="114" spans="1:68" ht="16.5" customHeight="1" x14ac:dyDescent="0.25">
      <c r="A114" s="209" t="s">
        <v>197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4"/>
      <c r="AB114" s="194"/>
      <c r="AC114" s="194"/>
    </row>
    <row r="115" spans="1:68" ht="14.25" customHeight="1" x14ac:dyDescent="0.25">
      <c r="A115" s="216" t="s">
        <v>142</v>
      </c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7">
        <v>4607111034014</v>
      </c>
      <c r="E116" s="208"/>
      <c r="F116" s="199">
        <v>0.25</v>
      </c>
      <c r="G116" s="32">
        <v>12</v>
      </c>
      <c r="H116" s="199">
        <v>3</v>
      </c>
      <c r="I116" s="199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5"/>
      <c r="R116" s="205"/>
      <c r="S116" s="205"/>
      <c r="T116" s="206"/>
      <c r="U116" s="34"/>
      <c r="V116" s="34"/>
      <c r="W116" s="35" t="s">
        <v>70</v>
      </c>
      <c r="X116" s="200">
        <v>70</v>
      </c>
      <c r="Y116" s="201">
        <f>IFERROR(IF(X116="","",X116),"")</f>
        <v>70</v>
      </c>
      <c r="Z116" s="36">
        <f>IFERROR(IF(X116="","",X116*0.01788),"")</f>
        <v>1.2516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259.25200000000001</v>
      </c>
      <c r="BN116" s="67">
        <f>IFERROR(Y116*I116,"0")</f>
        <v>259.25200000000001</v>
      </c>
      <c r="BO116" s="67">
        <f>IFERROR(X116/J116,"0")</f>
        <v>1</v>
      </c>
      <c r="BP116" s="67">
        <f>IFERROR(Y116/J116,"0")</f>
        <v>1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7">
        <v>4607111033994</v>
      </c>
      <c r="E117" s="208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5"/>
      <c r="R117" s="205"/>
      <c r="S117" s="205"/>
      <c r="T117" s="206"/>
      <c r="U117" s="34"/>
      <c r="V117" s="34"/>
      <c r="W117" s="35" t="s">
        <v>70</v>
      </c>
      <c r="X117" s="200">
        <v>54</v>
      </c>
      <c r="Y117" s="201">
        <f>IFERROR(IF(X117="","",X117),"")</f>
        <v>54</v>
      </c>
      <c r="Z117" s="36">
        <f>IFERROR(IF(X117="","",X117*0.01788),"")</f>
        <v>0.96552000000000004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199.99439999999998</v>
      </c>
      <c r="BN117" s="67">
        <f>IFERROR(Y117*I117,"0")</f>
        <v>199.99439999999998</v>
      </c>
      <c r="BO117" s="67">
        <f>IFERROR(X117/J117,"0")</f>
        <v>0.77142857142857146</v>
      </c>
      <c r="BP117" s="67">
        <f>IFERROR(Y117/J117,"0")</f>
        <v>0.77142857142857146</v>
      </c>
    </row>
    <row r="118" spans="1:68" x14ac:dyDescent="0.2">
      <c r="A118" s="217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8"/>
      <c r="P118" s="213" t="s">
        <v>72</v>
      </c>
      <c r="Q118" s="214"/>
      <c r="R118" s="214"/>
      <c r="S118" s="214"/>
      <c r="T118" s="214"/>
      <c r="U118" s="214"/>
      <c r="V118" s="215"/>
      <c r="W118" s="37" t="s">
        <v>70</v>
      </c>
      <c r="X118" s="202">
        <f>IFERROR(SUM(X116:X117),"0")</f>
        <v>124</v>
      </c>
      <c r="Y118" s="202">
        <f>IFERROR(SUM(Y116:Y117),"0")</f>
        <v>124</v>
      </c>
      <c r="Z118" s="202">
        <f>IFERROR(IF(Z116="",0,Z116),"0")+IFERROR(IF(Z117="",0,Z117),"0")</f>
        <v>2.21712</v>
      </c>
      <c r="AA118" s="203"/>
      <c r="AB118" s="203"/>
      <c r="AC118" s="203"/>
    </row>
    <row r="119" spans="1:68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8"/>
      <c r="P119" s="213" t="s">
        <v>72</v>
      </c>
      <c r="Q119" s="214"/>
      <c r="R119" s="214"/>
      <c r="S119" s="214"/>
      <c r="T119" s="214"/>
      <c r="U119" s="214"/>
      <c r="V119" s="215"/>
      <c r="W119" s="37" t="s">
        <v>73</v>
      </c>
      <c r="X119" s="202">
        <f>IFERROR(SUMPRODUCT(X116:X117*H116:H117),"0")</f>
        <v>372</v>
      </c>
      <c r="Y119" s="202">
        <f>IFERROR(SUMPRODUCT(Y116:Y117*H116:H117),"0")</f>
        <v>372</v>
      </c>
      <c r="Z119" s="37"/>
      <c r="AA119" s="203"/>
      <c r="AB119" s="203"/>
      <c r="AC119" s="203"/>
    </row>
    <row r="120" spans="1:68" ht="16.5" customHeight="1" x14ac:dyDescent="0.25">
      <c r="A120" s="209" t="s">
        <v>202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4"/>
      <c r="AB120" s="194"/>
      <c r="AC120" s="194"/>
    </row>
    <row r="121" spans="1:68" ht="14.25" customHeight="1" x14ac:dyDescent="0.25">
      <c r="A121" s="216" t="s">
        <v>142</v>
      </c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193"/>
      <c r="AB121" s="193"/>
      <c r="AC121" s="193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7">
        <v>4607111039095</v>
      </c>
      <c r="E122" s="208"/>
      <c r="F122" s="199">
        <v>0.25</v>
      </c>
      <c r="G122" s="32">
        <v>12</v>
      </c>
      <c r="H122" s="199">
        <v>3</v>
      </c>
      <c r="I122" s="199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5"/>
      <c r="R122" s="205"/>
      <c r="S122" s="205"/>
      <c r="T122" s="206"/>
      <c r="U122" s="34"/>
      <c r="V122" s="34"/>
      <c r="W122" s="35" t="s">
        <v>70</v>
      </c>
      <c r="X122" s="200">
        <v>14</v>
      </c>
      <c r="Y122" s="20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52.472000000000001</v>
      </c>
      <c r="BN122" s="67">
        <f>IFERROR(Y122*I122,"0")</f>
        <v>52.472000000000001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7">
        <v>4607111034199</v>
      </c>
      <c r="E123" s="208"/>
      <c r="F123" s="199">
        <v>0.25</v>
      </c>
      <c r="G123" s="32">
        <v>12</v>
      </c>
      <c r="H123" s="199">
        <v>3</v>
      </c>
      <c r="I123" s="199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5"/>
      <c r="R123" s="205"/>
      <c r="S123" s="205"/>
      <c r="T123" s="206"/>
      <c r="U123" s="34"/>
      <c r="V123" s="34"/>
      <c r="W123" s="35" t="s">
        <v>70</v>
      </c>
      <c r="X123" s="200">
        <v>70</v>
      </c>
      <c r="Y123" s="201">
        <f>IFERROR(IF(X123="","",X123),"")</f>
        <v>70</v>
      </c>
      <c r="Z123" s="36">
        <f>IFERROR(IF(X123="","",X123*0.01788),"")</f>
        <v>1.2516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217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8"/>
      <c r="P124" s="213" t="s">
        <v>72</v>
      </c>
      <c r="Q124" s="214"/>
      <c r="R124" s="214"/>
      <c r="S124" s="214"/>
      <c r="T124" s="214"/>
      <c r="U124" s="214"/>
      <c r="V124" s="215"/>
      <c r="W124" s="37" t="s">
        <v>70</v>
      </c>
      <c r="X124" s="202">
        <f>IFERROR(SUM(X122:X123),"0")</f>
        <v>84</v>
      </c>
      <c r="Y124" s="202">
        <f>IFERROR(SUM(Y122:Y123),"0")</f>
        <v>84</v>
      </c>
      <c r="Z124" s="202">
        <f>IFERROR(IF(Z122="",0,Z122),"0")+IFERROR(IF(Z123="",0,Z123),"0")</f>
        <v>1.5019200000000001</v>
      </c>
      <c r="AA124" s="203"/>
      <c r="AB124" s="203"/>
      <c r="AC124" s="203"/>
    </row>
    <row r="125" spans="1:68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8"/>
      <c r="P125" s="213" t="s">
        <v>72</v>
      </c>
      <c r="Q125" s="214"/>
      <c r="R125" s="214"/>
      <c r="S125" s="214"/>
      <c r="T125" s="214"/>
      <c r="U125" s="214"/>
      <c r="V125" s="215"/>
      <c r="W125" s="37" t="s">
        <v>73</v>
      </c>
      <c r="X125" s="202">
        <f>IFERROR(SUMPRODUCT(X122:X123*H122:H123),"0")</f>
        <v>252</v>
      </c>
      <c r="Y125" s="202">
        <f>IFERROR(SUMPRODUCT(Y122:Y123*H122:H123),"0")</f>
        <v>252</v>
      </c>
      <c r="Z125" s="37"/>
      <c r="AA125" s="203"/>
      <c r="AB125" s="203"/>
      <c r="AC125" s="203"/>
    </row>
    <row r="126" spans="1:68" ht="16.5" customHeight="1" x14ac:dyDescent="0.25">
      <c r="A126" s="209" t="s">
        <v>207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4"/>
      <c r="AB126" s="194"/>
      <c r="AC126" s="194"/>
    </row>
    <row r="127" spans="1:68" ht="14.25" customHeight="1" x14ac:dyDescent="0.25">
      <c r="A127" s="216" t="s">
        <v>142</v>
      </c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193"/>
      <c r="AB127" s="193"/>
      <c r="AC127" s="193"/>
    </row>
    <row r="128" spans="1:68" ht="27" customHeight="1" x14ac:dyDescent="0.25">
      <c r="A128" s="54" t="s">
        <v>208</v>
      </c>
      <c r="B128" s="54" t="s">
        <v>209</v>
      </c>
      <c r="C128" s="31">
        <v>4301135178</v>
      </c>
      <c r="D128" s="207">
        <v>4607111034816</v>
      </c>
      <c r="E128" s="208"/>
      <c r="F128" s="199">
        <v>0.25</v>
      </c>
      <c r="G128" s="32">
        <v>6</v>
      </c>
      <c r="H128" s="199">
        <v>1.5</v>
      </c>
      <c r="I128" s="199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5"/>
      <c r="R128" s="205"/>
      <c r="S128" s="205"/>
      <c r="T128" s="206"/>
      <c r="U128" s="34"/>
      <c r="V128" s="34"/>
      <c r="W128" s="35" t="s">
        <v>70</v>
      </c>
      <c r="X128" s="200">
        <v>0</v>
      </c>
      <c r="Y128" s="201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7">
        <v>4607111034380</v>
      </c>
      <c r="E129" s="208"/>
      <c r="F129" s="199">
        <v>0.25</v>
      </c>
      <c r="G129" s="32">
        <v>12</v>
      </c>
      <c r="H129" s="199">
        <v>3</v>
      </c>
      <c r="I129" s="199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5"/>
      <c r="R129" s="205"/>
      <c r="S129" s="205"/>
      <c r="T129" s="206"/>
      <c r="U129" s="34"/>
      <c r="V129" s="34"/>
      <c r="W129" s="35" t="s">
        <v>70</v>
      </c>
      <c r="X129" s="200">
        <v>14</v>
      </c>
      <c r="Y129" s="20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7">
        <v>4607111034397</v>
      </c>
      <c r="E130" s="208"/>
      <c r="F130" s="199">
        <v>0.25</v>
      </c>
      <c r="G130" s="32">
        <v>12</v>
      </c>
      <c r="H130" s="199">
        <v>3</v>
      </c>
      <c r="I130" s="199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7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5"/>
      <c r="R130" s="205"/>
      <c r="S130" s="205"/>
      <c r="T130" s="206"/>
      <c r="U130" s="34"/>
      <c r="V130" s="34"/>
      <c r="W130" s="35" t="s">
        <v>70</v>
      </c>
      <c r="X130" s="200">
        <v>0</v>
      </c>
      <c r="Y130" s="201">
        <f>IFERROR(IF(X130="","",X130),"")</f>
        <v>0</v>
      </c>
      <c r="Z130" s="36">
        <f>IFERROR(IF(X130="","",X130*0.01788),"")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17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8"/>
      <c r="P131" s="213" t="s">
        <v>72</v>
      </c>
      <c r="Q131" s="214"/>
      <c r="R131" s="214"/>
      <c r="S131" s="214"/>
      <c r="T131" s="214"/>
      <c r="U131" s="214"/>
      <c r="V131" s="215"/>
      <c r="W131" s="37" t="s">
        <v>70</v>
      </c>
      <c r="X131" s="202">
        <f>IFERROR(SUM(X128:X130),"0")</f>
        <v>14</v>
      </c>
      <c r="Y131" s="202">
        <f>IFERROR(SUM(Y128:Y130),"0")</f>
        <v>14</v>
      </c>
      <c r="Z131" s="202">
        <f>IFERROR(IF(Z128="",0,Z128),"0")+IFERROR(IF(Z129="",0,Z129),"0")+IFERROR(IF(Z130="",0,Z130),"0")</f>
        <v>0.25031999999999999</v>
      </c>
      <c r="AA131" s="203"/>
      <c r="AB131" s="203"/>
      <c r="AC131" s="203"/>
    </row>
    <row r="132" spans="1:68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8"/>
      <c r="P132" s="213" t="s">
        <v>72</v>
      </c>
      <c r="Q132" s="214"/>
      <c r="R132" s="214"/>
      <c r="S132" s="214"/>
      <c r="T132" s="214"/>
      <c r="U132" s="214"/>
      <c r="V132" s="215"/>
      <c r="W132" s="37" t="s">
        <v>73</v>
      </c>
      <c r="X132" s="202">
        <f>IFERROR(SUMPRODUCT(X128:X130*H128:H130),"0")</f>
        <v>42</v>
      </c>
      <c r="Y132" s="202">
        <f>IFERROR(SUMPRODUCT(Y128:Y130*H128:H130),"0")</f>
        <v>42</v>
      </c>
      <c r="Z132" s="37"/>
      <c r="AA132" s="203"/>
      <c r="AB132" s="203"/>
      <c r="AC132" s="203"/>
    </row>
    <row r="133" spans="1:68" ht="16.5" customHeight="1" x14ac:dyDescent="0.25">
      <c r="A133" s="209" t="s">
        <v>214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4"/>
      <c r="AB133" s="194"/>
      <c r="AC133" s="194"/>
    </row>
    <row r="134" spans="1:68" ht="14.25" customHeight="1" x14ac:dyDescent="0.25">
      <c r="A134" s="216" t="s">
        <v>142</v>
      </c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  <c r="AA134" s="193"/>
      <c r="AB134" s="193"/>
      <c r="AC134" s="193"/>
    </row>
    <row r="135" spans="1:68" ht="27" customHeight="1" x14ac:dyDescent="0.25">
      <c r="A135" s="54" t="s">
        <v>215</v>
      </c>
      <c r="B135" s="54" t="s">
        <v>216</v>
      </c>
      <c r="C135" s="31">
        <v>4301135279</v>
      </c>
      <c r="D135" s="207">
        <v>4607111035806</v>
      </c>
      <c r="E135" s="208"/>
      <c r="F135" s="199">
        <v>0.25</v>
      </c>
      <c r="G135" s="32">
        <v>12</v>
      </c>
      <c r="H135" s="199">
        <v>3</v>
      </c>
      <c r="I135" s="199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9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5"/>
      <c r="R135" s="205"/>
      <c r="S135" s="205"/>
      <c r="T135" s="206"/>
      <c r="U135" s="34"/>
      <c r="V135" s="34"/>
      <c r="W135" s="35" t="s">
        <v>70</v>
      </c>
      <c r="X135" s="200">
        <v>0</v>
      </c>
      <c r="Y135" s="201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7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8"/>
      <c r="P136" s="213" t="s">
        <v>72</v>
      </c>
      <c r="Q136" s="214"/>
      <c r="R136" s="214"/>
      <c r="S136" s="214"/>
      <c r="T136" s="214"/>
      <c r="U136" s="214"/>
      <c r="V136" s="215"/>
      <c r="W136" s="37" t="s">
        <v>70</v>
      </c>
      <c r="X136" s="202">
        <f>IFERROR(SUM(X135:X135),"0")</f>
        <v>0</v>
      </c>
      <c r="Y136" s="202">
        <f>IFERROR(SUM(Y135:Y135),"0")</f>
        <v>0</v>
      </c>
      <c r="Z136" s="202">
        <f>IFERROR(IF(Z135="",0,Z135),"0")</f>
        <v>0</v>
      </c>
      <c r="AA136" s="203"/>
      <c r="AB136" s="203"/>
      <c r="AC136" s="203"/>
    </row>
    <row r="137" spans="1:68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8"/>
      <c r="P137" s="213" t="s">
        <v>72</v>
      </c>
      <c r="Q137" s="214"/>
      <c r="R137" s="214"/>
      <c r="S137" s="214"/>
      <c r="T137" s="214"/>
      <c r="U137" s="214"/>
      <c r="V137" s="215"/>
      <c r="W137" s="37" t="s">
        <v>73</v>
      </c>
      <c r="X137" s="202">
        <f>IFERROR(SUMPRODUCT(X135:X135*H135:H135),"0")</f>
        <v>0</v>
      </c>
      <c r="Y137" s="202">
        <f>IFERROR(SUMPRODUCT(Y135:Y135*H135:H135),"0")</f>
        <v>0</v>
      </c>
      <c r="Z137" s="37"/>
      <c r="AA137" s="203"/>
      <c r="AB137" s="203"/>
      <c r="AC137" s="203"/>
    </row>
    <row r="138" spans="1:68" ht="16.5" customHeight="1" x14ac:dyDescent="0.25">
      <c r="A138" s="209" t="s">
        <v>217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4"/>
      <c r="AB138" s="194"/>
      <c r="AC138" s="194"/>
    </row>
    <row r="139" spans="1:68" ht="14.25" customHeight="1" x14ac:dyDescent="0.25">
      <c r="A139" s="216" t="s">
        <v>218</v>
      </c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  <c r="AA139" s="193"/>
      <c r="AB139" s="193"/>
      <c r="AC139" s="193"/>
    </row>
    <row r="140" spans="1:68" ht="27" customHeight="1" x14ac:dyDescent="0.25">
      <c r="A140" s="54" t="s">
        <v>219</v>
      </c>
      <c r="B140" s="54" t="s">
        <v>220</v>
      </c>
      <c r="C140" s="31">
        <v>4301071054</v>
      </c>
      <c r="D140" s="207">
        <v>4607111035639</v>
      </c>
      <c r="E140" s="208"/>
      <c r="F140" s="199">
        <v>0.2</v>
      </c>
      <c r="G140" s="32">
        <v>8</v>
      </c>
      <c r="H140" s="199">
        <v>1.6</v>
      </c>
      <c r="I140" s="199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20" t="s">
        <v>222</v>
      </c>
      <c r="Q140" s="205"/>
      <c r="R140" s="205"/>
      <c r="S140" s="205"/>
      <c r="T140" s="206"/>
      <c r="U140" s="34"/>
      <c r="V140" s="34"/>
      <c r="W140" s="35" t="s">
        <v>70</v>
      </c>
      <c r="X140" s="200">
        <v>0</v>
      </c>
      <c r="Y140" s="201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223</v>
      </c>
      <c r="B141" s="54" t="s">
        <v>224</v>
      </c>
      <c r="C141" s="31">
        <v>4301135540</v>
      </c>
      <c r="D141" s="207">
        <v>4607111035646</v>
      </c>
      <c r="E141" s="208"/>
      <c r="F141" s="199">
        <v>0.2</v>
      </c>
      <c r="G141" s="32">
        <v>8</v>
      </c>
      <c r="H141" s="199">
        <v>1.6</v>
      </c>
      <c r="I141" s="199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3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5"/>
      <c r="R141" s="205"/>
      <c r="S141" s="205"/>
      <c r="T141" s="206"/>
      <c r="U141" s="34"/>
      <c r="V141" s="34"/>
      <c r="W141" s="35" t="s">
        <v>70</v>
      </c>
      <c r="X141" s="200">
        <v>0</v>
      </c>
      <c r="Y141" s="201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7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8"/>
      <c r="P142" s="213" t="s">
        <v>72</v>
      </c>
      <c r="Q142" s="214"/>
      <c r="R142" s="214"/>
      <c r="S142" s="214"/>
      <c r="T142" s="214"/>
      <c r="U142" s="214"/>
      <c r="V142" s="215"/>
      <c r="W142" s="37" t="s">
        <v>70</v>
      </c>
      <c r="X142" s="202">
        <f>IFERROR(SUM(X140:X141),"0")</f>
        <v>0</v>
      </c>
      <c r="Y142" s="202">
        <f>IFERROR(SUM(Y140:Y141),"0")</f>
        <v>0</v>
      </c>
      <c r="Z142" s="202">
        <f>IFERROR(IF(Z140="",0,Z140),"0")+IFERROR(IF(Z141="",0,Z141),"0")</f>
        <v>0</v>
      </c>
      <c r="AA142" s="203"/>
      <c r="AB142" s="203"/>
      <c r="AC142" s="203"/>
    </row>
    <row r="143" spans="1:68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8"/>
      <c r="P143" s="213" t="s">
        <v>72</v>
      </c>
      <c r="Q143" s="214"/>
      <c r="R143" s="214"/>
      <c r="S143" s="214"/>
      <c r="T143" s="214"/>
      <c r="U143" s="214"/>
      <c r="V143" s="215"/>
      <c r="W143" s="37" t="s">
        <v>73</v>
      </c>
      <c r="X143" s="202">
        <f>IFERROR(SUMPRODUCT(X140:X141*H140:H141),"0")</f>
        <v>0</v>
      </c>
      <c r="Y143" s="202">
        <f>IFERROR(SUMPRODUCT(Y140:Y141*H140:H141),"0")</f>
        <v>0</v>
      </c>
      <c r="Z143" s="37"/>
      <c r="AA143" s="203"/>
      <c r="AB143" s="203"/>
      <c r="AC143" s="203"/>
    </row>
    <row r="144" spans="1:68" ht="16.5" customHeight="1" x14ac:dyDescent="0.25">
      <c r="A144" s="209" t="s">
        <v>225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4"/>
      <c r="AB144" s="194"/>
      <c r="AC144" s="194"/>
    </row>
    <row r="145" spans="1:68" ht="14.25" customHeight="1" x14ac:dyDescent="0.25">
      <c r="A145" s="216" t="s">
        <v>142</v>
      </c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  <c r="AA145" s="193"/>
      <c r="AB145" s="193"/>
      <c r="AC145" s="193"/>
    </row>
    <row r="146" spans="1:68" ht="27" customHeight="1" x14ac:dyDescent="0.25">
      <c r="A146" s="54" t="s">
        <v>226</v>
      </c>
      <c r="B146" s="54" t="s">
        <v>227</v>
      </c>
      <c r="C146" s="31">
        <v>4301135281</v>
      </c>
      <c r="D146" s="207">
        <v>4607111036568</v>
      </c>
      <c r="E146" s="208"/>
      <c r="F146" s="199">
        <v>0.28000000000000003</v>
      </c>
      <c r="G146" s="32">
        <v>6</v>
      </c>
      <c r="H146" s="199">
        <v>1.68</v>
      </c>
      <c r="I146" s="199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40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5"/>
      <c r="R146" s="205"/>
      <c r="S146" s="205"/>
      <c r="T146" s="206"/>
      <c r="U146" s="34"/>
      <c r="V146" s="34"/>
      <c r="W146" s="35" t="s">
        <v>70</v>
      </c>
      <c r="X146" s="200">
        <v>0</v>
      </c>
      <c r="Y146" s="201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17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8"/>
      <c r="P147" s="213" t="s">
        <v>72</v>
      </c>
      <c r="Q147" s="214"/>
      <c r="R147" s="214"/>
      <c r="S147" s="214"/>
      <c r="T147" s="214"/>
      <c r="U147" s="214"/>
      <c r="V147" s="215"/>
      <c r="W147" s="37" t="s">
        <v>70</v>
      </c>
      <c r="X147" s="202">
        <f>IFERROR(SUM(X146:X146),"0")</f>
        <v>0</v>
      </c>
      <c r="Y147" s="202">
        <f>IFERROR(SUM(Y146:Y146),"0")</f>
        <v>0</v>
      </c>
      <c r="Z147" s="202">
        <f>IFERROR(IF(Z146="",0,Z146),"0")</f>
        <v>0</v>
      </c>
      <c r="AA147" s="203"/>
      <c r="AB147" s="203"/>
      <c r="AC147" s="203"/>
    </row>
    <row r="148" spans="1:68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8"/>
      <c r="P148" s="213" t="s">
        <v>72</v>
      </c>
      <c r="Q148" s="214"/>
      <c r="R148" s="214"/>
      <c r="S148" s="214"/>
      <c r="T148" s="214"/>
      <c r="U148" s="214"/>
      <c r="V148" s="215"/>
      <c r="W148" s="37" t="s">
        <v>73</v>
      </c>
      <c r="X148" s="202">
        <f>IFERROR(SUMPRODUCT(X146:X146*H146:H146),"0")</f>
        <v>0</v>
      </c>
      <c r="Y148" s="202">
        <f>IFERROR(SUMPRODUCT(Y146:Y146*H146:H146),"0")</f>
        <v>0</v>
      </c>
      <c r="Z148" s="37"/>
      <c r="AA148" s="203"/>
      <c r="AB148" s="203"/>
      <c r="AC148" s="203"/>
    </row>
    <row r="149" spans="1:68" ht="27.75" customHeight="1" x14ac:dyDescent="0.2">
      <c r="A149" s="240" t="s">
        <v>228</v>
      </c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48"/>
      <c r="AB149" s="48"/>
      <c r="AC149" s="48"/>
    </row>
    <row r="150" spans="1:68" ht="16.5" customHeight="1" x14ac:dyDescent="0.25">
      <c r="A150" s="209" t="s">
        <v>229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4"/>
      <c r="AB150" s="194"/>
      <c r="AC150" s="194"/>
    </row>
    <row r="151" spans="1:68" ht="14.25" customHeight="1" x14ac:dyDescent="0.25">
      <c r="A151" s="216" t="s">
        <v>142</v>
      </c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193"/>
      <c r="AB151" s="193"/>
      <c r="AC151" s="193"/>
    </row>
    <row r="152" spans="1:68" ht="27" customHeight="1" x14ac:dyDescent="0.25">
      <c r="A152" s="54" t="s">
        <v>230</v>
      </c>
      <c r="B152" s="54" t="s">
        <v>231</v>
      </c>
      <c r="C152" s="31">
        <v>4301135679</v>
      </c>
      <c r="D152" s="207">
        <v>4620207490372</v>
      </c>
      <c r="E152" s="208"/>
      <c r="F152" s="199">
        <v>5.5</v>
      </c>
      <c r="G152" s="32">
        <v>1</v>
      </c>
      <c r="H152" s="199">
        <v>5.5</v>
      </c>
      <c r="I152" s="199">
        <v>5.7350000000000003</v>
      </c>
      <c r="J152" s="32">
        <v>84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8" t="s">
        <v>232</v>
      </c>
      <c r="Q152" s="205"/>
      <c r="R152" s="205"/>
      <c r="S152" s="205"/>
      <c r="T152" s="206"/>
      <c r="U152" s="34"/>
      <c r="V152" s="34"/>
      <c r="W152" s="35" t="s">
        <v>70</v>
      </c>
      <c r="X152" s="200">
        <v>0</v>
      </c>
      <c r="Y152" s="201">
        <f>IFERROR(IF(X152="","",X152),"")</f>
        <v>0</v>
      </c>
      <c r="Z152" s="36">
        <f>IFERROR(IF(X152="","",X152*0.0155),"")</f>
        <v>0</v>
      </c>
      <c r="AA152" s="56"/>
      <c r="AB152" s="57" t="s">
        <v>110</v>
      </c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233</v>
      </c>
      <c r="B153" s="54" t="s">
        <v>234</v>
      </c>
      <c r="C153" s="31">
        <v>4301135317</v>
      </c>
      <c r="D153" s="207">
        <v>4607111039057</v>
      </c>
      <c r="E153" s="208"/>
      <c r="F153" s="199">
        <v>1.8</v>
      </c>
      <c r="G153" s="32">
        <v>1</v>
      </c>
      <c r="H153" s="199">
        <v>1.8</v>
      </c>
      <c r="I153" s="199">
        <v>1.9</v>
      </c>
      <c r="J153" s="32">
        <v>234</v>
      </c>
      <c r="K153" s="32" t="s">
        <v>138</v>
      </c>
      <c r="L153" s="32" t="s">
        <v>68</v>
      </c>
      <c r="M153" s="33" t="s">
        <v>69</v>
      </c>
      <c r="N153" s="33"/>
      <c r="O153" s="32">
        <v>180</v>
      </c>
      <c r="P153" s="333" t="s">
        <v>235</v>
      </c>
      <c r="Q153" s="205"/>
      <c r="R153" s="205"/>
      <c r="S153" s="205"/>
      <c r="T153" s="206"/>
      <c r="U153" s="34"/>
      <c r="V153" s="34"/>
      <c r="W153" s="35" t="s">
        <v>70</v>
      </c>
      <c r="X153" s="200">
        <v>0</v>
      </c>
      <c r="Y153" s="201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7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8"/>
      <c r="P154" s="213" t="s">
        <v>72</v>
      </c>
      <c r="Q154" s="214"/>
      <c r="R154" s="214"/>
      <c r="S154" s="214"/>
      <c r="T154" s="214"/>
      <c r="U154" s="214"/>
      <c r="V154" s="215"/>
      <c r="W154" s="37" t="s">
        <v>70</v>
      </c>
      <c r="X154" s="202">
        <f>IFERROR(SUM(X152:X153),"0")</f>
        <v>0</v>
      </c>
      <c r="Y154" s="202">
        <f>IFERROR(SUM(Y152:Y153),"0")</f>
        <v>0</v>
      </c>
      <c r="Z154" s="202">
        <f>IFERROR(IF(Z152="",0,Z152),"0")+IFERROR(IF(Z153="",0,Z153),"0")</f>
        <v>0</v>
      </c>
      <c r="AA154" s="203"/>
      <c r="AB154" s="203"/>
      <c r="AC154" s="203"/>
    </row>
    <row r="155" spans="1:68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8"/>
      <c r="P155" s="213" t="s">
        <v>72</v>
      </c>
      <c r="Q155" s="214"/>
      <c r="R155" s="214"/>
      <c r="S155" s="214"/>
      <c r="T155" s="214"/>
      <c r="U155" s="214"/>
      <c r="V155" s="215"/>
      <c r="W155" s="37" t="s">
        <v>73</v>
      </c>
      <c r="X155" s="202">
        <f>IFERROR(SUMPRODUCT(X152:X153*H152:H153),"0")</f>
        <v>0</v>
      </c>
      <c r="Y155" s="202">
        <f>IFERROR(SUMPRODUCT(Y152:Y153*H152:H153),"0")</f>
        <v>0</v>
      </c>
      <c r="Z155" s="37"/>
      <c r="AA155" s="203"/>
      <c r="AB155" s="203"/>
      <c r="AC155" s="203"/>
    </row>
    <row r="156" spans="1:68" ht="16.5" customHeight="1" x14ac:dyDescent="0.25">
      <c r="A156" s="209" t="s">
        <v>236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4"/>
      <c r="AB156" s="194"/>
      <c r="AC156" s="194"/>
    </row>
    <row r="157" spans="1:68" ht="14.25" customHeight="1" x14ac:dyDescent="0.25">
      <c r="A157" s="216" t="s">
        <v>64</v>
      </c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193"/>
      <c r="AB157" s="193"/>
      <c r="AC157" s="193"/>
    </row>
    <row r="158" spans="1:68" ht="16.5" customHeight="1" x14ac:dyDescent="0.25">
      <c r="A158" s="54" t="s">
        <v>237</v>
      </c>
      <c r="B158" s="54" t="s">
        <v>238</v>
      </c>
      <c r="C158" s="31">
        <v>4301071062</v>
      </c>
      <c r="D158" s="207">
        <v>4607111036384</v>
      </c>
      <c r="E158" s="208"/>
      <c r="F158" s="199">
        <v>5</v>
      </c>
      <c r="G158" s="32">
        <v>1</v>
      </c>
      <c r="H158" s="199">
        <v>5</v>
      </c>
      <c r="I158" s="199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0" t="s">
        <v>239</v>
      </c>
      <c r="Q158" s="205"/>
      <c r="R158" s="205"/>
      <c r="S158" s="205"/>
      <c r="T158" s="206"/>
      <c r="U158" s="34"/>
      <c r="V158" s="34"/>
      <c r="W158" s="35" t="s">
        <v>70</v>
      </c>
      <c r="X158" s="200">
        <v>0</v>
      </c>
      <c r="Y158" s="20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customHeight="1" x14ac:dyDescent="0.25">
      <c r="A159" s="54" t="s">
        <v>240</v>
      </c>
      <c r="B159" s="54" t="s">
        <v>241</v>
      </c>
      <c r="C159" s="31">
        <v>4301070956</v>
      </c>
      <c r="D159" s="207">
        <v>4640242180250</v>
      </c>
      <c r="E159" s="208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42" t="s">
        <v>242</v>
      </c>
      <c r="Q159" s="205"/>
      <c r="R159" s="205"/>
      <c r="S159" s="205"/>
      <c r="T159" s="206"/>
      <c r="U159" s="34"/>
      <c r="V159" s="34"/>
      <c r="W159" s="35" t="s">
        <v>70</v>
      </c>
      <c r="X159" s="200">
        <v>0</v>
      </c>
      <c r="Y159" s="20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243</v>
      </c>
      <c r="B160" s="54" t="s">
        <v>244</v>
      </c>
      <c r="C160" s="31">
        <v>4301071028</v>
      </c>
      <c r="D160" s="207">
        <v>4607111036216</v>
      </c>
      <c r="E160" s="208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67</v>
      </c>
      <c r="L160" s="32" t="s">
        <v>185</v>
      </c>
      <c r="M160" s="33" t="s">
        <v>69</v>
      </c>
      <c r="N160" s="33"/>
      <c r="O160" s="32">
        <v>180</v>
      </c>
      <c r="P160" s="2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05"/>
      <c r="R160" s="205"/>
      <c r="S160" s="205"/>
      <c r="T160" s="206"/>
      <c r="U160" s="34"/>
      <c r="V160" s="34"/>
      <c r="W160" s="35" t="s">
        <v>70</v>
      </c>
      <c r="X160" s="200">
        <v>60</v>
      </c>
      <c r="Y160" s="201">
        <f>IFERROR(IF(X160="","",X160),"")</f>
        <v>60</v>
      </c>
      <c r="Z160" s="36">
        <f>IFERROR(IF(X160="","",X160*0.00866),"")</f>
        <v>0.51959999999999995</v>
      </c>
      <c r="AA160" s="56"/>
      <c r="AB160" s="57"/>
      <c r="AC160" s="68"/>
      <c r="AG160" s="67"/>
      <c r="AJ160" s="69" t="s">
        <v>186</v>
      </c>
      <c r="AK160" s="69">
        <v>12</v>
      </c>
      <c r="BB160" s="134" t="s">
        <v>1</v>
      </c>
      <c r="BM160" s="67">
        <f>IFERROR(X160*I160,"0")</f>
        <v>315.95999999999998</v>
      </c>
      <c r="BN160" s="67">
        <f>IFERROR(Y160*I160,"0")</f>
        <v>315.95999999999998</v>
      </c>
      <c r="BO160" s="67">
        <f>IFERROR(X160/J160,"0")</f>
        <v>0.41666666666666669</v>
      </c>
      <c r="BP160" s="67">
        <f>IFERROR(Y160/J160,"0")</f>
        <v>0.41666666666666669</v>
      </c>
    </row>
    <row r="161" spans="1:68" ht="27" customHeight="1" x14ac:dyDescent="0.25">
      <c r="A161" s="54" t="s">
        <v>245</v>
      </c>
      <c r="B161" s="54" t="s">
        <v>246</v>
      </c>
      <c r="C161" s="31">
        <v>4301071027</v>
      </c>
      <c r="D161" s="207">
        <v>4607111036278</v>
      </c>
      <c r="E161" s="208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46" t="s">
        <v>247</v>
      </c>
      <c r="Q161" s="205"/>
      <c r="R161" s="205"/>
      <c r="S161" s="205"/>
      <c r="T161" s="206"/>
      <c r="U161" s="34"/>
      <c r="V161" s="34"/>
      <c r="W161" s="35" t="s">
        <v>70</v>
      </c>
      <c r="X161" s="200">
        <v>0</v>
      </c>
      <c r="Y161" s="201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17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8"/>
      <c r="P162" s="213" t="s">
        <v>72</v>
      </c>
      <c r="Q162" s="214"/>
      <c r="R162" s="214"/>
      <c r="S162" s="214"/>
      <c r="T162" s="214"/>
      <c r="U162" s="214"/>
      <c r="V162" s="215"/>
      <c r="W162" s="37" t="s">
        <v>70</v>
      </c>
      <c r="X162" s="202">
        <f>IFERROR(SUM(X158:X161),"0")</f>
        <v>60</v>
      </c>
      <c r="Y162" s="202">
        <f>IFERROR(SUM(Y158:Y161),"0")</f>
        <v>60</v>
      </c>
      <c r="Z162" s="202">
        <f>IFERROR(IF(Z158="",0,Z158),"0")+IFERROR(IF(Z159="",0,Z159),"0")+IFERROR(IF(Z160="",0,Z160),"0")+IFERROR(IF(Z161="",0,Z161),"0")</f>
        <v>0.51959999999999995</v>
      </c>
      <c r="AA162" s="203"/>
      <c r="AB162" s="203"/>
      <c r="AC162" s="203"/>
    </row>
    <row r="163" spans="1:68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8"/>
      <c r="P163" s="213" t="s">
        <v>72</v>
      </c>
      <c r="Q163" s="214"/>
      <c r="R163" s="214"/>
      <c r="S163" s="214"/>
      <c r="T163" s="214"/>
      <c r="U163" s="214"/>
      <c r="V163" s="215"/>
      <c r="W163" s="37" t="s">
        <v>73</v>
      </c>
      <c r="X163" s="202">
        <f>IFERROR(SUMPRODUCT(X158:X161*H158:H161),"0")</f>
        <v>300</v>
      </c>
      <c r="Y163" s="202">
        <f>IFERROR(SUMPRODUCT(Y158:Y161*H158:H161),"0")</f>
        <v>300</v>
      </c>
      <c r="Z163" s="37"/>
      <c r="AA163" s="203"/>
      <c r="AB163" s="203"/>
      <c r="AC163" s="203"/>
    </row>
    <row r="164" spans="1:68" ht="14.25" customHeight="1" x14ac:dyDescent="0.25">
      <c r="A164" s="216" t="s">
        <v>248</v>
      </c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  <c r="AA164" s="193"/>
      <c r="AB164" s="193"/>
      <c r="AC164" s="193"/>
    </row>
    <row r="165" spans="1:68" ht="27" customHeight="1" x14ac:dyDescent="0.25">
      <c r="A165" s="54" t="s">
        <v>249</v>
      </c>
      <c r="B165" s="54" t="s">
        <v>250</v>
      </c>
      <c r="C165" s="31">
        <v>4301080153</v>
      </c>
      <c r="D165" s="207">
        <v>4607111036827</v>
      </c>
      <c r="E165" s="208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05"/>
      <c r="R165" s="205"/>
      <c r="S165" s="205"/>
      <c r="T165" s="206"/>
      <c r="U165" s="34"/>
      <c r="V165" s="34"/>
      <c r="W165" s="35" t="s">
        <v>70</v>
      </c>
      <c r="X165" s="200">
        <v>0</v>
      </c>
      <c r="Y165" s="201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251</v>
      </c>
      <c r="B166" s="54" t="s">
        <v>252</v>
      </c>
      <c r="C166" s="31">
        <v>4301080154</v>
      </c>
      <c r="D166" s="207">
        <v>4607111036834</v>
      </c>
      <c r="E166" s="208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6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05"/>
      <c r="R166" s="205"/>
      <c r="S166" s="205"/>
      <c r="T166" s="206"/>
      <c r="U166" s="34"/>
      <c r="V166" s="34"/>
      <c r="W166" s="35" t="s">
        <v>70</v>
      </c>
      <c r="X166" s="200">
        <v>0</v>
      </c>
      <c r="Y166" s="201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7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8"/>
      <c r="P167" s="213" t="s">
        <v>72</v>
      </c>
      <c r="Q167" s="214"/>
      <c r="R167" s="214"/>
      <c r="S167" s="214"/>
      <c r="T167" s="214"/>
      <c r="U167" s="214"/>
      <c r="V167" s="215"/>
      <c r="W167" s="37" t="s">
        <v>70</v>
      </c>
      <c r="X167" s="202">
        <f>IFERROR(SUM(X165:X166),"0")</f>
        <v>0</v>
      </c>
      <c r="Y167" s="202">
        <f>IFERROR(SUM(Y165:Y166),"0")</f>
        <v>0</v>
      </c>
      <c r="Z167" s="202">
        <f>IFERROR(IF(Z165="",0,Z165),"0")+IFERROR(IF(Z166="",0,Z166),"0")</f>
        <v>0</v>
      </c>
      <c r="AA167" s="203"/>
      <c r="AB167" s="203"/>
      <c r="AC167" s="203"/>
    </row>
    <row r="168" spans="1:68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8"/>
      <c r="P168" s="213" t="s">
        <v>72</v>
      </c>
      <c r="Q168" s="214"/>
      <c r="R168" s="214"/>
      <c r="S168" s="214"/>
      <c r="T168" s="214"/>
      <c r="U168" s="214"/>
      <c r="V168" s="215"/>
      <c r="W168" s="37" t="s">
        <v>73</v>
      </c>
      <c r="X168" s="202">
        <f>IFERROR(SUMPRODUCT(X165:X166*H165:H166),"0")</f>
        <v>0</v>
      </c>
      <c r="Y168" s="202">
        <f>IFERROR(SUMPRODUCT(Y165:Y166*H165:H166),"0")</f>
        <v>0</v>
      </c>
      <c r="Z168" s="37"/>
      <c r="AA168" s="203"/>
      <c r="AB168" s="203"/>
      <c r="AC168" s="203"/>
    </row>
    <row r="169" spans="1:68" ht="27.75" customHeight="1" x14ac:dyDescent="0.2">
      <c r="A169" s="240" t="s">
        <v>253</v>
      </c>
      <c r="B169" s="241"/>
      <c r="C169" s="241"/>
      <c r="D169" s="241"/>
      <c r="E169" s="241"/>
      <c r="F169" s="241"/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  <c r="AA169" s="48"/>
      <c r="AB169" s="48"/>
      <c r="AC169" s="48"/>
    </row>
    <row r="170" spans="1:68" ht="16.5" customHeight="1" x14ac:dyDescent="0.25">
      <c r="A170" s="209" t="s">
        <v>254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4"/>
      <c r="AB170" s="194"/>
      <c r="AC170" s="194"/>
    </row>
    <row r="171" spans="1:68" ht="14.25" customHeight="1" x14ac:dyDescent="0.25">
      <c r="A171" s="216" t="s">
        <v>76</v>
      </c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  <c r="AA171" s="193"/>
      <c r="AB171" s="193"/>
      <c r="AC171" s="193"/>
    </row>
    <row r="172" spans="1:68" ht="27" customHeight="1" x14ac:dyDescent="0.25">
      <c r="A172" s="54" t="s">
        <v>255</v>
      </c>
      <c r="B172" s="54" t="s">
        <v>256</v>
      </c>
      <c r="C172" s="31">
        <v>4301132097</v>
      </c>
      <c r="D172" s="207">
        <v>4607111035721</v>
      </c>
      <c r="E172" s="208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05"/>
      <c r="R172" s="205"/>
      <c r="S172" s="205"/>
      <c r="T172" s="206"/>
      <c r="U172" s="34"/>
      <c r="V172" s="34"/>
      <c r="W172" s="35" t="s">
        <v>70</v>
      </c>
      <c r="X172" s="200">
        <v>98</v>
      </c>
      <c r="Y172" s="201">
        <f>IFERROR(IF(X172="","",X172),"")</f>
        <v>98</v>
      </c>
      <c r="Z172" s="36">
        <f>IFERROR(IF(X172="","",X172*0.01788),"")</f>
        <v>1.75224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332.024</v>
      </c>
      <c r="BN172" s="67">
        <f>IFERROR(Y172*I172,"0")</f>
        <v>332.024</v>
      </c>
      <c r="BO172" s="67">
        <f>IFERROR(X172/J172,"0")</f>
        <v>1.4</v>
      </c>
      <c r="BP172" s="67">
        <f>IFERROR(Y172/J172,"0")</f>
        <v>1.4</v>
      </c>
    </row>
    <row r="173" spans="1:68" ht="27" customHeight="1" x14ac:dyDescent="0.25">
      <c r="A173" s="54" t="s">
        <v>257</v>
      </c>
      <c r="B173" s="54" t="s">
        <v>258</v>
      </c>
      <c r="C173" s="31">
        <v>4301132100</v>
      </c>
      <c r="D173" s="207">
        <v>4607111035691</v>
      </c>
      <c r="E173" s="208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4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05"/>
      <c r="R173" s="205"/>
      <c r="S173" s="205"/>
      <c r="T173" s="206"/>
      <c r="U173" s="34"/>
      <c r="V173" s="34"/>
      <c r="W173" s="35" t="s">
        <v>70</v>
      </c>
      <c r="X173" s="200">
        <v>98</v>
      </c>
      <c r="Y173" s="201">
        <f>IFERROR(IF(X173="","",X173),"")</f>
        <v>98</v>
      </c>
      <c r="Z173" s="36">
        <f>IFERROR(IF(X173="","",X173*0.01788),"")</f>
        <v>1.75224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332.024</v>
      </c>
      <c r="BN173" s="67">
        <f>IFERROR(Y173*I173,"0")</f>
        <v>332.024</v>
      </c>
      <c r="BO173" s="67">
        <f>IFERROR(X173/J173,"0")</f>
        <v>1.4</v>
      </c>
      <c r="BP173" s="67">
        <f>IFERROR(Y173/J173,"0")</f>
        <v>1.4</v>
      </c>
    </row>
    <row r="174" spans="1:68" ht="27" customHeight="1" x14ac:dyDescent="0.25">
      <c r="A174" s="54" t="s">
        <v>259</v>
      </c>
      <c r="B174" s="54" t="s">
        <v>260</v>
      </c>
      <c r="C174" s="31">
        <v>4301132079</v>
      </c>
      <c r="D174" s="207">
        <v>4607111038487</v>
      </c>
      <c r="E174" s="208"/>
      <c r="F174" s="199">
        <v>0.25</v>
      </c>
      <c r="G174" s="32">
        <v>12</v>
      </c>
      <c r="H174" s="199">
        <v>3</v>
      </c>
      <c r="I174" s="199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41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05"/>
      <c r="R174" s="205"/>
      <c r="S174" s="205"/>
      <c r="T174" s="206"/>
      <c r="U174" s="34"/>
      <c r="V174" s="34"/>
      <c r="W174" s="35" t="s">
        <v>70</v>
      </c>
      <c r="X174" s="200">
        <v>28</v>
      </c>
      <c r="Y174" s="201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104.608</v>
      </c>
      <c r="BN174" s="67">
        <f>IFERROR(Y174*I174,"0")</f>
        <v>104.608</v>
      </c>
      <c r="BO174" s="67">
        <f>IFERROR(X174/J174,"0")</f>
        <v>0.4</v>
      </c>
      <c r="BP174" s="67">
        <f>IFERROR(Y174/J174,"0")</f>
        <v>0.4</v>
      </c>
    </row>
    <row r="175" spans="1:68" x14ac:dyDescent="0.2">
      <c r="A175" s="217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8"/>
      <c r="P175" s="213" t="s">
        <v>72</v>
      </c>
      <c r="Q175" s="214"/>
      <c r="R175" s="214"/>
      <c r="S175" s="214"/>
      <c r="T175" s="214"/>
      <c r="U175" s="214"/>
      <c r="V175" s="215"/>
      <c r="W175" s="37" t="s">
        <v>70</v>
      </c>
      <c r="X175" s="202">
        <f>IFERROR(SUM(X172:X174),"0")</f>
        <v>224</v>
      </c>
      <c r="Y175" s="202">
        <f>IFERROR(SUM(Y172:Y174),"0")</f>
        <v>224</v>
      </c>
      <c r="Z175" s="202">
        <f>IFERROR(IF(Z172="",0,Z172),"0")+IFERROR(IF(Z173="",0,Z173),"0")+IFERROR(IF(Z174="",0,Z174),"0")</f>
        <v>4.0051199999999998</v>
      </c>
      <c r="AA175" s="203"/>
      <c r="AB175" s="203"/>
      <c r="AC175" s="203"/>
    </row>
    <row r="176" spans="1:68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8"/>
      <c r="P176" s="213" t="s">
        <v>72</v>
      </c>
      <c r="Q176" s="214"/>
      <c r="R176" s="214"/>
      <c r="S176" s="214"/>
      <c r="T176" s="214"/>
      <c r="U176" s="214"/>
      <c r="V176" s="215"/>
      <c r="W176" s="37" t="s">
        <v>73</v>
      </c>
      <c r="X176" s="202">
        <f>IFERROR(SUMPRODUCT(X172:X174*H172:H174),"0")</f>
        <v>672</v>
      </c>
      <c r="Y176" s="202">
        <f>IFERROR(SUMPRODUCT(Y172:Y174*H172:H174),"0")</f>
        <v>672</v>
      </c>
      <c r="Z176" s="37"/>
      <c r="AA176" s="203"/>
      <c r="AB176" s="203"/>
      <c r="AC176" s="203"/>
    </row>
    <row r="177" spans="1:68" ht="14.25" customHeight="1" x14ac:dyDescent="0.25">
      <c r="A177" s="216" t="s">
        <v>261</v>
      </c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193"/>
      <c r="AB177" s="193"/>
      <c r="AC177" s="193"/>
    </row>
    <row r="178" spans="1:68" ht="27" customHeight="1" x14ac:dyDescent="0.25">
      <c r="A178" s="54" t="s">
        <v>262</v>
      </c>
      <c r="B178" s="54" t="s">
        <v>263</v>
      </c>
      <c r="C178" s="31">
        <v>4301051319</v>
      </c>
      <c r="D178" s="207">
        <v>4680115881204</v>
      </c>
      <c r="E178" s="208"/>
      <c r="F178" s="199">
        <v>0.33</v>
      </c>
      <c r="G178" s="32">
        <v>6</v>
      </c>
      <c r="H178" s="199">
        <v>1.98</v>
      </c>
      <c r="I178" s="199">
        <v>2.246</v>
      </c>
      <c r="J178" s="32">
        <v>156</v>
      </c>
      <c r="K178" s="32" t="s">
        <v>67</v>
      </c>
      <c r="L178" s="32" t="s">
        <v>68</v>
      </c>
      <c r="M178" s="33" t="s">
        <v>264</v>
      </c>
      <c r="N178" s="33"/>
      <c r="O178" s="32">
        <v>365</v>
      </c>
      <c r="P178" s="38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05"/>
      <c r="R178" s="205"/>
      <c r="S178" s="205"/>
      <c r="T178" s="206"/>
      <c r="U178" s="34"/>
      <c r="V178" s="34"/>
      <c r="W178" s="35" t="s">
        <v>70</v>
      </c>
      <c r="X178" s="200">
        <v>0</v>
      </c>
      <c r="Y178" s="201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265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7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8"/>
      <c r="P179" s="213" t="s">
        <v>72</v>
      </c>
      <c r="Q179" s="214"/>
      <c r="R179" s="214"/>
      <c r="S179" s="214"/>
      <c r="T179" s="214"/>
      <c r="U179" s="214"/>
      <c r="V179" s="215"/>
      <c r="W179" s="37" t="s">
        <v>70</v>
      </c>
      <c r="X179" s="202">
        <f>IFERROR(SUM(X178:X178),"0")</f>
        <v>0</v>
      </c>
      <c r="Y179" s="202">
        <f>IFERROR(SUM(Y178:Y178),"0")</f>
        <v>0</v>
      </c>
      <c r="Z179" s="202">
        <f>IFERROR(IF(Z178="",0,Z178),"0")</f>
        <v>0</v>
      </c>
      <c r="AA179" s="203"/>
      <c r="AB179" s="203"/>
      <c r="AC179" s="203"/>
    </row>
    <row r="180" spans="1:68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8"/>
      <c r="P180" s="213" t="s">
        <v>72</v>
      </c>
      <c r="Q180" s="214"/>
      <c r="R180" s="214"/>
      <c r="S180" s="214"/>
      <c r="T180" s="214"/>
      <c r="U180" s="214"/>
      <c r="V180" s="215"/>
      <c r="W180" s="37" t="s">
        <v>73</v>
      </c>
      <c r="X180" s="202">
        <f>IFERROR(SUMPRODUCT(X178:X178*H178:H178),"0")</f>
        <v>0</v>
      </c>
      <c r="Y180" s="202">
        <f>IFERROR(SUMPRODUCT(Y178:Y178*H178:H178),"0")</f>
        <v>0</v>
      </c>
      <c r="Z180" s="37"/>
      <c r="AA180" s="203"/>
      <c r="AB180" s="203"/>
      <c r="AC180" s="203"/>
    </row>
    <row r="181" spans="1:68" ht="27.75" customHeight="1" x14ac:dyDescent="0.2">
      <c r="A181" s="240" t="s">
        <v>266</v>
      </c>
      <c r="B181" s="241"/>
      <c r="C181" s="241"/>
      <c r="D181" s="241"/>
      <c r="E181" s="241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48"/>
      <c r="AB181" s="48"/>
      <c r="AC181" s="48"/>
    </row>
    <row r="182" spans="1:68" ht="16.5" customHeight="1" x14ac:dyDescent="0.25">
      <c r="A182" s="209" t="s">
        <v>267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4"/>
      <c r="AB182" s="194"/>
      <c r="AC182" s="194"/>
    </row>
    <row r="183" spans="1:68" ht="14.25" customHeight="1" x14ac:dyDescent="0.25">
      <c r="A183" s="216" t="s">
        <v>64</v>
      </c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  <c r="AA183" s="193"/>
      <c r="AB183" s="193"/>
      <c r="AC183" s="193"/>
    </row>
    <row r="184" spans="1:68" ht="16.5" customHeight="1" x14ac:dyDescent="0.25">
      <c r="A184" s="54" t="s">
        <v>268</v>
      </c>
      <c r="B184" s="54" t="s">
        <v>269</v>
      </c>
      <c r="C184" s="31">
        <v>4301070948</v>
      </c>
      <c r="D184" s="207">
        <v>4607111037022</v>
      </c>
      <c r="E184" s="208"/>
      <c r="F184" s="199">
        <v>0.7</v>
      </c>
      <c r="G184" s="32">
        <v>8</v>
      </c>
      <c r="H184" s="199">
        <v>5.6</v>
      </c>
      <c r="I184" s="19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05"/>
      <c r="R184" s="205"/>
      <c r="S184" s="205"/>
      <c r="T184" s="206"/>
      <c r="U184" s="34"/>
      <c r="V184" s="34"/>
      <c r="W184" s="35" t="s">
        <v>70</v>
      </c>
      <c r="X184" s="200">
        <v>48</v>
      </c>
      <c r="Y184" s="201">
        <f>IFERROR(IF(X184="","",X184),"")</f>
        <v>48</v>
      </c>
      <c r="Z184" s="36">
        <f>IFERROR(IF(X184="","",X184*0.0155),"")</f>
        <v>0.74399999999999999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281.76</v>
      </c>
      <c r="BN184" s="67">
        <f>IFERROR(Y184*I184,"0")</f>
        <v>281.76</v>
      </c>
      <c r="BO184" s="67">
        <f>IFERROR(X184/J184,"0")</f>
        <v>0.5714285714285714</v>
      </c>
      <c r="BP184" s="67">
        <f>IFERROR(Y184/J184,"0")</f>
        <v>0.5714285714285714</v>
      </c>
    </row>
    <row r="185" spans="1:68" ht="27" customHeight="1" x14ac:dyDescent="0.25">
      <c r="A185" s="54" t="s">
        <v>270</v>
      </c>
      <c r="B185" s="54" t="s">
        <v>271</v>
      </c>
      <c r="C185" s="31">
        <v>4301070990</v>
      </c>
      <c r="D185" s="207">
        <v>4607111038494</v>
      </c>
      <c r="E185" s="208"/>
      <c r="F185" s="199">
        <v>0.7</v>
      </c>
      <c r="G185" s="32">
        <v>8</v>
      </c>
      <c r="H185" s="199">
        <v>5.6</v>
      </c>
      <c r="I185" s="19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05"/>
      <c r="R185" s="205"/>
      <c r="S185" s="205"/>
      <c r="T185" s="206"/>
      <c r="U185" s="34"/>
      <c r="V185" s="34"/>
      <c r="W185" s="35" t="s">
        <v>70</v>
      </c>
      <c r="X185" s="200">
        <v>0</v>
      </c>
      <c r="Y185" s="20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272</v>
      </c>
      <c r="B186" s="54" t="s">
        <v>273</v>
      </c>
      <c r="C186" s="31">
        <v>4301070966</v>
      </c>
      <c r="D186" s="207">
        <v>4607111038135</v>
      </c>
      <c r="E186" s="208"/>
      <c r="F186" s="199">
        <v>0.7</v>
      </c>
      <c r="G186" s="32">
        <v>8</v>
      </c>
      <c r="H186" s="199">
        <v>5.6</v>
      </c>
      <c r="I186" s="199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40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05"/>
      <c r="R186" s="205"/>
      <c r="S186" s="205"/>
      <c r="T186" s="206"/>
      <c r="U186" s="34"/>
      <c r="V186" s="34"/>
      <c r="W186" s="35" t="s">
        <v>70</v>
      </c>
      <c r="X186" s="200">
        <v>0</v>
      </c>
      <c r="Y186" s="201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17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8"/>
      <c r="P187" s="213" t="s">
        <v>72</v>
      </c>
      <c r="Q187" s="214"/>
      <c r="R187" s="214"/>
      <c r="S187" s="214"/>
      <c r="T187" s="214"/>
      <c r="U187" s="214"/>
      <c r="V187" s="215"/>
      <c r="W187" s="37" t="s">
        <v>70</v>
      </c>
      <c r="X187" s="202">
        <f>IFERROR(SUM(X184:X186),"0")</f>
        <v>48</v>
      </c>
      <c r="Y187" s="202">
        <f>IFERROR(SUM(Y184:Y186),"0")</f>
        <v>48</v>
      </c>
      <c r="Z187" s="202">
        <f>IFERROR(IF(Z184="",0,Z184),"0")+IFERROR(IF(Z185="",0,Z185),"0")+IFERROR(IF(Z186="",0,Z186),"0")</f>
        <v>0.74399999999999999</v>
      </c>
      <c r="AA187" s="203"/>
      <c r="AB187" s="203"/>
      <c r="AC187" s="203"/>
    </row>
    <row r="188" spans="1:68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8"/>
      <c r="P188" s="213" t="s">
        <v>72</v>
      </c>
      <c r="Q188" s="214"/>
      <c r="R188" s="214"/>
      <c r="S188" s="214"/>
      <c r="T188" s="214"/>
      <c r="U188" s="214"/>
      <c r="V188" s="215"/>
      <c r="W188" s="37" t="s">
        <v>73</v>
      </c>
      <c r="X188" s="202">
        <f>IFERROR(SUMPRODUCT(X184:X186*H184:H186),"0")</f>
        <v>268.79999999999995</v>
      </c>
      <c r="Y188" s="202">
        <f>IFERROR(SUMPRODUCT(Y184:Y186*H184:H186),"0")</f>
        <v>268.79999999999995</v>
      </c>
      <c r="Z188" s="37"/>
      <c r="AA188" s="203"/>
      <c r="AB188" s="203"/>
      <c r="AC188" s="203"/>
    </row>
    <row r="189" spans="1:68" ht="16.5" customHeight="1" x14ac:dyDescent="0.25">
      <c r="A189" s="209" t="s">
        <v>274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4"/>
      <c r="AB189" s="194"/>
      <c r="AC189" s="194"/>
    </row>
    <row r="190" spans="1:68" ht="14.25" customHeight="1" x14ac:dyDescent="0.25">
      <c r="A190" s="216" t="s">
        <v>64</v>
      </c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193"/>
      <c r="AB190" s="193"/>
      <c r="AC190" s="193"/>
    </row>
    <row r="191" spans="1:68" ht="27" customHeight="1" x14ac:dyDescent="0.25">
      <c r="A191" s="54" t="s">
        <v>275</v>
      </c>
      <c r="B191" s="54" t="s">
        <v>276</v>
      </c>
      <c r="C191" s="31">
        <v>4301070996</v>
      </c>
      <c r="D191" s="207">
        <v>4607111038654</v>
      </c>
      <c r="E191" s="208"/>
      <c r="F191" s="199">
        <v>0.4</v>
      </c>
      <c r="G191" s="32">
        <v>16</v>
      </c>
      <c r="H191" s="199">
        <v>6.4</v>
      </c>
      <c r="I191" s="199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05"/>
      <c r="R191" s="205"/>
      <c r="S191" s="205"/>
      <c r="T191" s="206"/>
      <c r="U191" s="34"/>
      <c r="V191" s="34"/>
      <c r="W191" s="35" t="s">
        <v>70</v>
      </c>
      <c r="X191" s="200">
        <v>0</v>
      </c>
      <c r="Y191" s="201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4301070997</v>
      </c>
      <c r="D192" s="207">
        <v>4607111038586</v>
      </c>
      <c r="E192" s="208"/>
      <c r="F192" s="199">
        <v>0.7</v>
      </c>
      <c r="G192" s="32">
        <v>8</v>
      </c>
      <c r="H192" s="199">
        <v>5.6</v>
      </c>
      <c r="I192" s="199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05"/>
      <c r="R192" s="205"/>
      <c r="S192" s="205"/>
      <c r="T192" s="206"/>
      <c r="U192" s="34"/>
      <c r="V192" s="34"/>
      <c r="W192" s="35" t="s">
        <v>70</v>
      </c>
      <c r="X192" s="200">
        <v>0</v>
      </c>
      <c r="Y192" s="20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4301070962</v>
      </c>
      <c r="D193" s="207">
        <v>4607111038609</v>
      </c>
      <c r="E193" s="208"/>
      <c r="F193" s="199">
        <v>0.4</v>
      </c>
      <c r="G193" s="32">
        <v>16</v>
      </c>
      <c r="H193" s="199">
        <v>6.4</v>
      </c>
      <c r="I193" s="199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05"/>
      <c r="R193" s="205"/>
      <c r="S193" s="205"/>
      <c r="T193" s="206"/>
      <c r="U193" s="34"/>
      <c r="V193" s="34"/>
      <c r="W193" s="35" t="s">
        <v>70</v>
      </c>
      <c r="X193" s="200">
        <v>0</v>
      </c>
      <c r="Y193" s="20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4301070963</v>
      </c>
      <c r="D194" s="207">
        <v>4607111038630</v>
      </c>
      <c r="E194" s="208"/>
      <c r="F194" s="199">
        <v>0.7</v>
      </c>
      <c r="G194" s="32">
        <v>8</v>
      </c>
      <c r="H194" s="199">
        <v>5.6</v>
      </c>
      <c r="I194" s="199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05"/>
      <c r="R194" s="205"/>
      <c r="S194" s="205"/>
      <c r="T194" s="206"/>
      <c r="U194" s="34"/>
      <c r="V194" s="34"/>
      <c r="W194" s="35" t="s">
        <v>70</v>
      </c>
      <c r="X194" s="200">
        <v>0</v>
      </c>
      <c r="Y194" s="20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4301070959</v>
      </c>
      <c r="D195" s="207">
        <v>4607111038616</v>
      </c>
      <c r="E195" s="208"/>
      <c r="F195" s="199">
        <v>0.4</v>
      </c>
      <c r="G195" s="32">
        <v>16</v>
      </c>
      <c r="H195" s="199">
        <v>6.4</v>
      </c>
      <c r="I195" s="199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05"/>
      <c r="R195" s="205"/>
      <c r="S195" s="205"/>
      <c r="T195" s="206"/>
      <c r="U195" s="34"/>
      <c r="V195" s="34"/>
      <c r="W195" s="35" t="s">
        <v>70</v>
      </c>
      <c r="X195" s="200">
        <v>0</v>
      </c>
      <c r="Y195" s="20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4301070960</v>
      </c>
      <c r="D196" s="207">
        <v>4607111038623</v>
      </c>
      <c r="E196" s="208"/>
      <c r="F196" s="199">
        <v>0.7</v>
      </c>
      <c r="G196" s="32">
        <v>8</v>
      </c>
      <c r="H196" s="199">
        <v>5.6</v>
      </c>
      <c r="I196" s="199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8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05"/>
      <c r="R196" s="205"/>
      <c r="S196" s="205"/>
      <c r="T196" s="206"/>
      <c r="U196" s="34"/>
      <c r="V196" s="34"/>
      <c r="W196" s="35" t="s">
        <v>70</v>
      </c>
      <c r="X196" s="200">
        <v>12</v>
      </c>
      <c r="Y196" s="201">
        <f t="shared" si="18"/>
        <v>12</v>
      </c>
      <c r="Z196" s="36">
        <f t="shared" si="19"/>
        <v>0.186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70.44</v>
      </c>
      <c r="BN196" s="67">
        <f t="shared" si="21"/>
        <v>70.44</v>
      </c>
      <c r="BO196" s="67">
        <f t="shared" si="22"/>
        <v>0.14285714285714285</v>
      </c>
      <c r="BP196" s="67">
        <f t="shared" si="23"/>
        <v>0.14285714285714285</v>
      </c>
    </row>
    <row r="197" spans="1:68" x14ac:dyDescent="0.2">
      <c r="A197" s="217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8"/>
      <c r="P197" s="213" t="s">
        <v>72</v>
      </c>
      <c r="Q197" s="214"/>
      <c r="R197" s="214"/>
      <c r="S197" s="214"/>
      <c r="T197" s="214"/>
      <c r="U197" s="214"/>
      <c r="V197" s="215"/>
      <c r="W197" s="37" t="s">
        <v>70</v>
      </c>
      <c r="X197" s="202">
        <f>IFERROR(SUM(X191:X196),"0")</f>
        <v>12</v>
      </c>
      <c r="Y197" s="202">
        <f>IFERROR(SUM(Y191:Y196),"0")</f>
        <v>12</v>
      </c>
      <c r="Z197" s="202">
        <f>IFERROR(IF(Z191="",0,Z191),"0")+IFERROR(IF(Z192="",0,Z192),"0")+IFERROR(IF(Z193="",0,Z193),"0")+IFERROR(IF(Z194="",0,Z194),"0")+IFERROR(IF(Z195="",0,Z195),"0")+IFERROR(IF(Z196="",0,Z196),"0")</f>
        <v>0.186</v>
      </c>
      <c r="AA197" s="203"/>
      <c r="AB197" s="203"/>
      <c r="AC197" s="203"/>
    </row>
    <row r="198" spans="1:68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8"/>
      <c r="P198" s="213" t="s">
        <v>72</v>
      </c>
      <c r="Q198" s="214"/>
      <c r="R198" s="214"/>
      <c r="S198" s="214"/>
      <c r="T198" s="214"/>
      <c r="U198" s="214"/>
      <c r="V198" s="215"/>
      <c r="W198" s="37" t="s">
        <v>73</v>
      </c>
      <c r="X198" s="202">
        <f>IFERROR(SUMPRODUCT(X191:X196*H191:H196),"0")</f>
        <v>67.199999999999989</v>
      </c>
      <c r="Y198" s="202">
        <f>IFERROR(SUMPRODUCT(Y191:Y196*H191:H196),"0")</f>
        <v>67.199999999999989</v>
      </c>
      <c r="Z198" s="37"/>
      <c r="AA198" s="203"/>
      <c r="AB198" s="203"/>
      <c r="AC198" s="203"/>
    </row>
    <row r="199" spans="1:68" ht="16.5" customHeight="1" x14ac:dyDescent="0.25">
      <c r="A199" s="209" t="s">
        <v>287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4"/>
      <c r="AB199" s="194"/>
      <c r="AC199" s="194"/>
    </row>
    <row r="200" spans="1:68" ht="14.25" customHeight="1" x14ac:dyDescent="0.25">
      <c r="A200" s="216" t="s">
        <v>64</v>
      </c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193"/>
      <c r="AB200" s="193"/>
      <c r="AC200" s="193"/>
    </row>
    <row r="201" spans="1:68" ht="27" customHeight="1" x14ac:dyDescent="0.25">
      <c r="A201" s="54" t="s">
        <v>288</v>
      </c>
      <c r="B201" s="54" t="s">
        <v>289</v>
      </c>
      <c r="C201" s="31">
        <v>4301070915</v>
      </c>
      <c r="D201" s="207">
        <v>4607111035882</v>
      </c>
      <c r="E201" s="208"/>
      <c r="F201" s="199">
        <v>0.43</v>
      </c>
      <c r="G201" s="32">
        <v>16</v>
      </c>
      <c r="H201" s="199">
        <v>6.88</v>
      </c>
      <c r="I201" s="199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05"/>
      <c r="R201" s="205"/>
      <c r="S201" s="205"/>
      <c r="T201" s="206"/>
      <c r="U201" s="34"/>
      <c r="V201" s="34"/>
      <c r="W201" s="35" t="s">
        <v>70</v>
      </c>
      <c r="X201" s="200">
        <v>0</v>
      </c>
      <c r="Y201" s="20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07">
        <v>4607111035905</v>
      </c>
      <c r="E202" s="208"/>
      <c r="F202" s="199">
        <v>0.9</v>
      </c>
      <c r="G202" s="32">
        <v>8</v>
      </c>
      <c r="H202" s="199">
        <v>7.2</v>
      </c>
      <c r="I202" s="199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05"/>
      <c r="R202" s="205"/>
      <c r="S202" s="205"/>
      <c r="T202" s="206"/>
      <c r="U202" s="34"/>
      <c r="V202" s="34"/>
      <c r="W202" s="35" t="s">
        <v>70</v>
      </c>
      <c r="X202" s="200">
        <v>0</v>
      </c>
      <c r="Y202" s="20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4301070917</v>
      </c>
      <c r="D203" s="207">
        <v>4607111035912</v>
      </c>
      <c r="E203" s="208"/>
      <c r="F203" s="199">
        <v>0.43</v>
      </c>
      <c r="G203" s="32">
        <v>16</v>
      </c>
      <c r="H203" s="199">
        <v>6.88</v>
      </c>
      <c r="I203" s="199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05"/>
      <c r="R203" s="205"/>
      <c r="S203" s="205"/>
      <c r="T203" s="206"/>
      <c r="U203" s="34"/>
      <c r="V203" s="34"/>
      <c r="W203" s="35" t="s">
        <v>70</v>
      </c>
      <c r="X203" s="200">
        <v>0</v>
      </c>
      <c r="Y203" s="20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207">
        <v>4607111035929</v>
      </c>
      <c r="E204" s="208"/>
      <c r="F204" s="199">
        <v>0.9</v>
      </c>
      <c r="G204" s="32">
        <v>8</v>
      </c>
      <c r="H204" s="199">
        <v>7.2</v>
      </c>
      <c r="I204" s="199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05"/>
      <c r="R204" s="205"/>
      <c r="S204" s="205"/>
      <c r="T204" s="206"/>
      <c r="U204" s="34"/>
      <c r="V204" s="34"/>
      <c r="W204" s="35" t="s">
        <v>70</v>
      </c>
      <c r="X204" s="200">
        <v>36</v>
      </c>
      <c r="Y204" s="201">
        <f>IFERROR(IF(X204="","",X204),"")</f>
        <v>36</v>
      </c>
      <c r="Z204" s="36">
        <f>IFERROR(IF(X204="","",X204*0.0155),"")</f>
        <v>0.55800000000000005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268.92</v>
      </c>
      <c r="BN204" s="67">
        <f>IFERROR(Y204*I204,"0")</f>
        <v>268.92</v>
      </c>
      <c r="BO204" s="67">
        <f>IFERROR(X204/J204,"0")</f>
        <v>0.42857142857142855</v>
      </c>
      <c r="BP204" s="67">
        <f>IFERROR(Y204/J204,"0")</f>
        <v>0.42857142857142855</v>
      </c>
    </row>
    <row r="205" spans="1:68" x14ac:dyDescent="0.2">
      <c r="A205" s="217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8"/>
      <c r="P205" s="213" t="s">
        <v>72</v>
      </c>
      <c r="Q205" s="214"/>
      <c r="R205" s="214"/>
      <c r="S205" s="214"/>
      <c r="T205" s="214"/>
      <c r="U205" s="214"/>
      <c r="V205" s="215"/>
      <c r="W205" s="37" t="s">
        <v>70</v>
      </c>
      <c r="X205" s="202">
        <f>IFERROR(SUM(X201:X204),"0")</f>
        <v>36</v>
      </c>
      <c r="Y205" s="202">
        <f>IFERROR(SUM(Y201:Y204),"0")</f>
        <v>36</v>
      </c>
      <c r="Z205" s="202">
        <f>IFERROR(IF(Z201="",0,Z201),"0")+IFERROR(IF(Z202="",0,Z202),"0")+IFERROR(IF(Z203="",0,Z203),"0")+IFERROR(IF(Z204="",0,Z204),"0")</f>
        <v>0.55800000000000005</v>
      </c>
      <c r="AA205" s="203"/>
      <c r="AB205" s="203"/>
      <c r="AC205" s="203"/>
    </row>
    <row r="206" spans="1:68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8"/>
      <c r="P206" s="213" t="s">
        <v>72</v>
      </c>
      <c r="Q206" s="214"/>
      <c r="R206" s="214"/>
      <c r="S206" s="214"/>
      <c r="T206" s="214"/>
      <c r="U206" s="214"/>
      <c r="V206" s="215"/>
      <c r="W206" s="37" t="s">
        <v>73</v>
      </c>
      <c r="X206" s="202">
        <f>IFERROR(SUMPRODUCT(X201:X204*H201:H204),"0")</f>
        <v>259.2</v>
      </c>
      <c r="Y206" s="202">
        <f>IFERROR(SUMPRODUCT(Y201:Y204*H201:H204),"0")</f>
        <v>259.2</v>
      </c>
      <c r="Z206" s="37"/>
      <c r="AA206" s="203"/>
      <c r="AB206" s="203"/>
      <c r="AC206" s="203"/>
    </row>
    <row r="207" spans="1:68" ht="16.5" customHeight="1" x14ac:dyDescent="0.25">
      <c r="A207" s="209" t="s">
        <v>296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4"/>
      <c r="AB207" s="194"/>
      <c r="AC207" s="194"/>
    </row>
    <row r="208" spans="1:68" ht="14.25" customHeight="1" x14ac:dyDescent="0.25">
      <c r="A208" s="216" t="s">
        <v>64</v>
      </c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193"/>
      <c r="AB208" s="193"/>
      <c r="AC208" s="193"/>
    </row>
    <row r="209" spans="1:68" ht="16.5" customHeight="1" x14ac:dyDescent="0.25">
      <c r="A209" s="54" t="s">
        <v>297</v>
      </c>
      <c r="B209" s="54" t="s">
        <v>298</v>
      </c>
      <c r="C209" s="31">
        <v>4301071063</v>
      </c>
      <c r="D209" s="207">
        <v>4607111039019</v>
      </c>
      <c r="E209" s="208"/>
      <c r="F209" s="199">
        <v>0.43</v>
      </c>
      <c r="G209" s="32">
        <v>16</v>
      </c>
      <c r="H209" s="199">
        <v>6.88</v>
      </c>
      <c r="I209" s="199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2" t="s">
        <v>299</v>
      </c>
      <c r="Q209" s="205"/>
      <c r="R209" s="205"/>
      <c r="S209" s="205"/>
      <c r="T209" s="206"/>
      <c r="U209" s="34"/>
      <c r="V209" s="34"/>
      <c r="W209" s="35" t="s">
        <v>70</v>
      </c>
      <c r="X209" s="200">
        <v>0</v>
      </c>
      <c r="Y209" s="20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customHeight="1" x14ac:dyDescent="0.25">
      <c r="A210" s="54" t="s">
        <v>300</v>
      </c>
      <c r="B210" s="54" t="s">
        <v>301</v>
      </c>
      <c r="C210" s="31">
        <v>4301071000</v>
      </c>
      <c r="D210" s="207">
        <v>4607111038708</v>
      </c>
      <c r="E210" s="208"/>
      <c r="F210" s="199">
        <v>0.8</v>
      </c>
      <c r="G210" s="32">
        <v>8</v>
      </c>
      <c r="H210" s="199">
        <v>6.4</v>
      </c>
      <c r="I210" s="199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05"/>
      <c r="R210" s="205"/>
      <c r="S210" s="205"/>
      <c r="T210" s="206"/>
      <c r="U210" s="34"/>
      <c r="V210" s="34"/>
      <c r="W210" s="35" t="s">
        <v>70</v>
      </c>
      <c r="X210" s="200">
        <v>0</v>
      </c>
      <c r="Y210" s="201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217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8"/>
      <c r="P211" s="213" t="s">
        <v>72</v>
      </c>
      <c r="Q211" s="214"/>
      <c r="R211" s="214"/>
      <c r="S211" s="214"/>
      <c r="T211" s="214"/>
      <c r="U211" s="214"/>
      <c r="V211" s="215"/>
      <c r="W211" s="37" t="s">
        <v>70</v>
      </c>
      <c r="X211" s="202">
        <f>IFERROR(SUM(X209:X210),"0")</f>
        <v>0</v>
      </c>
      <c r="Y211" s="202">
        <f>IFERROR(SUM(Y209:Y210),"0")</f>
        <v>0</v>
      </c>
      <c r="Z211" s="202">
        <f>IFERROR(IF(Z209="",0,Z209),"0")+IFERROR(IF(Z210="",0,Z210),"0")</f>
        <v>0</v>
      </c>
      <c r="AA211" s="203"/>
      <c r="AB211" s="203"/>
      <c r="AC211" s="203"/>
    </row>
    <row r="212" spans="1:68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8"/>
      <c r="P212" s="213" t="s">
        <v>72</v>
      </c>
      <c r="Q212" s="214"/>
      <c r="R212" s="214"/>
      <c r="S212" s="214"/>
      <c r="T212" s="214"/>
      <c r="U212" s="214"/>
      <c r="V212" s="215"/>
      <c r="W212" s="37" t="s">
        <v>73</v>
      </c>
      <c r="X212" s="202">
        <f>IFERROR(SUMPRODUCT(X209:X210*H209:H210),"0")</f>
        <v>0</v>
      </c>
      <c r="Y212" s="202">
        <f>IFERROR(SUMPRODUCT(Y209:Y210*H209:H210),"0")</f>
        <v>0</v>
      </c>
      <c r="Z212" s="37"/>
      <c r="AA212" s="203"/>
      <c r="AB212" s="203"/>
      <c r="AC212" s="203"/>
    </row>
    <row r="213" spans="1:68" ht="27.75" customHeight="1" x14ac:dyDescent="0.2">
      <c r="A213" s="240" t="s">
        <v>302</v>
      </c>
      <c r="B213" s="241"/>
      <c r="C213" s="241"/>
      <c r="D213" s="241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  <c r="AA213" s="48"/>
      <c r="AB213" s="48"/>
      <c r="AC213" s="48"/>
    </row>
    <row r="214" spans="1:68" ht="16.5" customHeight="1" x14ac:dyDescent="0.25">
      <c r="A214" s="209" t="s">
        <v>303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4"/>
      <c r="AB214" s="194"/>
      <c r="AC214" s="194"/>
    </row>
    <row r="215" spans="1:68" ht="14.25" customHeight="1" x14ac:dyDescent="0.25">
      <c r="A215" s="216" t="s">
        <v>64</v>
      </c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193"/>
      <c r="AB215" s="193"/>
      <c r="AC215" s="193"/>
    </row>
    <row r="216" spans="1:68" ht="27" customHeight="1" x14ac:dyDescent="0.25">
      <c r="A216" s="54" t="s">
        <v>304</v>
      </c>
      <c r="B216" s="54" t="s">
        <v>305</v>
      </c>
      <c r="C216" s="31">
        <v>4301071036</v>
      </c>
      <c r="D216" s="207">
        <v>4607111036162</v>
      </c>
      <c r="E216" s="208"/>
      <c r="F216" s="199">
        <v>0.8</v>
      </c>
      <c r="G216" s="32">
        <v>8</v>
      </c>
      <c r="H216" s="199">
        <v>6.4</v>
      </c>
      <c r="I216" s="199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26" t="s">
        <v>306</v>
      </c>
      <c r="Q216" s="205"/>
      <c r="R216" s="205"/>
      <c r="S216" s="205"/>
      <c r="T216" s="206"/>
      <c r="U216" s="34"/>
      <c r="V216" s="34"/>
      <c r="W216" s="35" t="s">
        <v>70</v>
      </c>
      <c r="X216" s="200">
        <v>0</v>
      </c>
      <c r="Y216" s="201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217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8"/>
      <c r="P217" s="213" t="s">
        <v>72</v>
      </c>
      <c r="Q217" s="214"/>
      <c r="R217" s="214"/>
      <c r="S217" s="214"/>
      <c r="T217" s="214"/>
      <c r="U217" s="214"/>
      <c r="V217" s="215"/>
      <c r="W217" s="37" t="s">
        <v>70</v>
      </c>
      <c r="X217" s="202">
        <f>IFERROR(SUM(X216:X216),"0")</f>
        <v>0</v>
      </c>
      <c r="Y217" s="202">
        <f>IFERROR(SUM(Y216:Y216),"0")</f>
        <v>0</v>
      </c>
      <c r="Z217" s="202">
        <f>IFERROR(IF(Z216="",0,Z216),"0")</f>
        <v>0</v>
      </c>
      <c r="AA217" s="203"/>
      <c r="AB217" s="203"/>
      <c r="AC217" s="203"/>
    </row>
    <row r="218" spans="1:68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8"/>
      <c r="P218" s="213" t="s">
        <v>72</v>
      </c>
      <c r="Q218" s="214"/>
      <c r="R218" s="214"/>
      <c r="S218" s="214"/>
      <c r="T218" s="214"/>
      <c r="U218" s="214"/>
      <c r="V218" s="215"/>
      <c r="W218" s="37" t="s">
        <v>73</v>
      </c>
      <c r="X218" s="202">
        <f>IFERROR(SUMPRODUCT(X216:X216*H216:H216),"0")</f>
        <v>0</v>
      </c>
      <c r="Y218" s="202">
        <f>IFERROR(SUMPRODUCT(Y216:Y216*H216:H216),"0")</f>
        <v>0</v>
      </c>
      <c r="Z218" s="37"/>
      <c r="AA218" s="203"/>
      <c r="AB218" s="203"/>
      <c r="AC218" s="203"/>
    </row>
    <row r="219" spans="1:68" ht="27.75" customHeight="1" x14ac:dyDescent="0.2">
      <c r="A219" s="240" t="s">
        <v>307</v>
      </c>
      <c r="B219" s="241"/>
      <c r="C219" s="241"/>
      <c r="D219" s="241"/>
      <c r="E219" s="241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  <c r="AA219" s="48"/>
      <c r="AB219" s="48"/>
      <c r="AC219" s="48"/>
    </row>
    <row r="220" spans="1:68" ht="16.5" customHeight="1" x14ac:dyDescent="0.25">
      <c r="A220" s="209" t="s">
        <v>308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4"/>
      <c r="AB220" s="194"/>
      <c r="AC220" s="194"/>
    </row>
    <row r="221" spans="1:68" ht="14.25" customHeight="1" x14ac:dyDescent="0.25">
      <c r="A221" s="216" t="s">
        <v>64</v>
      </c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193"/>
      <c r="AB221" s="193"/>
      <c r="AC221" s="193"/>
    </row>
    <row r="222" spans="1:68" ht="27" customHeight="1" x14ac:dyDescent="0.25">
      <c r="A222" s="54" t="s">
        <v>309</v>
      </c>
      <c r="B222" s="54" t="s">
        <v>310</v>
      </c>
      <c r="C222" s="31">
        <v>4301071029</v>
      </c>
      <c r="D222" s="207">
        <v>4607111035899</v>
      </c>
      <c r="E222" s="208"/>
      <c r="F222" s="199">
        <v>1</v>
      </c>
      <c r="G222" s="32">
        <v>5</v>
      </c>
      <c r="H222" s="199">
        <v>5</v>
      </c>
      <c r="I222" s="199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6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05"/>
      <c r="R222" s="205"/>
      <c r="S222" s="205"/>
      <c r="T222" s="206"/>
      <c r="U222" s="34"/>
      <c r="V222" s="34"/>
      <c r="W222" s="35" t="s">
        <v>70</v>
      </c>
      <c r="X222" s="200">
        <v>60</v>
      </c>
      <c r="Y222" s="201">
        <f>IFERROR(IF(X222="","",X222),"")</f>
        <v>60</v>
      </c>
      <c r="Z222" s="36">
        <f>IFERROR(IF(X222="","",X222*0.0155),"")</f>
        <v>0.92999999999999994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315.71999999999997</v>
      </c>
      <c r="BN222" s="67">
        <f>IFERROR(Y222*I222,"0")</f>
        <v>315.71999999999997</v>
      </c>
      <c r="BO222" s="67">
        <f>IFERROR(X222/J222,"0")</f>
        <v>0.7142857142857143</v>
      </c>
      <c r="BP222" s="67">
        <f>IFERROR(Y222/J222,"0")</f>
        <v>0.7142857142857143</v>
      </c>
    </row>
    <row r="223" spans="1:68" ht="27" customHeight="1" x14ac:dyDescent="0.25">
      <c r="A223" s="54" t="s">
        <v>311</v>
      </c>
      <c r="B223" s="54" t="s">
        <v>312</v>
      </c>
      <c r="C223" s="31">
        <v>4301070991</v>
      </c>
      <c r="D223" s="207">
        <v>4607111038180</v>
      </c>
      <c r="E223" s="208"/>
      <c r="F223" s="199">
        <v>0.4</v>
      </c>
      <c r="G223" s="32">
        <v>16</v>
      </c>
      <c r="H223" s="199">
        <v>6.4</v>
      </c>
      <c r="I223" s="199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05"/>
      <c r="R223" s="205"/>
      <c r="S223" s="205"/>
      <c r="T223" s="206"/>
      <c r="U223" s="34"/>
      <c r="V223" s="34"/>
      <c r="W223" s="35" t="s">
        <v>70</v>
      </c>
      <c r="X223" s="200">
        <v>0</v>
      </c>
      <c r="Y223" s="201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7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8"/>
      <c r="P224" s="213" t="s">
        <v>72</v>
      </c>
      <c r="Q224" s="214"/>
      <c r="R224" s="214"/>
      <c r="S224" s="214"/>
      <c r="T224" s="214"/>
      <c r="U224" s="214"/>
      <c r="V224" s="215"/>
      <c r="W224" s="37" t="s">
        <v>70</v>
      </c>
      <c r="X224" s="202">
        <f>IFERROR(SUM(X222:X223),"0")</f>
        <v>60</v>
      </c>
      <c r="Y224" s="202">
        <f>IFERROR(SUM(Y222:Y223),"0")</f>
        <v>60</v>
      </c>
      <c r="Z224" s="202">
        <f>IFERROR(IF(Z222="",0,Z222),"0")+IFERROR(IF(Z223="",0,Z223),"0")</f>
        <v>0.92999999999999994</v>
      </c>
      <c r="AA224" s="203"/>
      <c r="AB224" s="203"/>
      <c r="AC224" s="203"/>
    </row>
    <row r="225" spans="1:68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8"/>
      <c r="P225" s="213" t="s">
        <v>72</v>
      </c>
      <c r="Q225" s="214"/>
      <c r="R225" s="214"/>
      <c r="S225" s="214"/>
      <c r="T225" s="214"/>
      <c r="U225" s="214"/>
      <c r="V225" s="215"/>
      <c r="W225" s="37" t="s">
        <v>73</v>
      </c>
      <c r="X225" s="202">
        <f>IFERROR(SUMPRODUCT(X222:X223*H222:H223),"0")</f>
        <v>300</v>
      </c>
      <c r="Y225" s="202">
        <f>IFERROR(SUMPRODUCT(Y222:Y223*H222:H223),"0")</f>
        <v>300</v>
      </c>
      <c r="Z225" s="37"/>
      <c r="AA225" s="203"/>
      <c r="AB225" s="203"/>
      <c r="AC225" s="203"/>
    </row>
    <row r="226" spans="1:68" ht="27.75" customHeight="1" x14ac:dyDescent="0.2">
      <c r="A226" s="240" t="s">
        <v>313</v>
      </c>
      <c r="B226" s="241"/>
      <c r="C226" s="241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  <c r="AA226" s="48"/>
      <c r="AB226" s="48"/>
      <c r="AC226" s="48"/>
    </row>
    <row r="227" spans="1:68" ht="16.5" customHeight="1" x14ac:dyDescent="0.25">
      <c r="A227" s="209" t="s">
        <v>314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4"/>
      <c r="AB227" s="194"/>
      <c r="AC227" s="194"/>
    </row>
    <row r="228" spans="1:68" ht="14.25" customHeight="1" x14ac:dyDescent="0.25">
      <c r="A228" s="216" t="s">
        <v>142</v>
      </c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193"/>
      <c r="AB228" s="193"/>
      <c r="AC228" s="193"/>
    </row>
    <row r="229" spans="1:68" ht="37.5" customHeight="1" x14ac:dyDescent="0.25">
      <c r="A229" s="54" t="s">
        <v>315</v>
      </c>
      <c r="B229" s="54" t="s">
        <v>316</v>
      </c>
      <c r="C229" s="31">
        <v>4301135400</v>
      </c>
      <c r="D229" s="207">
        <v>4607111039361</v>
      </c>
      <c r="E229" s="208"/>
      <c r="F229" s="199">
        <v>0.25</v>
      </c>
      <c r="G229" s="32">
        <v>12</v>
      </c>
      <c r="H229" s="199">
        <v>3</v>
      </c>
      <c r="I229" s="199">
        <v>3.7035999999999998</v>
      </c>
      <c r="J229" s="32">
        <v>70</v>
      </c>
      <c r="K229" s="32" t="s">
        <v>79</v>
      </c>
      <c r="L229" s="32" t="s">
        <v>68</v>
      </c>
      <c r="M229" s="33" t="s">
        <v>69</v>
      </c>
      <c r="N229" s="33"/>
      <c r="O229" s="32">
        <v>180</v>
      </c>
      <c r="P229" s="335" t="s">
        <v>317</v>
      </c>
      <c r="Q229" s="205"/>
      <c r="R229" s="205"/>
      <c r="S229" s="205"/>
      <c r="T229" s="206"/>
      <c r="U229" s="34"/>
      <c r="V229" s="34"/>
      <c r="W229" s="35" t="s">
        <v>70</v>
      </c>
      <c r="X229" s="200">
        <v>0</v>
      </c>
      <c r="Y229" s="201">
        <f>IFERROR(IF(X229="","",X229),"")</f>
        <v>0</v>
      </c>
      <c r="Z229" s="36">
        <f>IFERROR(IF(X229="","",X229*0.01788),"")</f>
        <v>0</v>
      </c>
      <c r="AA229" s="56"/>
      <c r="AB229" s="57" t="s">
        <v>110</v>
      </c>
      <c r="AC229" s="68"/>
      <c r="AG229" s="67"/>
      <c r="AJ229" s="69" t="s">
        <v>71</v>
      </c>
      <c r="AK229" s="69">
        <v>1</v>
      </c>
      <c r="BB229" s="160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17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8"/>
      <c r="P230" s="213" t="s">
        <v>72</v>
      </c>
      <c r="Q230" s="214"/>
      <c r="R230" s="214"/>
      <c r="S230" s="214"/>
      <c r="T230" s="214"/>
      <c r="U230" s="214"/>
      <c r="V230" s="215"/>
      <c r="W230" s="37" t="s">
        <v>70</v>
      </c>
      <c r="X230" s="202">
        <f>IFERROR(SUM(X229:X229),"0")</f>
        <v>0</v>
      </c>
      <c r="Y230" s="202">
        <f>IFERROR(SUM(Y229:Y229),"0")</f>
        <v>0</v>
      </c>
      <c r="Z230" s="202">
        <f>IFERROR(IF(Z229="",0,Z229),"0")</f>
        <v>0</v>
      </c>
      <c r="AA230" s="203"/>
      <c r="AB230" s="203"/>
      <c r="AC230" s="203"/>
    </row>
    <row r="231" spans="1:68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8"/>
      <c r="P231" s="213" t="s">
        <v>72</v>
      </c>
      <c r="Q231" s="214"/>
      <c r="R231" s="214"/>
      <c r="S231" s="214"/>
      <c r="T231" s="214"/>
      <c r="U231" s="214"/>
      <c r="V231" s="215"/>
      <c r="W231" s="37" t="s">
        <v>73</v>
      </c>
      <c r="X231" s="202">
        <f>IFERROR(SUMPRODUCT(X229:X229*H229:H229),"0")</f>
        <v>0</v>
      </c>
      <c r="Y231" s="202">
        <f>IFERROR(SUMPRODUCT(Y229:Y229*H229:H229),"0")</f>
        <v>0</v>
      </c>
      <c r="Z231" s="37"/>
      <c r="AA231" s="203"/>
      <c r="AB231" s="203"/>
      <c r="AC231" s="203"/>
    </row>
    <row r="232" spans="1:68" ht="27.75" customHeight="1" x14ac:dyDescent="0.2">
      <c r="A232" s="240" t="s">
        <v>229</v>
      </c>
      <c r="B232" s="241"/>
      <c r="C232" s="241"/>
      <c r="D232" s="241"/>
      <c r="E232" s="241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  <c r="AA232" s="48"/>
      <c r="AB232" s="48"/>
      <c r="AC232" s="48"/>
    </row>
    <row r="233" spans="1:68" ht="16.5" customHeight="1" x14ac:dyDescent="0.25">
      <c r="A233" s="209" t="s">
        <v>229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4"/>
      <c r="AB233" s="194"/>
      <c r="AC233" s="194"/>
    </row>
    <row r="234" spans="1:68" ht="14.25" customHeight="1" x14ac:dyDescent="0.25">
      <c r="A234" s="216" t="s">
        <v>64</v>
      </c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193"/>
      <c r="AB234" s="193"/>
      <c r="AC234" s="193"/>
    </row>
    <row r="235" spans="1:68" ht="27" customHeight="1" x14ac:dyDescent="0.25">
      <c r="A235" s="54" t="s">
        <v>318</v>
      </c>
      <c r="B235" s="54" t="s">
        <v>319</v>
      </c>
      <c r="C235" s="31">
        <v>4301071014</v>
      </c>
      <c r="D235" s="207">
        <v>4640242181264</v>
      </c>
      <c r="E235" s="208"/>
      <c r="F235" s="199">
        <v>0.7</v>
      </c>
      <c r="G235" s="32">
        <v>10</v>
      </c>
      <c r="H235" s="199">
        <v>7</v>
      </c>
      <c r="I235" s="199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40" t="s">
        <v>320</v>
      </c>
      <c r="Q235" s="205"/>
      <c r="R235" s="205"/>
      <c r="S235" s="205"/>
      <c r="T235" s="206"/>
      <c r="U235" s="34"/>
      <c r="V235" s="34"/>
      <c r="W235" s="35" t="s">
        <v>70</v>
      </c>
      <c r="X235" s="200">
        <v>0</v>
      </c>
      <c r="Y235" s="20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321</v>
      </c>
      <c r="B236" s="54" t="s">
        <v>322</v>
      </c>
      <c r="C236" s="31">
        <v>4301071021</v>
      </c>
      <c r="D236" s="207">
        <v>4640242181325</v>
      </c>
      <c r="E236" s="208"/>
      <c r="F236" s="199">
        <v>0.7</v>
      </c>
      <c r="G236" s="32">
        <v>10</v>
      </c>
      <c r="H236" s="199">
        <v>7</v>
      </c>
      <c r="I236" s="199">
        <v>7.28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6" t="s">
        <v>323</v>
      </c>
      <c r="Q236" s="205"/>
      <c r="R236" s="205"/>
      <c r="S236" s="205"/>
      <c r="T236" s="206"/>
      <c r="U236" s="34"/>
      <c r="V236" s="34"/>
      <c r="W236" s="35" t="s">
        <v>70</v>
      </c>
      <c r="X236" s="200">
        <v>24</v>
      </c>
      <c r="Y236" s="201">
        <f>IFERROR(IF(X236="","",X236),"")</f>
        <v>24</v>
      </c>
      <c r="Z236" s="36">
        <f>IFERROR(IF(X236="","",X236*0.0155),"")</f>
        <v>0.372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174.72</v>
      </c>
      <c r="BN236" s="67">
        <f>IFERROR(Y236*I236,"0")</f>
        <v>174.72</v>
      </c>
      <c r="BO236" s="67">
        <f>IFERROR(X236/J236,"0")</f>
        <v>0.2857142857142857</v>
      </c>
      <c r="BP236" s="67">
        <f>IFERROR(Y236/J236,"0")</f>
        <v>0.2857142857142857</v>
      </c>
    </row>
    <row r="237" spans="1:68" ht="27" customHeight="1" x14ac:dyDescent="0.25">
      <c r="A237" s="54" t="s">
        <v>324</v>
      </c>
      <c r="B237" s="54" t="s">
        <v>325</v>
      </c>
      <c r="C237" s="31">
        <v>4301070993</v>
      </c>
      <c r="D237" s="207">
        <v>4640242180670</v>
      </c>
      <c r="E237" s="208"/>
      <c r="F237" s="199">
        <v>1</v>
      </c>
      <c r="G237" s="32">
        <v>6</v>
      </c>
      <c r="H237" s="199">
        <v>6</v>
      </c>
      <c r="I237" s="199">
        <v>6.23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5" t="s">
        <v>326</v>
      </c>
      <c r="Q237" s="205"/>
      <c r="R237" s="205"/>
      <c r="S237" s="205"/>
      <c r="T237" s="206"/>
      <c r="U237" s="34"/>
      <c r="V237" s="34"/>
      <c r="W237" s="35" t="s">
        <v>70</v>
      </c>
      <c r="X237" s="200">
        <v>12</v>
      </c>
      <c r="Y237" s="201">
        <f>IFERROR(IF(X237="","",X237),"")</f>
        <v>12</v>
      </c>
      <c r="Z237" s="36">
        <f>IFERROR(IF(X237="","",X237*0.0155),"")</f>
        <v>0.186</v>
      </c>
      <c r="AA237" s="56"/>
      <c r="AB237" s="57"/>
      <c r="AC237" s="68"/>
      <c r="AG237" s="67"/>
      <c r="AJ237" s="69" t="s">
        <v>71</v>
      </c>
      <c r="AK237" s="69">
        <v>1</v>
      </c>
      <c r="BB237" s="163" t="s">
        <v>1</v>
      </c>
      <c r="BM237" s="67">
        <f>IFERROR(X237*I237,"0")</f>
        <v>74.760000000000005</v>
      </c>
      <c r="BN237" s="67">
        <f>IFERROR(Y237*I237,"0")</f>
        <v>74.760000000000005</v>
      </c>
      <c r="BO237" s="67">
        <f>IFERROR(X237/J237,"0")</f>
        <v>0.14285714285714285</v>
      </c>
      <c r="BP237" s="67">
        <f>IFERROR(Y237/J237,"0")</f>
        <v>0.14285714285714285</v>
      </c>
    </row>
    <row r="238" spans="1:68" x14ac:dyDescent="0.2">
      <c r="A238" s="217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8"/>
      <c r="P238" s="213" t="s">
        <v>72</v>
      </c>
      <c r="Q238" s="214"/>
      <c r="R238" s="214"/>
      <c r="S238" s="214"/>
      <c r="T238" s="214"/>
      <c r="U238" s="214"/>
      <c r="V238" s="215"/>
      <c r="W238" s="37" t="s">
        <v>70</v>
      </c>
      <c r="X238" s="202">
        <f>IFERROR(SUM(X235:X237),"0")</f>
        <v>36</v>
      </c>
      <c r="Y238" s="202">
        <f>IFERROR(SUM(Y235:Y237),"0")</f>
        <v>36</v>
      </c>
      <c r="Z238" s="202">
        <f>IFERROR(IF(Z235="",0,Z235),"0")+IFERROR(IF(Z236="",0,Z236),"0")+IFERROR(IF(Z237="",0,Z237),"0")</f>
        <v>0.55800000000000005</v>
      </c>
      <c r="AA238" s="203"/>
      <c r="AB238" s="203"/>
      <c r="AC238" s="203"/>
    </row>
    <row r="239" spans="1:68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8"/>
      <c r="P239" s="213" t="s">
        <v>72</v>
      </c>
      <c r="Q239" s="214"/>
      <c r="R239" s="214"/>
      <c r="S239" s="214"/>
      <c r="T239" s="214"/>
      <c r="U239" s="214"/>
      <c r="V239" s="215"/>
      <c r="W239" s="37" t="s">
        <v>73</v>
      </c>
      <c r="X239" s="202">
        <f>IFERROR(SUMPRODUCT(X235:X237*H235:H237),"0")</f>
        <v>240</v>
      </c>
      <c r="Y239" s="202">
        <f>IFERROR(SUMPRODUCT(Y235:Y237*H235:H237),"0")</f>
        <v>240</v>
      </c>
      <c r="Z239" s="37"/>
      <c r="AA239" s="203"/>
      <c r="AB239" s="203"/>
      <c r="AC239" s="203"/>
    </row>
    <row r="240" spans="1:68" ht="14.25" customHeight="1" x14ac:dyDescent="0.25">
      <c r="A240" s="216" t="s">
        <v>146</v>
      </c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193"/>
      <c r="AB240" s="193"/>
      <c r="AC240" s="193"/>
    </row>
    <row r="241" spans="1:68" ht="27" customHeight="1" x14ac:dyDescent="0.25">
      <c r="A241" s="54" t="s">
        <v>327</v>
      </c>
      <c r="B241" s="54" t="s">
        <v>328</v>
      </c>
      <c r="C241" s="31">
        <v>4301131019</v>
      </c>
      <c r="D241" s="207">
        <v>4640242180427</v>
      </c>
      <c r="E241" s="208"/>
      <c r="F241" s="199">
        <v>1.8</v>
      </c>
      <c r="G241" s="32">
        <v>1</v>
      </c>
      <c r="H241" s="199">
        <v>1.8</v>
      </c>
      <c r="I241" s="199">
        <v>1.915</v>
      </c>
      <c r="J241" s="32">
        <v>234</v>
      </c>
      <c r="K241" s="32" t="s">
        <v>138</v>
      </c>
      <c r="L241" s="32" t="s">
        <v>68</v>
      </c>
      <c r="M241" s="33" t="s">
        <v>69</v>
      </c>
      <c r="N241" s="33"/>
      <c r="O241" s="32">
        <v>180</v>
      </c>
      <c r="P241" s="379" t="s">
        <v>329</v>
      </c>
      <c r="Q241" s="205"/>
      <c r="R241" s="205"/>
      <c r="S241" s="205"/>
      <c r="T241" s="206"/>
      <c r="U241" s="34"/>
      <c r="V241" s="34"/>
      <c r="W241" s="35" t="s">
        <v>70</v>
      </c>
      <c r="X241" s="200">
        <v>0</v>
      </c>
      <c r="Y241" s="20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4" t="s">
        <v>80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17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8"/>
      <c r="P242" s="213" t="s">
        <v>72</v>
      </c>
      <c r="Q242" s="214"/>
      <c r="R242" s="214"/>
      <c r="S242" s="214"/>
      <c r="T242" s="214"/>
      <c r="U242" s="214"/>
      <c r="V242" s="215"/>
      <c r="W242" s="37" t="s">
        <v>70</v>
      </c>
      <c r="X242" s="202">
        <f>IFERROR(SUM(X241:X241),"0")</f>
        <v>0</v>
      </c>
      <c r="Y242" s="202">
        <f>IFERROR(SUM(Y241:Y241),"0")</f>
        <v>0</v>
      </c>
      <c r="Z242" s="202">
        <f>IFERROR(IF(Z241="",0,Z241),"0")</f>
        <v>0</v>
      </c>
      <c r="AA242" s="203"/>
      <c r="AB242" s="203"/>
      <c r="AC242" s="203"/>
    </row>
    <row r="243" spans="1:68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8"/>
      <c r="P243" s="213" t="s">
        <v>72</v>
      </c>
      <c r="Q243" s="214"/>
      <c r="R243" s="214"/>
      <c r="S243" s="214"/>
      <c r="T243" s="214"/>
      <c r="U243" s="214"/>
      <c r="V243" s="215"/>
      <c r="W243" s="37" t="s">
        <v>73</v>
      </c>
      <c r="X243" s="202">
        <f>IFERROR(SUMPRODUCT(X241:X241*H241:H241),"0")</f>
        <v>0</v>
      </c>
      <c r="Y243" s="202">
        <f>IFERROR(SUMPRODUCT(Y241:Y241*H241:H241),"0")</f>
        <v>0</v>
      </c>
      <c r="Z243" s="37"/>
      <c r="AA243" s="203"/>
      <c r="AB243" s="203"/>
      <c r="AC243" s="203"/>
    </row>
    <row r="244" spans="1:68" ht="14.25" customHeight="1" x14ac:dyDescent="0.25">
      <c r="A244" s="216" t="s">
        <v>76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193"/>
      <c r="AB244" s="193"/>
      <c r="AC244" s="193"/>
    </row>
    <row r="245" spans="1:68" ht="27" customHeight="1" x14ac:dyDescent="0.25">
      <c r="A245" s="54" t="s">
        <v>330</v>
      </c>
      <c r="B245" s="54" t="s">
        <v>331</v>
      </c>
      <c r="C245" s="31">
        <v>4301132080</v>
      </c>
      <c r="D245" s="207">
        <v>4640242180397</v>
      </c>
      <c r="E245" s="208"/>
      <c r="F245" s="199">
        <v>1</v>
      </c>
      <c r="G245" s="32">
        <v>6</v>
      </c>
      <c r="H245" s="199">
        <v>6</v>
      </c>
      <c r="I245" s="199">
        <v>6.26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8" t="s">
        <v>332</v>
      </c>
      <c r="Q245" s="205"/>
      <c r="R245" s="205"/>
      <c r="S245" s="205"/>
      <c r="T245" s="206"/>
      <c r="U245" s="34"/>
      <c r="V245" s="34"/>
      <c r="W245" s="35" t="s">
        <v>70</v>
      </c>
      <c r="X245" s="200">
        <v>96</v>
      </c>
      <c r="Y245" s="201">
        <f>IFERROR(IF(X245="","",X245),"")</f>
        <v>96</v>
      </c>
      <c r="Z245" s="36">
        <f>IFERROR(IF(X245="","",X245*0.0155),"")</f>
        <v>1.488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600.96</v>
      </c>
      <c r="BN245" s="67">
        <f>IFERROR(Y245*I245,"0")</f>
        <v>600.96</v>
      </c>
      <c r="BO245" s="67">
        <f>IFERROR(X245/J245,"0")</f>
        <v>1.1428571428571428</v>
      </c>
      <c r="BP245" s="67">
        <f>IFERROR(Y245/J245,"0")</f>
        <v>1.1428571428571428</v>
      </c>
    </row>
    <row r="246" spans="1:68" ht="27" customHeight="1" x14ac:dyDescent="0.25">
      <c r="A246" s="54" t="s">
        <v>333</v>
      </c>
      <c r="B246" s="54" t="s">
        <v>334</v>
      </c>
      <c r="C246" s="31">
        <v>4301132104</v>
      </c>
      <c r="D246" s="207">
        <v>4640242181219</v>
      </c>
      <c r="E246" s="208"/>
      <c r="F246" s="199">
        <v>0.3</v>
      </c>
      <c r="G246" s="32">
        <v>9</v>
      </c>
      <c r="H246" s="199">
        <v>2.7</v>
      </c>
      <c r="I246" s="199">
        <v>2.8450000000000002</v>
      </c>
      <c r="J246" s="32">
        <v>234</v>
      </c>
      <c r="K246" s="32" t="s">
        <v>138</v>
      </c>
      <c r="L246" s="32" t="s">
        <v>68</v>
      </c>
      <c r="M246" s="33" t="s">
        <v>69</v>
      </c>
      <c r="N246" s="33"/>
      <c r="O246" s="32">
        <v>180</v>
      </c>
      <c r="P246" s="298" t="s">
        <v>335</v>
      </c>
      <c r="Q246" s="205"/>
      <c r="R246" s="205"/>
      <c r="S246" s="205"/>
      <c r="T246" s="206"/>
      <c r="U246" s="34"/>
      <c r="V246" s="34"/>
      <c r="W246" s="35" t="s">
        <v>70</v>
      </c>
      <c r="X246" s="200">
        <v>0</v>
      </c>
      <c r="Y246" s="20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6" t="s">
        <v>80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7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8"/>
      <c r="P247" s="213" t="s">
        <v>72</v>
      </c>
      <c r="Q247" s="214"/>
      <c r="R247" s="214"/>
      <c r="S247" s="214"/>
      <c r="T247" s="214"/>
      <c r="U247" s="214"/>
      <c r="V247" s="215"/>
      <c r="W247" s="37" t="s">
        <v>70</v>
      </c>
      <c r="X247" s="202">
        <f>IFERROR(SUM(X245:X246),"0")</f>
        <v>96</v>
      </c>
      <c r="Y247" s="202">
        <f>IFERROR(SUM(Y245:Y246),"0")</f>
        <v>96</v>
      </c>
      <c r="Z247" s="202">
        <f>IFERROR(IF(Z245="",0,Z245),"0")+IFERROR(IF(Z246="",0,Z246),"0")</f>
        <v>1.488</v>
      </c>
      <c r="AA247" s="203"/>
      <c r="AB247" s="203"/>
      <c r="AC247" s="203"/>
    </row>
    <row r="248" spans="1:68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8"/>
      <c r="P248" s="213" t="s">
        <v>72</v>
      </c>
      <c r="Q248" s="214"/>
      <c r="R248" s="214"/>
      <c r="S248" s="214"/>
      <c r="T248" s="214"/>
      <c r="U248" s="214"/>
      <c r="V248" s="215"/>
      <c r="W248" s="37" t="s">
        <v>73</v>
      </c>
      <c r="X248" s="202">
        <f>IFERROR(SUMPRODUCT(X245:X246*H245:H246),"0")</f>
        <v>576</v>
      </c>
      <c r="Y248" s="202">
        <f>IFERROR(SUMPRODUCT(Y245:Y246*H245:H246),"0")</f>
        <v>576</v>
      </c>
      <c r="Z248" s="37"/>
      <c r="AA248" s="203"/>
      <c r="AB248" s="203"/>
      <c r="AC248" s="203"/>
    </row>
    <row r="249" spans="1:68" ht="14.25" customHeight="1" x14ac:dyDescent="0.25">
      <c r="A249" s="216" t="s">
        <v>165</v>
      </c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193"/>
      <c r="AB249" s="193"/>
      <c r="AC249" s="193"/>
    </row>
    <row r="250" spans="1:68" ht="27" customHeight="1" x14ac:dyDescent="0.25">
      <c r="A250" s="54" t="s">
        <v>336</v>
      </c>
      <c r="B250" s="54" t="s">
        <v>337</v>
      </c>
      <c r="C250" s="31">
        <v>4301136028</v>
      </c>
      <c r="D250" s="207">
        <v>4640242180304</v>
      </c>
      <c r="E250" s="208"/>
      <c r="F250" s="199">
        <v>2.7</v>
      </c>
      <c r="G250" s="32">
        <v>1</v>
      </c>
      <c r="H250" s="199">
        <v>2.7</v>
      </c>
      <c r="I250" s="199">
        <v>2.8906000000000001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83" t="s">
        <v>338</v>
      </c>
      <c r="Q250" s="205"/>
      <c r="R250" s="205"/>
      <c r="S250" s="205"/>
      <c r="T250" s="206"/>
      <c r="U250" s="34"/>
      <c r="V250" s="34"/>
      <c r="W250" s="35" t="s">
        <v>70</v>
      </c>
      <c r="X250" s="200">
        <v>0</v>
      </c>
      <c r="Y250" s="20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7" t="s">
        <v>80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339</v>
      </c>
      <c r="B251" s="54" t="s">
        <v>340</v>
      </c>
      <c r="C251" s="31">
        <v>4301136026</v>
      </c>
      <c r="D251" s="207">
        <v>4640242180236</v>
      </c>
      <c r="E251" s="208"/>
      <c r="F251" s="199">
        <v>5</v>
      </c>
      <c r="G251" s="32">
        <v>1</v>
      </c>
      <c r="H251" s="199">
        <v>5</v>
      </c>
      <c r="I251" s="199">
        <v>5.2350000000000003</v>
      </c>
      <c r="J251" s="32">
        <v>84</v>
      </c>
      <c r="K251" s="32" t="s">
        <v>67</v>
      </c>
      <c r="L251" s="32" t="s">
        <v>185</v>
      </c>
      <c r="M251" s="33" t="s">
        <v>69</v>
      </c>
      <c r="N251" s="33"/>
      <c r="O251" s="32">
        <v>180</v>
      </c>
      <c r="P251" s="351" t="s">
        <v>341</v>
      </c>
      <c r="Q251" s="205"/>
      <c r="R251" s="205"/>
      <c r="S251" s="205"/>
      <c r="T251" s="206"/>
      <c r="U251" s="34"/>
      <c r="V251" s="34"/>
      <c r="W251" s="35" t="s">
        <v>70</v>
      </c>
      <c r="X251" s="200">
        <v>24</v>
      </c>
      <c r="Y251" s="201">
        <f>IFERROR(IF(X251="","",X251),"")</f>
        <v>24</v>
      </c>
      <c r="Z251" s="36">
        <f>IFERROR(IF(X251="","",X251*0.0155),"")</f>
        <v>0.372</v>
      </c>
      <c r="AA251" s="56"/>
      <c r="AB251" s="57"/>
      <c r="AC251" s="68"/>
      <c r="AG251" s="67"/>
      <c r="AJ251" s="69" t="s">
        <v>186</v>
      </c>
      <c r="AK251" s="69">
        <v>12</v>
      </c>
      <c r="BB251" s="168" t="s">
        <v>80</v>
      </c>
      <c r="BM251" s="67">
        <f>IFERROR(X251*I251,"0")</f>
        <v>125.64000000000001</v>
      </c>
      <c r="BN251" s="67">
        <f>IFERROR(Y251*I251,"0")</f>
        <v>125.64000000000001</v>
      </c>
      <c r="BO251" s="67">
        <f>IFERROR(X251/J251,"0")</f>
        <v>0.2857142857142857</v>
      </c>
      <c r="BP251" s="67">
        <f>IFERROR(Y251/J251,"0")</f>
        <v>0.2857142857142857</v>
      </c>
    </row>
    <row r="252" spans="1:68" ht="27" customHeight="1" x14ac:dyDescent="0.25">
      <c r="A252" s="54" t="s">
        <v>342</v>
      </c>
      <c r="B252" s="54" t="s">
        <v>343</v>
      </c>
      <c r="C252" s="31">
        <v>4301136029</v>
      </c>
      <c r="D252" s="207">
        <v>4640242180410</v>
      </c>
      <c r="E252" s="208"/>
      <c r="F252" s="199">
        <v>2.2400000000000002</v>
      </c>
      <c r="G252" s="32">
        <v>1</v>
      </c>
      <c r="H252" s="199">
        <v>2.2400000000000002</v>
      </c>
      <c r="I252" s="199">
        <v>2.4319999999999999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05"/>
      <c r="R252" s="205"/>
      <c r="S252" s="205"/>
      <c r="T252" s="206"/>
      <c r="U252" s="34"/>
      <c r="V252" s="34"/>
      <c r="W252" s="35" t="s">
        <v>70</v>
      </c>
      <c r="X252" s="200">
        <v>84</v>
      </c>
      <c r="Y252" s="201">
        <f>IFERROR(IF(X252="","",X252),"")</f>
        <v>84</v>
      </c>
      <c r="Z252" s="36">
        <f>IFERROR(IF(X252="","",X252*0.00936),"")</f>
        <v>0.78624000000000005</v>
      </c>
      <c r="AA252" s="56"/>
      <c r="AB252" s="57"/>
      <c r="AC252" s="68"/>
      <c r="AG252" s="67"/>
      <c r="AJ252" s="69" t="s">
        <v>71</v>
      </c>
      <c r="AK252" s="69">
        <v>1</v>
      </c>
      <c r="BB252" s="169" t="s">
        <v>80</v>
      </c>
      <c r="BM252" s="67">
        <f>IFERROR(X252*I252,"0")</f>
        <v>204.28799999999998</v>
      </c>
      <c r="BN252" s="67">
        <f>IFERROR(Y252*I252,"0")</f>
        <v>204.28799999999998</v>
      </c>
      <c r="BO252" s="67">
        <f>IFERROR(X252/J252,"0")</f>
        <v>0.66666666666666663</v>
      </c>
      <c r="BP252" s="67">
        <f>IFERROR(Y252/J252,"0")</f>
        <v>0.66666666666666663</v>
      </c>
    </row>
    <row r="253" spans="1:68" x14ac:dyDescent="0.2">
      <c r="A253" s="217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8"/>
      <c r="P253" s="213" t="s">
        <v>72</v>
      </c>
      <c r="Q253" s="214"/>
      <c r="R253" s="214"/>
      <c r="S253" s="214"/>
      <c r="T253" s="214"/>
      <c r="U253" s="214"/>
      <c r="V253" s="215"/>
      <c r="W253" s="37" t="s">
        <v>70</v>
      </c>
      <c r="X253" s="202">
        <f>IFERROR(SUM(X250:X252),"0")</f>
        <v>108</v>
      </c>
      <c r="Y253" s="202">
        <f>IFERROR(SUM(Y250:Y252),"0")</f>
        <v>108</v>
      </c>
      <c r="Z253" s="202">
        <f>IFERROR(IF(Z250="",0,Z250),"0")+IFERROR(IF(Z251="",0,Z251),"0")+IFERROR(IF(Z252="",0,Z252),"0")</f>
        <v>1.1582400000000002</v>
      </c>
      <c r="AA253" s="203"/>
      <c r="AB253" s="203"/>
      <c r="AC253" s="203"/>
    </row>
    <row r="254" spans="1:68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8"/>
      <c r="P254" s="213" t="s">
        <v>72</v>
      </c>
      <c r="Q254" s="214"/>
      <c r="R254" s="214"/>
      <c r="S254" s="214"/>
      <c r="T254" s="214"/>
      <c r="U254" s="214"/>
      <c r="V254" s="215"/>
      <c r="W254" s="37" t="s">
        <v>73</v>
      </c>
      <c r="X254" s="202">
        <f>IFERROR(SUMPRODUCT(X250:X252*H250:H252),"0")</f>
        <v>308.16000000000003</v>
      </c>
      <c r="Y254" s="202">
        <f>IFERROR(SUMPRODUCT(Y250:Y252*H250:H252),"0")</f>
        <v>308.16000000000003</v>
      </c>
      <c r="Z254" s="37"/>
      <c r="AA254" s="203"/>
      <c r="AB254" s="203"/>
      <c r="AC254" s="203"/>
    </row>
    <row r="255" spans="1:68" ht="14.25" customHeight="1" x14ac:dyDescent="0.25">
      <c r="A255" s="216" t="s">
        <v>142</v>
      </c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193"/>
      <c r="AB255" s="193"/>
      <c r="AC255" s="193"/>
    </row>
    <row r="256" spans="1:68" ht="27" customHeight="1" x14ac:dyDescent="0.25">
      <c r="A256" s="54" t="s">
        <v>344</v>
      </c>
      <c r="B256" s="54" t="s">
        <v>345</v>
      </c>
      <c r="C256" s="31">
        <v>4301135504</v>
      </c>
      <c r="D256" s="207">
        <v>4640242181554</v>
      </c>
      <c r="E256" s="208"/>
      <c r="F256" s="199">
        <v>3</v>
      </c>
      <c r="G256" s="32">
        <v>1</v>
      </c>
      <c r="H256" s="199">
        <v>3</v>
      </c>
      <c r="I256" s="199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59" t="s">
        <v>346</v>
      </c>
      <c r="Q256" s="205"/>
      <c r="R256" s="205"/>
      <c r="S256" s="205"/>
      <c r="T256" s="206"/>
      <c r="U256" s="34"/>
      <c r="V256" s="34"/>
      <c r="W256" s="35" t="s">
        <v>70</v>
      </c>
      <c r="X256" s="200">
        <v>0</v>
      </c>
      <c r="Y256" s="201">
        <f t="shared" ref="Y256:Y276" si="24"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ref="BM256:BM276" si="25">IFERROR(X256*I256,"0")</f>
        <v>0</v>
      </c>
      <c r="BN256" s="67">
        <f t="shared" ref="BN256:BN276" si="26">IFERROR(Y256*I256,"0")</f>
        <v>0</v>
      </c>
      <c r="BO256" s="67">
        <f t="shared" ref="BO256:BO276" si="27">IFERROR(X256/J256,"0")</f>
        <v>0</v>
      </c>
      <c r="BP256" s="67">
        <f t="shared" ref="BP256:BP276" si="28">IFERROR(Y256/J256,"0")</f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4301135193</v>
      </c>
      <c r="D257" s="207">
        <v>4640242180403</v>
      </c>
      <c r="E257" s="208"/>
      <c r="F257" s="199">
        <v>3</v>
      </c>
      <c r="G257" s="32">
        <v>1</v>
      </c>
      <c r="H257" s="199">
        <v>3</v>
      </c>
      <c r="I257" s="199">
        <v>3.1920000000000002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5" t="s">
        <v>349</v>
      </c>
      <c r="Q257" s="205"/>
      <c r="R257" s="205"/>
      <c r="S257" s="205"/>
      <c r="T257" s="206"/>
      <c r="U257" s="34"/>
      <c r="V257" s="34"/>
      <c r="W257" s="35" t="s">
        <v>70</v>
      </c>
      <c r="X257" s="200">
        <v>0</v>
      </c>
      <c r="Y257" s="201">
        <f t="shared" si="24"/>
        <v>0</v>
      </c>
      <c r="Z257" s="36">
        <f>IFERROR(IF(X257="","",X257*0.00936),"")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4301135394</v>
      </c>
      <c r="D258" s="207">
        <v>4640242181561</v>
      </c>
      <c r="E258" s="208"/>
      <c r="F258" s="199">
        <v>3.7</v>
      </c>
      <c r="G258" s="32">
        <v>1</v>
      </c>
      <c r="H258" s="199">
        <v>3.7</v>
      </c>
      <c r="I258" s="19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85" t="s">
        <v>352</v>
      </c>
      <c r="Q258" s="205"/>
      <c r="R258" s="205"/>
      <c r="S258" s="205"/>
      <c r="T258" s="206"/>
      <c r="U258" s="34"/>
      <c r="V258" s="34"/>
      <c r="W258" s="35" t="s">
        <v>70</v>
      </c>
      <c r="X258" s="200">
        <v>14</v>
      </c>
      <c r="Y258" s="201">
        <f t="shared" si="24"/>
        <v>14</v>
      </c>
      <c r="Z258" s="36">
        <f>IFERROR(IF(X258="","",X258*0.00936),"")</f>
        <v>0.13103999999999999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54.488</v>
      </c>
      <c r="BN258" s="67">
        <f t="shared" si="26"/>
        <v>54.488</v>
      </c>
      <c r="BO258" s="67">
        <f t="shared" si="27"/>
        <v>0.1111111111111111</v>
      </c>
      <c r="BP258" s="67">
        <f t="shared" si="28"/>
        <v>0.1111111111111111</v>
      </c>
    </row>
    <row r="259" spans="1:68" ht="37.5" customHeight="1" x14ac:dyDescent="0.25">
      <c r="A259" s="54" t="s">
        <v>353</v>
      </c>
      <c r="B259" s="54" t="s">
        <v>354</v>
      </c>
      <c r="C259" s="31">
        <v>4301135187</v>
      </c>
      <c r="D259" s="207">
        <v>4640242180328</v>
      </c>
      <c r="E259" s="208"/>
      <c r="F259" s="199">
        <v>3.5</v>
      </c>
      <c r="G259" s="32">
        <v>1</v>
      </c>
      <c r="H259" s="199">
        <v>3.5</v>
      </c>
      <c r="I259" s="199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7" t="s">
        <v>355</v>
      </c>
      <c r="Q259" s="205"/>
      <c r="R259" s="205"/>
      <c r="S259" s="205"/>
      <c r="T259" s="206"/>
      <c r="U259" s="34"/>
      <c r="V259" s="34"/>
      <c r="W259" s="35" t="s">
        <v>70</v>
      </c>
      <c r="X259" s="200">
        <v>0</v>
      </c>
      <c r="Y259" s="201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356</v>
      </c>
      <c r="B260" s="54" t="s">
        <v>357</v>
      </c>
      <c r="C260" s="31">
        <v>4301135374</v>
      </c>
      <c r="D260" s="207">
        <v>4640242181424</v>
      </c>
      <c r="E260" s="208"/>
      <c r="F260" s="199">
        <v>5.5</v>
      </c>
      <c r="G260" s="32">
        <v>1</v>
      </c>
      <c r="H260" s="199">
        <v>5.5</v>
      </c>
      <c r="I260" s="199">
        <v>5.7350000000000003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29" t="s">
        <v>358</v>
      </c>
      <c r="Q260" s="205"/>
      <c r="R260" s="205"/>
      <c r="S260" s="205"/>
      <c r="T260" s="206"/>
      <c r="U260" s="34"/>
      <c r="V260" s="34"/>
      <c r="W260" s="35" t="s">
        <v>70</v>
      </c>
      <c r="X260" s="200">
        <v>0</v>
      </c>
      <c r="Y260" s="201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359</v>
      </c>
      <c r="B261" s="54" t="s">
        <v>360</v>
      </c>
      <c r="C261" s="31">
        <v>4301135320</v>
      </c>
      <c r="D261" s="207">
        <v>4640242181592</v>
      </c>
      <c r="E261" s="208"/>
      <c r="F261" s="199">
        <v>3.5</v>
      </c>
      <c r="G261" s="32">
        <v>1</v>
      </c>
      <c r="H261" s="199">
        <v>3.5</v>
      </c>
      <c r="I261" s="199">
        <v>3.6850000000000001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5" t="s">
        <v>361</v>
      </c>
      <c r="Q261" s="205"/>
      <c r="R261" s="205"/>
      <c r="S261" s="205"/>
      <c r="T261" s="206"/>
      <c r="U261" s="34"/>
      <c r="V261" s="34"/>
      <c r="W261" s="35" t="s">
        <v>70</v>
      </c>
      <c r="X261" s="200">
        <v>0</v>
      </c>
      <c r="Y261" s="201">
        <f t="shared" si="24"/>
        <v>0</v>
      </c>
      <c r="Z261" s="36">
        <f t="shared" ref="Z261:Z268" si="29"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362</v>
      </c>
      <c r="B262" s="54" t="s">
        <v>363</v>
      </c>
      <c r="C262" s="31">
        <v>4301135405</v>
      </c>
      <c r="D262" s="207">
        <v>4640242181523</v>
      </c>
      <c r="E262" s="208"/>
      <c r="F262" s="199">
        <v>3</v>
      </c>
      <c r="G262" s="32">
        <v>1</v>
      </c>
      <c r="H262" s="199">
        <v>3</v>
      </c>
      <c r="I262" s="199">
        <v>3.1920000000000002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5" t="s">
        <v>364</v>
      </c>
      <c r="Q262" s="205"/>
      <c r="R262" s="205"/>
      <c r="S262" s="205"/>
      <c r="T262" s="206"/>
      <c r="U262" s="34"/>
      <c r="V262" s="34"/>
      <c r="W262" s="35" t="s">
        <v>70</v>
      </c>
      <c r="X262" s="200">
        <v>28</v>
      </c>
      <c r="Y262" s="201">
        <f t="shared" si="24"/>
        <v>28</v>
      </c>
      <c r="Z262" s="36">
        <f t="shared" si="29"/>
        <v>0.26207999999999998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89.376000000000005</v>
      </c>
      <c r="BN262" s="67">
        <f t="shared" si="26"/>
        <v>89.376000000000005</v>
      </c>
      <c r="BO262" s="67">
        <f t="shared" si="27"/>
        <v>0.22222222222222221</v>
      </c>
      <c r="BP262" s="67">
        <f t="shared" si="28"/>
        <v>0.22222222222222221</v>
      </c>
    </row>
    <row r="263" spans="1:68" ht="27" customHeight="1" x14ac:dyDescent="0.25">
      <c r="A263" s="54" t="s">
        <v>365</v>
      </c>
      <c r="B263" s="54" t="s">
        <v>366</v>
      </c>
      <c r="C263" s="31">
        <v>4301135404</v>
      </c>
      <c r="D263" s="207">
        <v>4640242181516</v>
      </c>
      <c r="E263" s="208"/>
      <c r="F263" s="199">
        <v>3.7</v>
      </c>
      <c r="G263" s="32">
        <v>1</v>
      </c>
      <c r="H263" s="199">
        <v>3.7</v>
      </c>
      <c r="I263" s="199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7" t="s">
        <v>367</v>
      </c>
      <c r="Q263" s="205"/>
      <c r="R263" s="205"/>
      <c r="S263" s="205"/>
      <c r="T263" s="206"/>
      <c r="U263" s="34"/>
      <c r="V263" s="34"/>
      <c r="W263" s="35" t="s">
        <v>70</v>
      </c>
      <c r="X263" s="200">
        <v>0</v>
      </c>
      <c r="Y263" s="201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37.5" customHeight="1" x14ac:dyDescent="0.25">
      <c r="A264" s="54" t="s">
        <v>368</v>
      </c>
      <c r="B264" s="54" t="s">
        <v>369</v>
      </c>
      <c r="C264" s="31">
        <v>4301135402</v>
      </c>
      <c r="D264" s="207">
        <v>4640242181493</v>
      </c>
      <c r="E264" s="208"/>
      <c r="F264" s="199">
        <v>3.7</v>
      </c>
      <c r="G264" s="32">
        <v>1</v>
      </c>
      <c r="H264" s="199">
        <v>3.7</v>
      </c>
      <c r="I264" s="199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4" t="s">
        <v>370</v>
      </c>
      <c r="Q264" s="205"/>
      <c r="R264" s="205"/>
      <c r="S264" s="205"/>
      <c r="T264" s="206"/>
      <c r="U264" s="34"/>
      <c r="V264" s="34"/>
      <c r="W264" s="35" t="s">
        <v>70</v>
      </c>
      <c r="X264" s="200">
        <v>0</v>
      </c>
      <c r="Y264" s="201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371</v>
      </c>
      <c r="B265" s="54" t="s">
        <v>372</v>
      </c>
      <c r="C265" s="31">
        <v>4301135375</v>
      </c>
      <c r="D265" s="207">
        <v>4640242181486</v>
      </c>
      <c r="E265" s="208"/>
      <c r="F265" s="199">
        <v>3.7</v>
      </c>
      <c r="G265" s="32">
        <v>1</v>
      </c>
      <c r="H265" s="199">
        <v>3.7</v>
      </c>
      <c r="I265" s="199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0" t="s">
        <v>373</v>
      </c>
      <c r="Q265" s="205"/>
      <c r="R265" s="205"/>
      <c r="S265" s="205"/>
      <c r="T265" s="206"/>
      <c r="U265" s="34"/>
      <c r="V265" s="34"/>
      <c r="W265" s="35" t="s">
        <v>70</v>
      </c>
      <c r="X265" s="200">
        <v>42</v>
      </c>
      <c r="Y265" s="201">
        <f t="shared" si="24"/>
        <v>42</v>
      </c>
      <c r="Z265" s="36">
        <f t="shared" si="29"/>
        <v>0.39312000000000002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163.464</v>
      </c>
      <c r="BN265" s="67">
        <f t="shared" si="26"/>
        <v>163.464</v>
      </c>
      <c r="BO265" s="67">
        <f t="shared" si="27"/>
        <v>0.33333333333333331</v>
      </c>
      <c r="BP265" s="67">
        <f t="shared" si="28"/>
        <v>0.33333333333333331</v>
      </c>
    </row>
    <row r="266" spans="1:68" ht="27" customHeight="1" x14ac:dyDescent="0.25">
      <c r="A266" s="54" t="s">
        <v>374</v>
      </c>
      <c r="B266" s="54" t="s">
        <v>375</v>
      </c>
      <c r="C266" s="31">
        <v>4301135403</v>
      </c>
      <c r="D266" s="207">
        <v>4640242181509</v>
      </c>
      <c r="E266" s="208"/>
      <c r="F266" s="199">
        <v>3.7</v>
      </c>
      <c r="G266" s="32">
        <v>1</v>
      </c>
      <c r="H266" s="199">
        <v>3.7</v>
      </c>
      <c r="I266" s="199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2" t="s">
        <v>376</v>
      </c>
      <c r="Q266" s="205"/>
      <c r="R266" s="205"/>
      <c r="S266" s="205"/>
      <c r="T266" s="206"/>
      <c r="U266" s="34"/>
      <c r="V266" s="34"/>
      <c r="W266" s="35" t="s">
        <v>70</v>
      </c>
      <c r="X266" s="200">
        <v>0</v>
      </c>
      <c r="Y266" s="201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377</v>
      </c>
      <c r="B267" s="54" t="s">
        <v>378</v>
      </c>
      <c r="C267" s="31">
        <v>4301135304</v>
      </c>
      <c r="D267" s="207">
        <v>4640242181240</v>
      </c>
      <c r="E267" s="208"/>
      <c r="F267" s="199">
        <v>0.3</v>
      </c>
      <c r="G267" s="32">
        <v>9</v>
      </c>
      <c r="H267" s="199">
        <v>2.7</v>
      </c>
      <c r="I267" s="199">
        <v>2.88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1" t="s">
        <v>379</v>
      </c>
      <c r="Q267" s="205"/>
      <c r="R267" s="205"/>
      <c r="S267" s="205"/>
      <c r="T267" s="206"/>
      <c r="U267" s="34"/>
      <c r="V267" s="34"/>
      <c r="W267" s="35" t="s">
        <v>70</v>
      </c>
      <c r="X267" s="200">
        <v>0</v>
      </c>
      <c r="Y267" s="201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380</v>
      </c>
      <c r="B268" s="54" t="s">
        <v>381</v>
      </c>
      <c r="C268" s="31">
        <v>4301135310</v>
      </c>
      <c r="D268" s="207">
        <v>4640242181318</v>
      </c>
      <c r="E268" s="208"/>
      <c r="F268" s="199">
        <v>0.3</v>
      </c>
      <c r="G268" s="32">
        <v>9</v>
      </c>
      <c r="H268" s="199">
        <v>2.7</v>
      </c>
      <c r="I268" s="199">
        <v>2.988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73" t="s">
        <v>382</v>
      </c>
      <c r="Q268" s="205"/>
      <c r="R268" s="205"/>
      <c r="S268" s="205"/>
      <c r="T268" s="206"/>
      <c r="U268" s="34"/>
      <c r="V268" s="34"/>
      <c r="W268" s="35" t="s">
        <v>70</v>
      </c>
      <c r="X268" s="200">
        <v>14</v>
      </c>
      <c r="Y268" s="201">
        <f t="shared" si="24"/>
        <v>14</v>
      </c>
      <c r="Z268" s="36">
        <f t="shared" si="29"/>
        <v>0.13103999999999999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41.832000000000001</v>
      </c>
      <c r="BN268" s="67">
        <f t="shared" si="26"/>
        <v>41.832000000000001</v>
      </c>
      <c r="BO268" s="67">
        <f t="shared" si="27"/>
        <v>0.1111111111111111</v>
      </c>
      <c r="BP268" s="67">
        <f t="shared" si="28"/>
        <v>0.1111111111111111</v>
      </c>
    </row>
    <row r="269" spans="1:68" ht="27" customHeight="1" x14ac:dyDescent="0.25">
      <c r="A269" s="54" t="s">
        <v>383</v>
      </c>
      <c r="B269" s="54" t="s">
        <v>384</v>
      </c>
      <c r="C269" s="31">
        <v>4301135306</v>
      </c>
      <c r="D269" s="207">
        <v>4640242181578</v>
      </c>
      <c r="E269" s="208"/>
      <c r="F269" s="199">
        <v>0.3</v>
      </c>
      <c r="G269" s="32">
        <v>9</v>
      </c>
      <c r="H269" s="199">
        <v>2.7</v>
      </c>
      <c r="I269" s="199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71" t="s">
        <v>385</v>
      </c>
      <c r="Q269" s="205"/>
      <c r="R269" s="205"/>
      <c r="S269" s="205"/>
      <c r="T269" s="206"/>
      <c r="U269" s="34"/>
      <c r="V269" s="34"/>
      <c r="W269" s="35" t="s">
        <v>70</v>
      </c>
      <c r="X269" s="200">
        <v>0</v>
      </c>
      <c r="Y269" s="201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386</v>
      </c>
      <c r="B270" s="54" t="s">
        <v>387</v>
      </c>
      <c r="C270" s="31">
        <v>4301135305</v>
      </c>
      <c r="D270" s="207">
        <v>4640242181394</v>
      </c>
      <c r="E270" s="208"/>
      <c r="F270" s="199">
        <v>0.3</v>
      </c>
      <c r="G270" s="32">
        <v>9</v>
      </c>
      <c r="H270" s="199">
        <v>2.7</v>
      </c>
      <c r="I270" s="199">
        <v>2.8450000000000002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3" t="s">
        <v>388</v>
      </c>
      <c r="Q270" s="205"/>
      <c r="R270" s="205"/>
      <c r="S270" s="205"/>
      <c r="T270" s="206"/>
      <c r="U270" s="34"/>
      <c r="V270" s="34"/>
      <c r="W270" s="35" t="s">
        <v>70</v>
      </c>
      <c r="X270" s="200">
        <v>0</v>
      </c>
      <c r="Y270" s="201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389</v>
      </c>
      <c r="B271" s="54" t="s">
        <v>390</v>
      </c>
      <c r="C271" s="31">
        <v>4301135309</v>
      </c>
      <c r="D271" s="207">
        <v>4640242181332</v>
      </c>
      <c r="E271" s="208"/>
      <c r="F271" s="199">
        <v>0.3</v>
      </c>
      <c r="G271" s="32">
        <v>9</v>
      </c>
      <c r="H271" s="199">
        <v>2.7</v>
      </c>
      <c r="I271" s="199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49" t="s">
        <v>391</v>
      </c>
      <c r="Q271" s="205"/>
      <c r="R271" s="205"/>
      <c r="S271" s="205"/>
      <c r="T271" s="206"/>
      <c r="U271" s="34"/>
      <c r="V271" s="34"/>
      <c r="W271" s="35" t="s">
        <v>70</v>
      </c>
      <c r="X271" s="200">
        <v>0</v>
      </c>
      <c r="Y271" s="201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392</v>
      </c>
      <c r="B272" s="54" t="s">
        <v>393</v>
      </c>
      <c r="C272" s="31">
        <v>4301135308</v>
      </c>
      <c r="D272" s="207">
        <v>4640242181349</v>
      </c>
      <c r="E272" s="208"/>
      <c r="F272" s="199">
        <v>0.3</v>
      </c>
      <c r="G272" s="32">
        <v>9</v>
      </c>
      <c r="H272" s="199">
        <v>2.7</v>
      </c>
      <c r="I272" s="199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08" t="s">
        <v>394</v>
      </c>
      <c r="Q272" s="205"/>
      <c r="R272" s="205"/>
      <c r="S272" s="205"/>
      <c r="T272" s="206"/>
      <c r="U272" s="34"/>
      <c r="V272" s="34"/>
      <c r="W272" s="35" t="s">
        <v>70</v>
      </c>
      <c r="X272" s="200">
        <v>0</v>
      </c>
      <c r="Y272" s="201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395</v>
      </c>
      <c r="B273" s="54" t="s">
        <v>396</v>
      </c>
      <c r="C273" s="31">
        <v>4301135307</v>
      </c>
      <c r="D273" s="207">
        <v>4640242181370</v>
      </c>
      <c r="E273" s="208"/>
      <c r="F273" s="199">
        <v>0.3</v>
      </c>
      <c r="G273" s="32">
        <v>9</v>
      </c>
      <c r="H273" s="199">
        <v>2.7</v>
      </c>
      <c r="I273" s="199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268" t="s">
        <v>397</v>
      </c>
      <c r="Q273" s="205"/>
      <c r="R273" s="205"/>
      <c r="S273" s="205"/>
      <c r="T273" s="206"/>
      <c r="U273" s="34"/>
      <c r="V273" s="34"/>
      <c r="W273" s="35" t="s">
        <v>70</v>
      </c>
      <c r="X273" s="200">
        <v>0</v>
      </c>
      <c r="Y273" s="201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398</v>
      </c>
      <c r="B274" s="54" t="s">
        <v>399</v>
      </c>
      <c r="C274" s="31">
        <v>4301135318</v>
      </c>
      <c r="D274" s="207">
        <v>4607111037480</v>
      </c>
      <c r="E274" s="208"/>
      <c r="F274" s="199">
        <v>1</v>
      </c>
      <c r="G274" s="32">
        <v>4</v>
      </c>
      <c r="H274" s="199">
        <v>4</v>
      </c>
      <c r="I274" s="199">
        <v>4.2724000000000002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61" t="s">
        <v>400</v>
      </c>
      <c r="Q274" s="205"/>
      <c r="R274" s="205"/>
      <c r="S274" s="205"/>
      <c r="T274" s="206"/>
      <c r="U274" s="34"/>
      <c r="V274" s="34"/>
      <c r="W274" s="35" t="s">
        <v>70</v>
      </c>
      <c r="X274" s="200">
        <v>0</v>
      </c>
      <c r="Y274" s="201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401</v>
      </c>
      <c r="B275" s="54" t="s">
        <v>402</v>
      </c>
      <c r="C275" s="31">
        <v>4301135319</v>
      </c>
      <c r="D275" s="207">
        <v>4607111037473</v>
      </c>
      <c r="E275" s="208"/>
      <c r="F275" s="199">
        <v>1</v>
      </c>
      <c r="G275" s="32">
        <v>4</v>
      </c>
      <c r="H275" s="199">
        <v>4</v>
      </c>
      <c r="I275" s="199">
        <v>4.2300000000000004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0" t="s">
        <v>403</v>
      </c>
      <c r="Q275" s="205"/>
      <c r="R275" s="205"/>
      <c r="S275" s="205"/>
      <c r="T275" s="206"/>
      <c r="U275" s="34"/>
      <c r="V275" s="34"/>
      <c r="W275" s="35" t="s">
        <v>70</v>
      </c>
      <c r="X275" s="200">
        <v>0</v>
      </c>
      <c r="Y275" s="201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404</v>
      </c>
      <c r="B276" s="54" t="s">
        <v>405</v>
      </c>
      <c r="C276" s="31">
        <v>4301135198</v>
      </c>
      <c r="D276" s="207">
        <v>4640242180663</v>
      </c>
      <c r="E276" s="208"/>
      <c r="F276" s="199">
        <v>0.9</v>
      </c>
      <c r="G276" s="32">
        <v>4</v>
      </c>
      <c r="H276" s="199">
        <v>3.6</v>
      </c>
      <c r="I276" s="199">
        <v>3.83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82" t="s">
        <v>406</v>
      </c>
      <c r="Q276" s="205"/>
      <c r="R276" s="205"/>
      <c r="S276" s="205"/>
      <c r="T276" s="206"/>
      <c r="U276" s="34"/>
      <c r="V276" s="34"/>
      <c r="W276" s="35" t="s">
        <v>70</v>
      </c>
      <c r="X276" s="200">
        <v>0</v>
      </c>
      <c r="Y276" s="201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90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x14ac:dyDescent="0.2">
      <c r="A277" s="217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8"/>
      <c r="P277" s="213" t="s">
        <v>72</v>
      </c>
      <c r="Q277" s="214"/>
      <c r="R277" s="214"/>
      <c r="S277" s="214"/>
      <c r="T277" s="214"/>
      <c r="U277" s="214"/>
      <c r="V277" s="215"/>
      <c r="W277" s="37" t="s">
        <v>70</v>
      </c>
      <c r="X277" s="202">
        <f>IFERROR(SUM(X256:X276),"0")</f>
        <v>98</v>
      </c>
      <c r="Y277" s="202">
        <f>IFERROR(SUM(Y256:Y276),"0")</f>
        <v>98</v>
      </c>
      <c r="Z277" s="202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0.9172800000000001</v>
      </c>
      <c r="AA277" s="203"/>
      <c r="AB277" s="203"/>
      <c r="AC277" s="203"/>
    </row>
    <row r="278" spans="1:68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8"/>
      <c r="P278" s="213" t="s">
        <v>72</v>
      </c>
      <c r="Q278" s="214"/>
      <c r="R278" s="214"/>
      <c r="S278" s="214"/>
      <c r="T278" s="214"/>
      <c r="U278" s="214"/>
      <c r="V278" s="215"/>
      <c r="W278" s="37" t="s">
        <v>73</v>
      </c>
      <c r="X278" s="202">
        <f>IFERROR(SUMPRODUCT(X256:X276*H256:H276),"0")</f>
        <v>329.00000000000006</v>
      </c>
      <c r="Y278" s="202">
        <f>IFERROR(SUMPRODUCT(Y256:Y276*H256:H276),"0")</f>
        <v>329.00000000000006</v>
      </c>
      <c r="Z278" s="37"/>
      <c r="AA278" s="203"/>
      <c r="AB278" s="203"/>
      <c r="AC278" s="203"/>
    </row>
    <row r="279" spans="1:68" ht="15" customHeight="1" x14ac:dyDescent="0.2">
      <c r="A279" s="323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6"/>
      <c r="P279" s="256" t="s">
        <v>407</v>
      </c>
      <c r="Q279" s="257"/>
      <c r="R279" s="257"/>
      <c r="S279" s="257"/>
      <c r="T279" s="257"/>
      <c r="U279" s="257"/>
      <c r="V279" s="258"/>
      <c r="W279" s="37" t="s">
        <v>73</v>
      </c>
      <c r="X279" s="202">
        <f>IFERROR(X24+X33+X40+X48+X65+X71+X76+X82+X92+X99+X113+X119+X125+X132+X137+X143+X148+X155+X163+X168+X176+X180+X188+X198+X206+X212+X218+X225+X231+X239+X243+X248+X254+X278,"0")</f>
        <v>9038.84</v>
      </c>
      <c r="Y279" s="202">
        <f>IFERROR(Y24+Y33+Y40+Y48+Y65+Y71+Y76+Y82+Y92+Y99+Y113+Y119+Y125+Y132+Y137+Y143+Y148+Y155+Y163+Y168+Y176+Y180+Y188+Y198+Y206+Y212+Y218+Y225+Y231+Y239+Y243+Y248+Y254+Y278,"0")</f>
        <v>9038.84</v>
      </c>
      <c r="Z279" s="37"/>
      <c r="AA279" s="203"/>
      <c r="AB279" s="203"/>
      <c r="AC279" s="203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6"/>
      <c r="P280" s="256" t="s">
        <v>408</v>
      </c>
      <c r="Q280" s="257"/>
      <c r="R280" s="257"/>
      <c r="S280" s="257"/>
      <c r="T280" s="257"/>
      <c r="U280" s="257"/>
      <c r="V280" s="258"/>
      <c r="W280" s="37" t="s">
        <v>73</v>
      </c>
      <c r="X280" s="202">
        <f>IFERROR(SUM(BM22:BM276),"0")</f>
        <v>9791.3919999999998</v>
      </c>
      <c r="Y280" s="202">
        <f>IFERROR(SUM(BN22:BN276),"0")</f>
        <v>9791.3919999999998</v>
      </c>
      <c r="Z280" s="37"/>
      <c r="AA280" s="203"/>
      <c r="AB280" s="203"/>
      <c r="AC280" s="203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6"/>
      <c r="P281" s="256" t="s">
        <v>409</v>
      </c>
      <c r="Q281" s="257"/>
      <c r="R281" s="257"/>
      <c r="S281" s="257"/>
      <c r="T281" s="257"/>
      <c r="U281" s="257"/>
      <c r="V281" s="258"/>
      <c r="W281" s="37" t="s">
        <v>410</v>
      </c>
      <c r="X281" s="38">
        <f>ROUNDUP(SUM(BO22:BO276),0)</f>
        <v>23</v>
      </c>
      <c r="Y281" s="38">
        <f>ROUNDUP(SUM(BP22:BP276),0)</f>
        <v>23</v>
      </c>
      <c r="Z281" s="37"/>
      <c r="AA281" s="203"/>
      <c r="AB281" s="203"/>
      <c r="AC281" s="203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6"/>
      <c r="P282" s="256" t="s">
        <v>411</v>
      </c>
      <c r="Q282" s="257"/>
      <c r="R282" s="257"/>
      <c r="S282" s="257"/>
      <c r="T282" s="257"/>
      <c r="U282" s="257"/>
      <c r="V282" s="258"/>
      <c r="W282" s="37" t="s">
        <v>73</v>
      </c>
      <c r="X282" s="202">
        <f>GrossWeightTotal+PalletQtyTotal*25</f>
        <v>10366.392</v>
      </c>
      <c r="Y282" s="202">
        <f>GrossWeightTotalR+PalletQtyTotalR*25</f>
        <v>10366.392</v>
      </c>
      <c r="Z282" s="37"/>
      <c r="AA282" s="203"/>
      <c r="AB282" s="203"/>
      <c r="AC282" s="203"/>
    </row>
    <row r="283" spans="1:68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6"/>
      <c r="P283" s="256" t="s">
        <v>412</v>
      </c>
      <c r="Q283" s="257"/>
      <c r="R283" s="257"/>
      <c r="S283" s="257"/>
      <c r="T283" s="257"/>
      <c r="U283" s="257"/>
      <c r="V283" s="258"/>
      <c r="W283" s="37" t="s">
        <v>410</v>
      </c>
      <c r="X283" s="202">
        <f>IFERROR(X23+X32+X39+X47+X64+X70+X75+X81+X91+X98+X112+X118+X124+X131+X136+X142+X147+X154+X162+X167+X175+X179+X187+X197+X205+X211+X217+X224+X230+X238+X242+X247+X253+X277,"0")</f>
        <v>1980</v>
      </c>
      <c r="Y283" s="202">
        <f>IFERROR(Y23+Y32+Y39+Y47+Y64+Y70+Y75+Y81+Y91+Y98+Y112+Y118+Y124+Y131+Y136+Y142+Y147+Y154+Y162+Y167+Y175+Y179+Y187+Y197+Y205+Y211+Y217+Y224+Y230+Y238+Y242+Y247+Y253+Y277,"0")</f>
        <v>1980</v>
      </c>
      <c r="Z283" s="37"/>
      <c r="AA283" s="203"/>
      <c r="AB283" s="203"/>
      <c r="AC283" s="203"/>
    </row>
    <row r="284" spans="1:68" ht="14.25" customHeight="1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16"/>
      <c r="P284" s="256" t="s">
        <v>413</v>
      </c>
      <c r="Q284" s="257"/>
      <c r="R284" s="257"/>
      <c r="S284" s="257"/>
      <c r="T284" s="257"/>
      <c r="U284" s="257"/>
      <c r="V284" s="258"/>
      <c r="W284" s="39" t="s">
        <v>414</v>
      </c>
      <c r="X284" s="37"/>
      <c r="Y284" s="37"/>
      <c r="Z284" s="37">
        <f>IFERROR(Z23+Z32+Z39+Z47+Z64+Z70+Z75+Z81+Z91+Z98+Z112+Z118+Z124+Z131+Z136+Z142+Z147+Z154+Z162+Z167+Z175+Z179+Z187+Z197+Z205+Z211+Z217+Z224+Z230+Z238+Z242+Z247+Z253+Z277,"0")</f>
        <v>28.897359999999995</v>
      </c>
      <c r="AA284" s="203"/>
      <c r="AB284" s="203"/>
      <c r="AC284" s="203"/>
    </row>
    <row r="285" spans="1:68" ht="13.5" customHeight="1" thickBot="1" x14ac:dyDescent="0.25"/>
    <row r="286" spans="1:68" ht="27" customHeight="1" thickTop="1" thickBot="1" x14ac:dyDescent="0.25">
      <c r="A286" s="40" t="s">
        <v>415</v>
      </c>
      <c r="B286" s="191" t="s">
        <v>63</v>
      </c>
      <c r="C286" s="223" t="s">
        <v>74</v>
      </c>
      <c r="D286" s="339"/>
      <c r="E286" s="339"/>
      <c r="F286" s="339"/>
      <c r="G286" s="339"/>
      <c r="H286" s="339"/>
      <c r="I286" s="339"/>
      <c r="J286" s="339"/>
      <c r="K286" s="339"/>
      <c r="L286" s="339"/>
      <c r="M286" s="339"/>
      <c r="N286" s="339"/>
      <c r="O286" s="339"/>
      <c r="P286" s="339"/>
      <c r="Q286" s="339"/>
      <c r="R286" s="339"/>
      <c r="S286" s="284"/>
      <c r="T286" s="223" t="s">
        <v>228</v>
      </c>
      <c r="U286" s="284"/>
      <c r="V286" s="191" t="s">
        <v>253</v>
      </c>
      <c r="W286" s="223" t="s">
        <v>266</v>
      </c>
      <c r="X286" s="339"/>
      <c r="Y286" s="339"/>
      <c r="Z286" s="284"/>
      <c r="AA286" s="191" t="s">
        <v>302</v>
      </c>
      <c r="AB286" s="191" t="s">
        <v>307</v>
      </c>
      <c r="AC286" s="191" t="s">
        <v>313</v>
      </c>
      <c r="AD286" s="191" t="s">
        <v>229</v>
      </c>
      <c r="AF286" s="192"/>
    </row>
    <row r="287" spans="1:68" ht="14.25" customHeight="1" thickTop="1" x14ac:dyDescent="0.2">
      <c r="A287" s="233" t="s">
        <v>416</v>
      </c>
      <c r="B287" s="223" t="s">
        <v>63</v>
      </c>
      <c r="C287" s="223" t="s">
        <v>75</v>
      </c>
      <c r="D287" s="223" t="s">
        <v>87</v>
      </c>
      <c r="E287" s="223" t="s">
        <v>95</v>
      </c>
      <c r="F287" s="223" t="s">
        <v>106</v>
      </c>
      <c r="G287" s="223" t="s">
        <v>135</v>
      </c>
      <c r="H287" s="223" t="s">
        <v>141</v>
      </c>
      <c r="I287" s="223" t="s">
        <v>145</v>
      </c>
      <c r="J287" s="223" t="s">
        <v>151</v>
      </c>
      <c r="K287" s="223" t="s">
        <v>164</v>
      </c>
      <c r="L287" s="223" t="s">
        <v>172</v>
      </c>
      <c r="M287" s="223" t="s">
        <v>197</v>
      </c>
      <c r="N287" s="192"/>
      <c r="O287" s="223" t="s">
        <v>202</v>
      </c>
      <c r="P287" s="223" t="s">
        <v>207</v>
      </c>
      <c r="Q287" s="223" t="s">
        <v>214</v>
      </c>
      <c r="R287" s="223" t="s">
        <v>217</v>
      </c>
      <c r="S287" s="223" t="s">
        <v>225</v>
      </c>
      <c r="T287" s="223" t="s">
        <v>229</v>
      </c>
      <c r="U287" s="223" t="s">
        <v>236</v>
      </c>
      <c r="V287" s="223" t="s">
        <v>254</v>
      </c>
      <c r="W287" s="223" t="s">
        <v>267</v>
      </c>
      <c r="X287" s="223" t="s">
        <v>274</v>
      </c>
      <c r="Y287" s="223" t="s">
        <v>287</v>
      </c>
      <c r="Z287" s="223" t="s">
        <v>296</v>
      </c>
      <c r="AA287" s="223" t="s">
        <v>303</v>
      </c>
      <c r="AB287" s="223" t="s">
        <v>308</v>
      </c>
      <c r="AC287" s="223" t="s">
        <v>314</v>
      </c>
      <c r="AD287" s="223" t="s">
        <v>229</v>
      </c>
      <c r="AF287" s="192"/>
    </row>
    <row r="288" spans="1:68" ht="13.5" customHeight="1" thickBot="1" x14ac:dyDescent="0.25">
      <c r="A288" s="234"/>
      <c r="B288" s="224"/>
      <c r="C288" s="224"/>
      <c r="D288" s="224"/>
      <c r="E288" s="224"/>
      <c r="F288" s="224"/>
      <c r="G288" s="224"/>
      <c r="H288" s="224"/>
      <c r="I288" s="224"/>
      <c r="J288" s="224"/>
      <c r="K288" s="224"/>
      <c r="L288" s="224"/>
      <c r="M288" s="224"/>
      <c r="N288" s="192"/>
      <c r="O288" s="224"/>
      <c r="P288" s="224"/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  <c r="AA288" s="224"/>
      <c r="AB288" s="224"/>
      <c r="AC288" s="224"/>
      <c r="AD288" s="224"/>
      <c r="AF288" s="192"/>
    </row>
    <row r="289" spans="1:32" ht="18" customHeight="1" thickTop="1" thickBot="1" x14ac:dyDescent="0.25">
      <c r="A289" s="40" t="s">
        <v>417</v>
      </c>
      <c r="B289" s="46">
        <f>IFERROR(X22*H22,"0")</f>
        <v>0</v>
      </c>
      <c r="C289" s="46">
        <f>IFERROR(X28*H28,"0")+IFERROR(X29*H29,"0")+IFERROR(X30*H30,"0")+IFERROR(X31*H31,"0")</f>
        <v>252</v>
      </c>
      <c r="D289" s="46">
        <f>IFERROR(X36*H36,"0")+IFERROR(X37*H37,"0")+IFERROR(X38*H38,"0")</f>
        <v>288</v>
      </c>
      <c r="E289" s="46">
        <f>IFERROR(X43*H43,"0")+IFERROR(X44*H44,"0")+IFERROR(X45*H45,"0")+IFERROR(X46*H46,"0")</f>
        <v>24</v>
      </c>
      <c r="F289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777.59999999999991</v>
      </c>
      <c r="G289" s="46">
        <f>IFERROR(X68*H68,"0")+IFERROR(X69*H69,"0")</f>
        <v>420</v>
      </c>
      <c r="H289" s="46">
        <f>IFERROR(X74*H74,"0")</f>
        <v>0</v>
      </c>
      <c r="I289" s="46">
        <f>IFERROR(X79*H79,"0")+IFERROR(X80*H80,"0")</f>
        <v>50.4</v>
      </c>
      <c r="J289" s="46">
        <f>IFERROR(X85*H85,"0")+IFERROR(X86*H86,"0")+IFERROR(X87*H87,"0")+IFERROR(X88*H88,"0")+IFERROR(X89*H89,"0")+IFERROR(X90*H90,"0")</f>
        <v>554.4</v>
      </c>
      <c r="K289" s="46">
        <f>IFERROR(X95*H95,"0")+IFERROR(X96*H96,"0")+IFERROR(X97*H97,"0")</f>
        <v>0</v>
      </c>
      <c r="L289" s="46">
        <f>IFERROR(X102*H102,"0")+IFERROR(X103*H103,"0")+IFERROR(X104*H104,"0")+IFERROR(X105*H105,"0")+IFERROR(X106*H106,"0")+IFERROR(X107*H107,"0")+IFERROR(X108*H108,"0")+IFERROR(X109*H109,"0")+IFERROR(X110*H110,"0")+IFERROR(X111*H111,"0")</f>
        <v>2686.08</v>
      </c>
      <c r="M289" s="46">
        <f>IFERROR(X116*H116,"0")+IFERROR(X117*H117,"0")</f>
        <v>372</v>
      </c>
      <c r="N289" s="192"/>
      <c r="O289" s="46">
        <f>IFERROR(X122*H122,"0")+IFERROR(X123*H123,"0")</f>
        <v>252</v>
      </c>
      <c r="P289" s="46">
        <f>IFERROR(X128*H128,"0")+IFERROR(X129*H129,"0")+IFERROR(X130*H130,"0")</f>
        <v>42</v>
      </c>
      <c r="Q289" s="46">
        <f>IFERROR(X135*H135,"0")</f>
        <v>0</v>
      </c>
      <c r="R289" s="46">
        <f>IFERROR(X140*H140,"0")+IFERROR(X141*H141,"0")</f>
        <v>0</v>
      </c>
      <c r="S289" s="46">
        <f>IFERROR(X146*H146,"0")</f>
        <v>0</v>
      </c>
      <c r="T289" s="46">
        <f>IFERROR(X152*H152,"0")+IFERROR(X153*H153,"0")</f>
        <v>0</v>
      </c>
      <c r="U289" s="46">
        <f>IFERROR(X158*H158,"0")+IFERROR(X159*H159,"0")+IFERROR(X160*H160,"0")+IFERROR(X161*H161,"0")+IFERROR(X165*H165,"0")+IFERROR(X166*H166,"0")</f>
        <v>300</v>
      </c>
      <c r="V289" s="46">
        <f>IFERROR(X172*H172,"0")+IFERROR(X173*H173,"0")+IFERROR(X174*H174,"0")+IFERROR(X178*H178,"0")</f>
        <v>672</v>
      </c>
      <c r="W289" s="46">
        <f>IFERROR(X184*H184,"0")+IFERROR(X185*H185,"0")+IFERROR(X186*H186,"0")</f>
        <v>268.79999999999995</v>
      </c>
      <c r="X289" s="46">
        <f>IFERROR(X191*H191,"0")+IFERROR(X192*H192,"0")+IFERROR(X193*H193,"0")+IFERROR(X194*H194,"0")+IFERROR(X195*H195,"0")+IFERROR(X196*H196,"0")</f>
        <v>67.199999999999989</v>
      </c>
      <c r="Y289" s="46">
        <f>IFERROR(X201*H201,"0")+IFERROR(X202*H202,"0")+IFERROR(X203*H203,"0")+IFERROR(X204*H204,"0")</f>
        <v>259.2</v>
      </c>
      <c r="Z289" s="46">
        <f>IFERROR(X209*H209,"0")+IFERROR(X210*H210,"0")</f>
        <v>0</v>
      </c>
      <c r="AA289" s="46">
        <f>IFERROR(X216*H216,"0")</f>
        <v>0</v>
      </c>
      <c r="AB289" s="46">
        <f>IFERROR(X222*H222,"0")+IFERROR(X223*H223,"0")</f>
        <v>300</v>
      </c>
      <c r="AC289" s="46">
        <f>IFERROR(X229*H229,"0")</f>
        <v>0</v>
      </c>
      <c r="AD289" s="46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1453.16</v>
      </c>
      <c r="AF289" s="192"/>
    </row>
    <row r="290" spans="1:32" ht="13.5" customHeight="1" thickTop="1" x14ac:dyDescent="0.2">
      <c r="C290" s="192"/>
    </row>
    <row r="291" spans="1:32" ht="19.5" customHeight="1" x14ac:dyDescent="0.2">
      <c r="A291" s="58" t="s">
        <v>418</v>
      </c>
      <c r="B291" s="58" t="s">
        <v>419</v>
      </c>
      <c r="C291" s="58" t="s">
        <v>420</v>
      </c>
    </row>
    <row r="292" spans="1:32" x14ac:dyDescent="0.2">
      <c r="A292" s="59">
        <f>SUMPRODUCT(--(BB:BB="ЗПФ"),--(W:W="кор"),H:H,Y:Y)+SUMPRODUCT(--(BB:BB="ЗПФ"),--(W:W="кг"),Y:Y)</f>
        <v>5606.88</v>
      </c>
      <c r="B292" s="60">
        <f>SUMPRODUCT(--(BB:BB="ПГП"),--(W:W="кор"),H:H,Y:Y)+SUMPRODUCT(--(BB:BB="ПГП"),--(W:W="кг"),Y:Y)</f>
        <v>3431.9600000000005</v>
      </c>
      <c r="C292" s="60">
        <f>SUMPRODUCT(--(BB:BB="КИЗ"),--(W:W="кор"),H:H,Y:Y)+SUMPRODUCT(--(BB:BB="КИЗ"),--(W:W="кг"),Y:Y)</f>
        <v>0</v>
      </c>
    </row>
  </sheetData>
  <sheetProtection algorithmName="SHA-512" hashValue="yCo8Sd8CKZIBwlGSOzSnf7csdjxIyZkT3tqha6eoZffBVjwct9uEh1MGRzUlXCglX2Sv4g09KJ2LkdeBZG9BmA==" saltValue="7BrSH91Rs90yCqQ8/Aly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2">
    <mergeCell ref="M287:M288"/>
    <mergeCell ref="D107:E107"/>
    <mergeCell ref="P263:T263"/>
    <mergeCell ref="Q6:R6"/>
    <mergeCell ref="A124:O125"/>
    <mergeCell ref="A118:O119"/>
    <mergeCell ref="D102:E102"/>
    <mergeCell ref="P81:V81"/>
    <mergeCell ref="D196:E196"/>
    <mergeCell ref="P23:V23"/>
    <mergeCell ref="A35:Z35"/>
    <mergeCell ref="D54:E54"/>
    <mergeCell ref="J287:J288"/>
    <mergeCell ref="L287:L288"/>
    <mergeCell ref="P283:V283"/>
    <mergeCell ref="D271:E271"/>
    <mergeCell ref="V12:W12"/>
    <mergeCell ref="D191:E191"/>
    <mergeCell ref="D262:E262"/>
    <mergeCell ref="D237:E237"/>
    <mergeCell ref="P85:T85"/>
    <mergeCell ref="A142:O143"/>
    <mergeCell ref="P60:T60"/>
    <mergeCell ref="D95:E95"/>
    <mergeCell ref="S287:S288"/>
    <mergeCell ref="P128:T128"/>
    <mergeCell ref="U287:U288"/>
    <mergeCell ref="AD17:AF18"/>
    <mergeCell ref="A39:O40"/>
    <mergeCell ref="P167:V167"/>
    <mergeCell ref="P142:V142"/>
    <mergeCell ref="F5:G5"/>
    <mergeCell ref="B287:B288"/>
    <mergeCell ref="D287:D288"/>
    <mergeCell ref="A221:Z221"/>
    <mergeCell ref="A25:Z25"/>
    <mergeCell ref="C286:S286"/>
    <mergeCell ref="P119:V119"/>
    <mergeCell ref="P186:T186"/>
    <mergeCell ref="V11:W11"/>
    <mergeCell ref="P57:T57"/>
    <mergeCell ref="D165:E165"/>
    <mergeCell ref="A205:O206"/>
    <mergeCell ref="P146:T146"/>
    <mergeCell ref="D152:E152"/>
    <mergeCell ref="A136:O137"/>
    <mergeCell ref="D223:E223"/>
    <mergeCell ref="D29:E29"/>
    <mergeCell ref="P2:W3"/>
    <mergeCell ref="P218:V218"/>
    <mergeCell ref="D241:E241"/>
    <mergeCell ref="P54:T54"/>
    <mergeCell ref="A170:Z170"/>
    <mergeCell ref="D10:E10"/>
    <mergeCell ref="A23:O24"/>
    <mergeCell ref="F10:G10"/>
    <mergeCell ref="P135:T135"/>
    <mergeCell ref="P191:T191"/>
    <mergeCell ref="P205:V205"/>
    <mergeCell ref="D216:E216"/>
    <mergeCell ref="A20:Z20"/>
    <mergeCell ref="P123:T123"/>
    <mergeCell ref="P110:T110"/>
    <mergeCell ref="P137:V137"/>
    <mergeCell ref="P197:V197"/>
    <mergeCell ref="A127:Z127"/>
    <mergeCell ref="A114:Z114"/>
    <mergeCell ref="P239:V239"/>
    <mergeCell ref="D105:E105"/>
    <mergeCell ref="P132:V132"/>
    <mergeCell ref="N17:N18"/>
    <mergeCell ref="Q5:R5"/>
    <mergeCell ref="P284:V284"/>
    <mergeCell ref="P36:T36"/>
    <mergeCell ref="P107:T107"/>
    <mergeCell ref="A233:Z233"/>
    <mergeCell ref="M17:M18"/>
    <mergeCell ref="O17:O18"/>
    <mergeCell ref="P131:V131"/>
    <mergeCell ref="P187:V187"/>
    <mergeCell ref="P102:T102"/>
    <mergeCell ref="P196:T196"/>
    <mergeCell ref="P281:V281"/>
    <mergeCell ref="P62:T62"/>
    <mergeCell ref="D270:E270"/>
    <mergeCell ref="D265:E265"/>
    <mergeCell ref="D252:E252"/>
    <mergeCell ref="A249:Z249"/>
    <mergeCell ref="P262:T262"/>
    <mergeCell ref="D276:E276"/>
    <mergeCell ref="F17:F18"/>
    <mergeCell ref="P174:T174"/>
    <mergeCell ref="D266:E266"/>
    <mergeCell ref="U17:V17"/>
    <mergeCell ref="Y17:Y18"/>
    <mergeCell ref="D57:E57"/>
    <mergeCell ref="C287:C288"/>
    <mergeCell ref="D202:E202"/>
    <mergeCell ref="E287:E288"/>
    <mergeCell ref="D58:E58"/>
    <mergeCell ref="A242:O243"/>
    <mergeCell ref="P39:V39"/>
    <mergeCell ref="P70:V70"/>
    <mergeCell ref="A156:Z156"/>
    <mergeCell ref="P32:V32"/>
    <mergeCell ref="A93:Z93"/>
    <mergeCell ref="P201:T201"/>
    <mergeCell ref="A220:Z220"/>
    <mergeCell ref="P47:V47"/>
    <mergeCell ref="P241:T241"/>
    <mergeCell ref="X287:X288"/>
    <mergeCell ref="A157:Z157"/>
    <mergeCell ref="Z287:Z288"/>
    <mergeCell ref="P178:T178"/>
    <mergeCell ref="P105:T105"/>
    <mergeCell ref="P276:T276"/>
    <mergeCell ref="D86:E86"/>
    <mergeCell ref="D257:E257"/>
    <mergeCell ref="P270:T270"/>
    <mergeCell ref="A64:O65"/>
    <mergeCell ref="Y287:Y288"/>
    <mergeCell ref="A41:Z41"/>
    <mergeCell ref="H5:M5"/>
    <mergeCell ref="A27:Z27"/>
    <mergeCell ref="A214:Z214"/>
    <mergeCell ref="D146:E146"/>
    <mergeCell ref="D6:M6"/>
    <mergeCell ref="A75:O76"/>
    <mergeCell ref="P106:T106"/>
    <mergeCell ref="D85:E85"/>
    <mergeCell ref="D256:E256"/>
    <mergeCell ref="P269:T269"/>
    <mergeCell ref="D222:E222"/>
    <mergeCell ref="G17:G18"/>
    <mergeCell ref="A81:O82"/>
    <mergeCell ref="P242:V242"/>
    <mergeCell ref="D159:E159"/>
    <mergeCell ref="A232:Z232"/>
    <mergeCell ref="D80:E80"/>
    <mergeCell ref="A207:Z207"/>
    <mergeCell ref="A182:Z182"/>
    <mergeCell ref="A169:Z169"/>
    <mergeCell ref="P148:V148"/>
    <mergeCell ref="P59:T59"/>
    <mergeCell ref="P256:T256"/>
    <mergeCell ref="P109:T109"/>
    <mergeCell ref="D186:E186"/>
    <mergeCell ref="P274:T274"/>
    <mergeCell ref="P222:T222"/>
    <mergeCell ref="P22:T22"/>
    <mergeCell ref="P193:T193"/>
    <mergeCell ref="P92:V92"/>
    <mergeCell ref="P257:T257"/>
    <mergeCell ref="P80:T80"/>
    <mergeCell ref="D194:E194"/>
    <mergeCell ref="P130:T130"/>
    <mergeCell ref="P46:T46"/>
    <mergeCell ref="P111:T111"/>
    <mergeCell ref="A227:Z227"/>
    <mergeCell ref="P61:T61"/>
    <mergeCell ref="D22:E22"/>
    <mergeCell ref="P163:V163"/>
    <mergeCell ref="D97:E97"/>
    <mergeCell ref="D268:E268"/>
    <mergeCell ref="P76:V76"/>
    <mergeCell ref="A197:O198"/>
    <mergeCell ref="A255:Z255"/>
    <mergeCell ref="D184:E184"/>
    <mergeCell ref="AC17:AC18"/>
    <mergeCell ref="P108:T108"/>
    <mergeCell ref="D89:E89"/>
    <mergeCell ref="A72:Z72"/>
    <mergeCell ref="P147:V147"/>
    <mergeCell ref="A199:Z199"/>
    <mergeCell ref="P251:T251"/>
    <mergeCell ref="A175:O176"/>
    <mergeCell ref="P45:T45"/>
    <mergeCell ref="D153:E153"/>
    <mergeCell ref="A112:O113"/>
    <mergeCell ref="D128:E128"/>
    <mergeCell ref="P38:T38"/>
    <mergeCell ref="Z17:Z18"/>
    <mergeCell ref="AB17:AB18"/>
    <mergeCell ref="A21:Z21"/>
    <mergeCell ref="D192:E192"/>
    <mergeCell ref="A181:Z181"/>
    <mergeCell ref="D17:E18"/>
    <mergeCell ref="D173:E173"/>
    <mergeCell ref="X17:X18"/>
    <mergeCell ref="D123:E123"/>
    <mergeCell ref="P58:T58"/>
    <mergeCell ref="D250:E250"/>
    <mergeCell ref="W286:Z286"/>
    <mergeCell ref="D51:E51"/>
    <mergeCell ref="P235:T235"/>
    <mergeCell ref="Q287:Q288"/>
    <mergeCell ref="A131:O132"/>
    <mergeCell ref="A67:Z67"/>
    <mergeCell ref="D203:E203"/>
    <mergeCell ref="BD17:BD18"/>
    <mergeCell ref="P159:T159"/>
    <mergeCell ref="D140:E140"/>
    <mergeCell ref="D267:E267"/>
    <mergeCell ref="P96:T96"/>
    <mergeCell ref="H17:H18"/>
    <mergeCell ref="P90:T90"/>
    <mergeCell ref="P261:T261"/>
    <mergeCell ref="P161:T161"/>
    <mergeCell ref="D204:E204"/>
    <mergeCell ref="D269:E269"/>
    <mergeCell ref="P287:P288"/>
    <mergeCell ref="P247:V247"/>
    <mergeCell ref="A66:Z66"/>
    <mergeCell ref="D273:E273"/>
    <mergeCell ref="P99:V99"/>
    <mergeCell ref="AA17:AA18"/>
    <mergeCell ref="W287:W288"/>
    <mergeCell ref="O287:O288"/>
    <mergeCell ref="D74:E74"/>
    <mergeCell ref="P87:T87"/>
    <mergeCell ref="D130:E130"/>
    <mergeCell ref="D68:E68"/>
    <mergeCell ref="D201:E201"/>
    <mergeCell ref="A217:O218"/>
    <mergeCell ref="P245:T245"/>
    <mergeCell ref="P260:T260"/>
    <mergeCell ref="P89:T89"/>
    <mergeCell ref="D178:E178"/>
    <mergeCell ref="P225:V225"/>
    <mergeCell ref="P88:T88"/>
    <mergeCell ref="D172:E172"/>
    <mergeCell ref="P153:T153"/>
    <mergeCell ref="P71:V71"/>
    <mergeCell ref="A138:Z138"/>
    <mergeCell ref="A230:O231"/>
    <mergeCell ref="A94:Z94"/>
    <mergeCell ref="P231:V231"/>
    <mergeCell ref="A183:Z183"/>
    <mergeCell ref="P229:T229"/>
    <mergeCell ref="A133:Z133"/>
    <mergeCell ref="P267:T267"/>
    <mergeCell ref="D104:E104"/>
    <mergeCell ref="D275:E275"/>
    <mergeCell ref="P254:V254"/>
    <mergeCell ref="T6:U9"/>
    <mergeCell ref="A279:O284"/>
    <mergeCell ref="Q10:R10"/>
    <mergeCell ref="D185:E185"/>
    <mergeCell ref="A208:Z208"/>
    <mergeCell ref="D43:E43"/>
    <mergeCell ref="A145:Z145"/>
    <mergeCell ref="A139:Z139"/>
    <mergeCell ref="P216:T216"/>
    <mergeCell ref="P124:V124"/>
    <mergeCell ref="D59:E59"/>
    <mergeCell ref="P51:T51"/>
    <mergeCell ref="D36:E36"/>
    <mergeCell ref="A13:M13"/>
    <mergeCell ref="D61:E61"/>
    <mergeCell ref="A15:M15"/>
    <mergeCell ref="P204:T204"/>
    <mergeCell ref="J9:M9"/>
    <mergeCell ref="D62:E62"/>
    <mergeCell ref="P141:T141"/>
    <mergeCell ref="T5:U5"/>
    <mergeCell ref="V5:W5"/>
    <mergeCell ref="P203:T203"/>
    <mergeCell ref="D46:E46"/>
    <mergeCell ref="D246:E246"/>
    <mergeCell ref="A224:O225"/>
    <mergeCell ref="D111:E111"/>
    <mergeCell ref="P212:V212"/>
    <mergeCell ref="Q8:R8"/>
    <mergeCell ref="P69:T69"/>
    <mergeCell ref="P140:T140"/>
    <mergeCell ref="D56:E56"/>
    <mergeCell ref="D193:E193"/>
    <mergeCell ref="P37:T37"/>
    <mergeCell ref="P155:V155"/>
    <mergeCell ref="A154:O155"/>
    <mergeCell ref="H10:M10"/>
    <mergeCell ref="V6:W9"/>
    <mergeCell ref="A9:C9"/>
    <mergeCell ref="Q13:R13"/>
    <mergeCell ref="A8:C8"/>
    <mergeCell ref="A10:C10"/>
    <mergeCell ref="P202:T202"/>
    <mergeCell ref="D110:E110"/>
    <mergeCell ref="A5:C5"/>
    <mergeCell ref="P64:V64"/>
    <mergeCell ref="D166:E166"/>
    <mergeCell ref="A17:A18"/>
    <mergeCell ref="K17:K18"/>
    <mergeCell ref="A189:Z189"/>
    <mergeCell ref="C17:C18"/>
    <mergeCell ref="P195:T195"/>
    <mergeCell ref="D103:E103"/>
    <mergeCell ref="D37:E37"/>
    <mergeCell ref="D9:E9"/>
    <mergeCell ref="F9:G9"/>
    <mergeCell ref="P53:T53"/>
    <mergeCell ref="D161:E161"/>
    <mergeCell ref="P68:T68"/>
    <mergeCell ref="D38:E38"/>
    <mergeCell ref="P82:V82"/>
    <mergeCell ref="A134:Z134"/>
    <mergeCell ref="A121:Z121"/>
    <mergeCell ref="P75:V75"/>
    <mergeCell ref="D63:E63"/>
    <mergeCell ref="D96:E96"/>
    <mergeCell ref="D52:E52"/>
    <mergeCell ref="P15:T16"/>
    <mergeCell ref="A6:C6"/>
    <mergeCell ref="AA287:AA288"/>
    <mergeCell ref="D88:E88"/>
    <mergeCell ref="AC287:AC288"/>
    <mergeCell ref="P117:T117"/>
    <mergeCell ref="A253:O254"/>
    <mergeCell ref="P55:T55"/>
    <mergeCell ref="Q12:R12"/>
    <mergeCell ref="D90:E90"/>
    <mergeCell ref="D261:E261"/>
    <mergeCell ref="P246:T246"/>
    <mergeCell ref="P198:V198"/>
    <mergeCell ref="R287:R288"/>
    <mergeCell ref="P238:V238"/>
    <mergeCell ref="P264:T264"/>
    <mergeCell ref="A247:O248"/>
    <mergeCell ref="P253:V253"/>
    <mergeCell ref="G287:G288"/>
    <mergeCell ref="I287:I288"/>
    <mergeCell ref="D116:E116"/>
    <mergeCell ref="A177:Z177"/>
    <mergeCell ref="A164:Z164"/>
    <mergeCell ref="P272:T272"/>
    <mergeCell ref="P210:T210"/>
    <mergeCell ref="T286:U286"/>
    <mergeCell ref="D108:E108"/>
    <mergeCell ref="P258:T258"/>
    <mergeCell ref="P52:T52"/>
    <mergeCell ref="P223:T223"/>
    <mergeCell ref="AG17:AG18"/>
    <mergeCell ref="D160:E160"/>
    <mergeCell ref="I17:I18"/>
    <mergeCell ref="F287:F288"/>
    <mergeCell ref="D141:E141"/>
    <mergeCell ref="H287:H288"/>
    <mergeCell ref="D135:E135"/>
    <mergeCell ref="P176:V176"/>
    <mergeCell ref="A120:Z120"/>
    <mergeCell ref="D235:E235"/>
    <mergeCell ref="P278:V278"/>
    <mergeCell ref="A219:Z219"/>
    <mergeCell ref="D260:E260"/>
    <mergeCell ref="D106:E106"/>
    <mergeCell ref="P185:T185"/>
    <mergeCell ref="D264:E264"/>
    <mergeCell ref="A277:O278"/>
    <mergeCell ref="P122:T122"/>
    <mergeCell ref="A42:Z42"/>
    <mergeCell ref="P268:T268"/>
    <mergeCell ref="D1:F1"/>
    <mergeCell ref="P282:V282"/>
    <mergeCell ref="A234:Z234"/>
    <mergeCell ref="J17:J18"/>
    <mergeCell ref="A91:O92"/>
    <mergeCell ref="L17:L18"/>
    <mergeCell ref="P48:V48"/>
    <mergeCell ref="A244:Z244"/>
    <mergeCell ref="A100:Z100"/>
    <mergeCell ref="A171:Z171"/>
    <mergeCell ref="P125:V125"/>
    <mergeCell ref="A115:Z115"/>
    <mergeCell ref="P192:T192"/>
    <mergeCell ref="P112:V112"/>
    <mergeCell ref="P277:V277"/>
    <mergeCell ref="P17:T18"/>
    <mergeCell ref="A77:Z77"/>
    <mergeCell ref="P129:T129"/>
    <mergeCell ref="P63:T63"/>
    <mergeCell ref="P194:T194"/>
    <mergeCell ref="P250:T250"/>
    <mergeCell ref="D31:E31"/>
    <mergeCell ref="D158:E158"/>
    <mergeCell ref="H1:Q1"/>
    <mergeCell ref="P280:V280"/>
    <mergeCell ref="D259:E259"/>
    <mergeCell ref="P40:V40"/>
    <mergeCell ref="D28:E28"/>
    <mergeCell ref="A101:Z101"/>
    <mergeCell ref="P184:T184"/>
    <mergeCell ref="D236:E236"/>
    <mergeCell ref="D117:E117"/>
    <mergeCell ref="A179:O180"/>
    <mergeCell ref="D55:E55"/>
    <mergeCell ref="D30:E30"/>
    <mergeCell ref="D5:E5"/>
    <mergeCell ref="A238:O239"/>
    <mergeCell ref="A32:O33"/>
    <mergeCell ref="P98:V98"/>
    <mergeCell ref="P259:T259"/>
    <mergeCell ref="D69:E69"/>
    <mergeCell ref="A47:O48"/>
    <mergeCell ref="P175:V175"/>
    <mergeCell ref="P162:V162"/>
    <mergeCell ref="P33:V33"/>
    <mergeCell ref="P273:T273"/>
    <mergeCell ref="D272:E272"/>
    <mergeCell ref="D7:M7"/>
    <mergeCell ref="D129:E129"/>
    <mergeCell ref="P91:V91"/>
    <mergeCell ref="P236:T236"/>
    <mergeCell ref="D79:E79"/>
    <mergeCell ref="P173:T173"/>
    <mergeCell ref="P29:T29"/>
    <mergeCell ref="P271:T271"/>
    <mergeCell ref="P265:T265"/>
    <mergeCell ref="D8:M8"/>
    <mergeCell ref="A211:O212"/>
    <mergeCell ref="P44:T44"/>
    <mergeCell ref="P237:T237"/>
    <mergeCell ref="A226:Z226"/>
    <mergeCell ref="P31:T31"/>
    <mergeCell ref="P158:T158"/>
    <mergeCell ref="P180:V180"/>
    <mergeCell ref="P118:V118"/>
    <mergeCell ref="A98:O99"/>
    <mergeCell ref="A228:Z228"/>
    <mergeCell ref="P95:T95"/>
    <mergeCell ref="P266:T266"/>
    <mergeCell ref="D210:E210"/>
    <mergeCell ref="D87:E87"/>
    <mergeCell ref="AB287:AB288"/>
    <mergeCell ref="W17:W18"/>
    <mergeCell ref="A50:Z50"/>
    <mergeCell ref="T287:T288"/>
    <mergeCell ref="AD287:AD288"/>
    <mergeCell ref="V287:V288"/>
    <mergeCell ref="P217:V217"/>
    <mergeCell ref="A213:Z213"/>
    <mergeCell ref="A151:Z151"/>
    <mergeCell ref="P154:V154"/>
    <mergeCell ref="A150:Z150"/>
    <mergeCell ref="A144:Z144"/>
    <mergeCell ref="A215:Z215"/>
    <mergeCell ref="P279:V279"/>
    <mergeCell ref="P166:T166"/>
    <mergeCell ref="P188:V188"/>
    <mergeCell ref="D209:E209"/>
    <mergeCell ref="A187:O188"/>
    <mergeCell ref="D274:E274"/>
    <mergeCell ref="D245:E245"/>
    <mergeCell ref="P116:T116"/>
    <mergeCell ref="D122:E122"/>
    <mergeCell ref="A162:O163"/>
    <mergeCell ref="A26:Z26"/>
    <mergeCell ref="P252:T252"/>
    <mergeCell ref="P56:T56"/>
    <mergeCell ref="V10:W10"/>
    <mergeCell ref="D195:E195"/>
    <mergeCell ref="P113:V113"/>
    <mergeCell ref="D53:E53"/>
    <mergeCell ref="A84:Z84"/>
    <mergeCell ref="P160:T160"/>
    <mergeCell ref="A149:Z149"/>
    <mergeCell ref="P209:T209"/>
    <mergeCell ref="P103:T103"/>
    <mergeCell ref="P97:T97"/>
    <mergeCell ref="A167:O168"/>
    <mergeCell ref="D229:E229"/>
    <mergeCell ref="Q11:R11"/>
    <mergeCell ref="P43:T43"/>
    <mergeCell ref="P65:V65"/>
    <mergeCell ref="P136:V136"/>
    <mergeCell ref="A126:Z126"/>
    <mergeCell ref="D251:E251"/>
    <mergeCell ref="A12:M12"/>
    <mergeCell ref="A240:Z240"/>
    <mergeCell ref="P74:T74"/>
    <mergeCell ref="P243:V243"/>
    <mergeCell ref="D263:E263"/>
    <mergeCell ref="A70:O71"/>
    <mergeCell ref="P86:T86"/>
    <mergeCell ref="R1:T1"/>
    <mergeCell ref="P172:T172"/>
    <mergeCell ref="K287:K288"/>
    <mergeCell ref="P28:T28"/>
    <mergeCell ref="P165:T165"/>
    <mergeCell ref="P30:T30"/>
    <mergeCell ref="P152:T152"/>
    <mergeCell ref="A147:O148"/>
    <mergeCell ref="P179:V179"/>
    <mergeCell ref="A200:Z200"/>
    <mergeCell ref="P206:V206"/>
    <mergeCell ref="P230:V230"/>
    <mergeCell ref="P104:T104"/>
    <mergeCell ref="P168:V168"/>
    <mergeCell ref="P275:T275"/>
    <mergeCell ref="B17:B18"/>
    <mergeCell ref="P143:V143"/>
    <mergeCell ref="P248:V248"/>
    <mergeCell ref="A73:Z73"/>
    <mergeCell ref="A287:A288"/>
    <mergeCell ref="D258:E258"/>
    <mergeCell ref="P79:T79"/>
    <mergeCell ref="D60:E60"/>
    <mergeCell ref="D174:E174"/>
    <mergeCell ref="A34:Z34"/>
    <mergeCell ref="A83:Z83"/>
    <mergeCell ref="D45:E45"/>
    <mergeCell ref="H9:I9"/>
    <mergeCell ref="A49:Z49"/>
    <mergeCell ref="P224:V224"/>
    <mergeCell ref="P24:V24"/>
    <mergeCell ref="P211:V211"/>
    <mergeCell ref="A78:Z78"/>
    <mergeCell ref="Q9:R9"/>
    <mergeCell ref="A19:Z19"/>
    <mergeCell ref="A190:Z190"/>
    <mergeCell ref="A14:M14"/>
    <mergeCell ref="D109:E109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6:X276 X252 X250 X245:X246 X241 X235:X237 X229 X222:X223 X216 X209:X210 X201:X204 X191:X196 X184:X186 X178 X172:X174 X165:X166 X161 X158:X159 X152:X153 X146 X140:X141 X135 X128:X130 X122:X123 X116:X117 X109:X111 X107 X105 X103 X95:X97 X85:X90 X79:X80 X74 X68:X69 X51:X63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251 X160 X108 X106 X104" xr:uid="{00000000-0002-0000-0000-000038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423</v>
      </c>
      <c r="D6" s="47" t="s">
        <v>424</v>
      </c>
      <c r="E6" s="47"/>
    </row>
    <row r="8" spans="2:8" x14ac:dyDescent="0.2">
      <c r="B8" s="47" t="s">
        <v>19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n6OT+JGpG9HFtX9uX7h7rkQ93M9gU4C5QiRijmTd1i8GM4cm9szgWLfG6CkSfQI01BwIpMUBM+IHy8NBRGewjQ==" saltValue="uP3UnYiBC1zlb4NBuaGS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2024-09-13T07:12:51Z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