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8ACD1E9-C5E4-4F40-A6E6-AA15D3B59AB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1" l="1"/>
  <c r="X577" i="1"/>
  <c r="BO576" i="1"/>
  <c r="BM576" i="1"/>
  <c r="Y576" i="1"/>
  <c r="X574" i="1"/>
  <c r="X573" i="1"/>
  <c r="BO572" i="1"/>
  <c r="BM572" i="1"/>
  <c r="Y572" i="1"/>
  <c r="X570" i="1"/>
  <c r="X569" i="1"/>
  <c r="BO568" i="1"/>
  <c r="BM568" i="1"/>
  <c r="Y568" i="1"/>
  <c r="X566" i="1"/>
  <c r="X565" i="1"/>
  <c r="BO564" i="1"/>
  <c r="BM564" i="1"/>
  <c r="Y564" i="1"/>
  <c r="BO563" i="1"/>
  <c r="BM563" i="1"/>
  <c r="Y563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X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O500" i="1"/>
  <c r="BM500" i="1"/>
  <c r="Y500" i="1"/>
  <c r="P500" i="1"/>
  <c r="X498" i="1"/>
  <c r="X497" i="1"/>
  <c r="BO496" i="1"/>
  <c r="BM496" i="1"/>
  <c r="Y496" i="1"/>
  <c r="P496" i="1"/>
  <c r="BO495" i="1"/>
  <c r="BM495" i="1"/>
  <c r="Y495" i="1"/>
  <c r="Y497" i="1" s="1"/>
  <c r="P495" i="1"/>
  <c r="X493" i="1"/>
  <c r="X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O484" i="1"/>
  <c r="BM484" i="1"/>
  <c r="Y484" i="1"/>
  <c r="P484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X386" i="1"/>
  <c r="X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BP368" i="1" s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BP364" i="1" s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P360" i="1" s="1"/>
  <c r="P360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Y349" i="1" s="1"/>
  <c r="P348" i="1"/>
  <c r="X345" i="1"/>
  <c r="X344" i="1"/>
  <c r="BO343" i="1"/>
  <c r="BM343" i="1"/>
  <c r="Y343" i="1"/>
  <c r="BP343" i="1" s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BP303" i="1" s="1"/>
  <c r="BO302" i="1"/>
  <c r="BM302" i="1"/>
  <c r="Y302" i="1"/>
  <c r="BP302" i="1" s="1"/>
  <c r="P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X293" i="1"/>
  <c r="X292" i="1"/>
  <c r="BO291" i="1"/>
  <c r="BM291" i="1"/>
  <c r="Y291" i="1"/>
  <c r="Y292" i="1" s="1"/>
  <c r="P291" i="1"/>
  <c r="X288" i="1"/>
  <c r="X287" i="1"/>
  <c r="BO286" i="1"/>
  <c r="BM286" i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BP277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Y273" i="1" s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O182" i="1"/>
  <c r="BM182" i="1"/>
  <c r="Y182" i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O153" i="1"/>
  <c r="BM153" i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315" i="1" l="1"/>
  <c r="BN315" i="1"/>
  <c r="Z315" i="1"/>
  <c r="BP334" i="1"/>
  <c r="BN334" i="1"/>
  <c r="Z334" i="1"/>
  <c r="BP354" i="1"/>
  <c r="BN354" i="1"/>
  <c r="Z354" i="1"/>
  <c r="BP384" i="1"/>
  <c r="BN384" i="1"/>
  <c r="Z384" i="1"/>
  <c r="BP420" i="1"/>
  <c r="BN420" i="1"/>
  <c r="Z420" i="1"/>
  <c r="BP433" i="1"/>
  <c r="BN433" i="1"/>
  <c r="Z433" i="1"/>
  <c r="Y468" i="1"/>
  <c r="Y467" i="1"/>
  <c r="BP466" i="1"/>
  <c r="BN466" i="1"/>
  <c r="Z466" i="1"/>
  <c r="Z467" i="1" s="1"/>
  <c r="Y474" i="1"/>
  <c r="BP471" i="1"/>
  <c r="BN471" i="1"/>
  <c r="Z471" i="1"/>
  <c r="BP510" i="1"/>
  <c r="BN510" i="1"/>
  <c r="Z510" i="1"/>
  <c r="BP522" i="1"/>
  <c r="BN522" i="1"/>
  <c r="Z522" i="1"/>
  <c r="BP524" i="1"/>
  <c r="BN524" i="1"/>
  <c r="Z524" i="1"/>
  <c r="BP526" i="1"/>
  <c r="BN526" i="1"/>
  <c r="Z526" i="1"/>
  <c r="BP556" i="1"/>
  <c r="BN556" i="1"/>
  <c r="Z556" i="1"/>
  <c r="BP558" i="1"/>
  <c r="BN558" i="1"/>
  <c r="Z558" i="1"/>
  <c r="B589" i="1"/>
  <c r="X581" i="1"/>
  <c r="X579" i="1"/>
  <c r="Z26" i="1"/>
  <c r="BN26" i="1"/>
  <c r="Z54" i="1"/>
  <c r="BN54" i="1"/>
  <c r="Z87" i="1"/>
  <c r="BN87" i="1"/>
  <c r="Z106" i="1"/>
  <c r="BN106" i="1"/>
  <c r="Z123" i="1"/>
  <c r="BN123" i="1"/>
  <c r="Z134" i="1"/>
  <c r="BN134" i="1"/>
  <c r="Z148" i="1"/>
  <c r="BN148" i="1"/>
  <c r="Z161" i="1"/>
  <c r="BN161" i="1"/>
  <c r="Z180" i="1"/>
  <c r="BN180" i="1"/>
  <c r="Z197" i="1"/>
  <c r="BN197" i="1"/>
  <c r="Z209" i="1"/>
  <c r="BN209" i="1"/>
  <c r="Z217" i="1"/>
  <c r="BN217" i="1"/>
  <c r="Z234" i="1"/>
  <c r="BN234" i="1"/>
  <c r="Z245" i="1"/>
  <c r="BN245" i="1"/>
  <c r="Z272" i="1"/>
  <c r="BN272" i="1"/>
  <c r="Z277" i="1"/>
  <c r="BN277" i="1"/>
  <c r="Z302" i="1"/>
  <c r="BN302" i="1"/>
  <c r="Z303" i="1"/>
  <c r="BN303" i="1"/>
  <c r="BP329" i="1"/>
  <c r="BN329" i="1"/>
  <c r="Z329" i="1"/>
  <c r="BP335" i="1"/>
  <c r="BN335" i="1"/>
  <c r="Z335" i="1"/>
  <c r="BP366" i="1"/>
  <c r="BN366" i="1"/>
  <c r="Z366" i="1"/>
  <c r="BP390" i="1"/>
  <c r="BN390" i="1"/>
  <c r="Z390" i="1"/>
  <c r="BP428" i="1"/>
  <c r="BN428" i="1"/>
  <c r="Z428" i="1"/>
  <c r="BP443" i="1"/>
  <c r="BN443" i="1"/>
  <c r="Z443" i="1"/>
  <c r="BP490" i="1"/>
  <c r="BN490" i="1"/>
  <c r="Z490" i="1"/>
  <c r="Y529" i="1"/>
  <c r="Y528" i="1"/>
  <c r="BP521" i="1"/>
  <c r="BN521" i="1"/>
  <c r="Z521" i="1"/>
  <c r="BP523" i="1"/>
  <c r="BN523" i="1"/>
  <c r="Z523" i="1"/>
  <c r="BP525" i="1"/>
  <c r="BN525" i="1"/>
  <c r="Z525" i="1"/>
  <c r="BP527" i="1"/>
  <c r="BN527" i="1"/>
  <c r="Z527" i="1"/>
  <c r="Y560" i="1"/>
  <c r="Y559" i="1"/>
  <c r="BP555" i="1"/>
  <c r="BN555" i="1"/>
  <c r="Z555" i="1"/>
  <c r="Z559" i="1" s="1"/>
  <c r="BP557" i="1"/>
  <c r="BN557" i="1"/>
  <c r="Z557" i="1"/>
  <c r="Y325" i="1"/>
  <c r="BP34" i="1"/>
  <c r="BN34" i="1"/>
  <c r="Z34" i="1"/>
  <c r="Y64" i="1"/>
  <c r="BP62" i="1"/>
  <c r="BN62" i="1"/>
  <c r="Z62" i="1"/>
  <c r="BP72" i="1"/>
  <c r="BN72" i="1"/>
  <c r="Z72" i="1"/>
  <c r="Y91" i="1"/>
  <c r="BP85" i="1"/>
  <c r="BN85" i="1"/>
  <c r="Z85" i="1"/>
  <c r="BP99" i="1"/>
  <c r="BN99" i="1"/>
  <c r="Z99" i="1"/>
  <c r="BP116" i="1"/>
  <c r="BN116" i="1"/>
  <c r="Z116" i="1"/>
  <c r="BP132" i="1"/>
  <c r="BN132" i="1"/>
  <c r="Z132" i="1"/>
  <c r="BP142" i="1"/>
  <c r="BN142" i="1"/>
  <c r="Z142" i="1"/>
  <c r="BP159" i="1"/>
  <c r="BN159" i="1"/>
  <c r="Z159" i="1"/>
  <c r="BP178" i="1"/>
  <c r="BN178" i="1"/>
  <c r="Z178" i="1"/>
  <c r="BP193" i="1"/>
  <c r="BN193" i="1"/>
  <c r="Z193" i="1"/>
  <c r="BP203" i="1"/>
  <c r="BN203" i="1"/>
  <c r="Z203" i="1"/>
  <c r="BP215" i="1"/>
  <c r="BN215" i="1"/>
  <c r="Z215" i="1"/>
  <c r="BP232" i="1"/>
  <c r="BN232" i="1"/>
  <c r="Z232" i="1"/>
  <c r="BP243" i="1"/>
  <c r="BN243" i="1"/>
  <c r="Z243" i="1"/>
  <c r="BP259" i="1"/>
  <c r="BN259" i="1"/>
  <c r="Z259" i="1"/>
  <c r="BP28" i="1"/>
  <c r="BN28" i="1"/>
  <c r="Z28" i="1"/>
  <c r="BP56" i="1"/>
  <c r="BN56" i="1"/>
  <c r="Z56" i="1"/>
  <c r="BP68" i="1"/>
  <c r="BN68" i="1"/>
  <c r="Z68" i="1"/>
  <c r="BP75" i="1"/>
  <c r="BN75" i="1"/>
  <c r="Z75" i="1"/>
  <c r="BP89" i="1"/>
  <c r="BN89" i="1"/>
  <c r="Z89" i="1"/>
  <c r="BP108" i="1"/>
  <c r="BN108" i="1"/>
  <c r="Z108" i="1"/>
  <c r="BP125" i="1"/>
  <c r="BN125" i="1"/>
  <c r="Z125" i="1"/>
  <c r="Y144" i="1"/>
  <c r="BP138" i="1"/>
  <c r="BN138" i="1"/>
  <c r="Z138" i="1"/>
  <c r="Y157" i="1"/>
  <c r="BP153" i="1"/>
  <c r="BN153" i="1"/>
  <c r="Z153" i="1"/>
  <c r="BP168" i="1"/>
  <c r="BN168" i="1"/>
  <c r="Z168" i="1"/>
  <c r="BP182" i="1"/>
  <c r="BN182" i="1"/>
  <c r="Z182" i="1"/>
  <c r="BP199" i="1"/>
  <c r="BN199" i="1"/>
  <c r="Z199" i="1"/>
  <c r="BP211" i="1"/>
  <c r="BN211" i="1"/>
  <c r="Z211" i="1"/>
  <c r="BP223" i="1"/>
  <c r="BN223" i="1"/>
  <c r="Z223" i="1"/>
  <c r="BP236" i="1"/>
  <c r="BN236" i="1"/>
  <c r="Z236" i="1"/>
  <c r="BP247" i="1"/>
  <c r="BN247" i="1"/>
  <c r="Z247" i="1"/>
  <c r="BP404" i="1"/>
  <c r="BN404" i="1"/>
  <c r="Z404" i="1"/>
  <c r="BP426" i="1"/>
  <c r="BN426" i="1"/>
  <c r="Z426" i="1"/>
  <c r="BP431" i="1"/>
  <c r="BN431" i="1"/>
  <c r="Z431" i="1"/>
  <c r="BP439" i="1"/>
  <c r="BN439" i="1"/>
  <c r="Z439" i="1"/>
  <c r="BP462" i="1"/>
  <c r="BN462" i="1"/>
  <c r="Z462" i="1"/>
  <c r="BP488" i="1"/>
  <c r="BN488" i="1"/>
  <c r="Z488" i="1"/>
  <c r="BP504" i="1"/>
  <c r="BN504" i="1"/>
  <c r="Z504" i="1"/>
  <c r="BP539" i="1"/>
  <c r="BN539" i="1"/>
  <c r="Z539" i="1"/>
  <c r="BP541" i="1"/>
  <c r="BN541" i="1"/>
  <c r="Z541" i="1"/>
  <c r="BP543" i="1"/>
  <c r="BN543" i="1"/>
  <c r="Z543" i="1"/>
  <c r="X580" i="1"/>
  <c r="X583" i="1"/>
  <c r="Y36" i="1"/>
  <c r="C589" i="1"/>
  <c r="Y81" i="1"/>
  <c r="Y95" i="1"/>
  <c r="E589" i="1"/>
  <c r="Y118" i="1"/>
  <c r="F589" i="1"/>
  <c r="Y136" i="1"/>
  <c r="Y205" i="1"/>
  <c r="Z279" i="1"/>
  <c r="BN279" i="1"/>
  <c r="Z286" i="1"/>
  <c r="Z287" i="1" s="1"/>
  <c r="BN286" i="1"/>
  <c r="BP286" i="1"/>
  <c r="Y287" i="1"/>
  <c r="Z291" i="1"/>
  <c r="Z292" i="1" s="1"/>
  <c r="BN291" i="1"/>
  <c r="BP291" i="1"/>
  <c r="Z295" i="1"/>
  <c r="BN295" i="1"/>
  <c r="Z305" i="1"/>
  <c r="BN305" i="1"/>
  <c r="Z313" i="1"/>
  <c r="BN313" i="1"/>
  <c r="Z319" i="1"/>
  <c r="BN319" i="1"/>
  <c r="BP319" i="1"/>
  <c r="Z323" i="1"/>
  <c r="BN323" i="1"/>
  <c r="Z337" i="1"/>
  <c r="BN337" i="1"/>
  <c r="Y345" i="1"/>
  <c r="Z343" i="1"/>
  <c r="BN343" i="1"/>
  <c r="Y344" i="1"/>
  <c r="Z348" i="1"/>
  <c r="Z349" i="1" s="1"/>
  <c r="BN348" i="1"/>
  <c r="BP348" i="1"/>
  <c r="Z352" i="1"/>
  <c r="BN352" i="1"/>
  <c r="Z360" i="1"/>
  <c r="BN360" i="1"/>
  <c r="Z364" i="1"/>
  <c r="BN364" i="1"/>
  <c r="Z368" i="1"/>
  <c r="BN368" i="1"/>
  <c r="Y374" i="1"/>
  <c r="Z378" i="1"/>
  <c r="BN378" i="1"/>
  <c r="Z392" i="1"/>
  <c r="BN392" i="1"/>
  <c r="Y398" i="1"/>
  <c r="BP396" i="1"/>
  <c r="BN396" i="1"/>
  <c r="Z396" i="1"/>
  <c r="BP422" i="1"/>
  <c r="BN422" i="1"/>
  <c r="Z422" i="1"/>
  <c r="BP430" i="1"/>
  <c r="BN430" i="1"/>
  <c r="Z430" i="1"/>
  <c r="BP435" i="1"/>
  <c r="BN435" i="1"/>
  <c r="Z435" i="1"/>
  <c r="Y589" i="1"/>
  <c r="BP458" i="1"/>
  <c r="BN458" i="1"/>
  <c r="Z458" i="1"/>
  <c r="BP473" i="1"/>
  <c r="BN473" i="1"/>
  <c r="Z473" i="1"/>
  <c r="AA589" i="1"/>
  <c r="Y479" i="1"/>
  <c r="BP478" i="1"/>
  <c r="BN478" i="1"/>
  <c r="Z478" i="1"/>
  <c r="Z479" i="1" s="1"/>
  <c r="BP484" i="1"/>
  <c r="BN484" i="1"/>
  <c r="Z484" i="1"/>
  <c r="BP496" i="1"/>
  <c r="BN496" i="1"/>
  <c r="Z496" i="1"/>
  <c r="BP500" i="1"/>
  <c r="BN500" i="1"/>
  <c r="Z500" i="1"/>
  <c r="Y546" i="1"/>
  <c r="Y545" i="1"/>
  <c r="BP538" i="1"/>
  <c r="BN538" i="1"/>
  <c r="Z538" i="1"/>
  <c r="BP540" i="1"/>
  <c r="BN540" i="1"/>
  <c r="Z540" i="1"/>
  <c r="BP542" i="1"/>
  <c r="BN542" i="1"/>
  <c r="Z542" i="1"/>
  <c r="BP544" i="1"/>
  <c r="BN544" i="1"/>
  <c r="Z544" i="1"/>
  <c r="Y570" i="1"/>
  <c r="Y569" i="1"/>
  <c r="BP568" i="1"/>
  <c r="BN568" i="1"/>
  <c r="Z568" i="1"/>
  <c r="Z569" i="1" s="1"/>
  <c r="Y578" i="1"/>
  <c r="Y577" i="1"/>
  <c r="BP576" i="1"/>
  <c r="BN576" i="1"/>
  <c r="Z576" i="1"/>
  <c r="Z577" i="1" s="1"/>
  <c r="H9" i="1"/>
  <c r="A10" i="1"/>
  <c r="X582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D589" i="1"/>
  <c r="Z69" i="1"/>
  <c r="BN69" i="1"/>
  <c r="Z71" i="1"/>
  <c r="BN71" i="1"/>
  <c r="Z73" i="1"/>
  <c r="BN73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BN160" i="1"/>
  <c r="Z162" i="1"/>
  <c r="BN162" i="1"/>
  <c r="BP163" i="1"/>
  <c r="BN163" i="1"/>
  <c r="Z163" i="1"/>
  <c r="Y165" i="1"/>
  <c r="Y170" i="1"/>
  <c r="BP167" i="1"/>
  <c r="BN167" i="1"/>
  <c r="Z167" i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Y493" i="1"/>
  <c r="BP489" i="1"/>
  <c r="BN489" i="1"/>
  <c r="Z489" i="1"/>
  <c r="BP501" i="1"/>
  <c r="BN501" i="1"/>
  <c r="Z501" i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28" i="1" l="1"/>
  <c r="Z497" i="1"/>
  <c r="Z445" i="1"/>
  <c r="Z393" i="1"/>
  <c r="Z325" i="1"/>
  <c r="Z316" i="1"/>
  <c r="Z338" i="1"/>
  <c r="Z170" i="1"/>
  <c r="Z406" i="1"/>
  <c r="Z369" i="1"/>
  <c r="Z492" i="1"/>
  <c r="Z251" i="1"/>
  <c r="Z227" i="1"/>
  <c r="Z164" i="1"/>
  <c r="Z144" i="1"/>
  <c r="Z118" i="1"/>
  <c r="Z110" i="1"/>
  <c r="Z90" i="1"/>
  <c r="Z59" i="1"/>
  <c r="Z545" i="1"/>
  <c r="Z506" i="1"/>
  <c r="Z76" i="1"/>
  <c r="Z36" i="1"/>
  <c r="Z463" i="1"/>
  <c r="Z552" i="1"/>
  <c r="Y583" i="1"/>
  <c r="Y580" i="1"/>
  <c r="Z309" i="1"/>
  <c r="Z261" i="1"/>
  <c r="Z183" i="1"/>
  <c r="Z535" i="1"/>
  <c r="Z440" i="1"/>
  <c r="Z512" i="1"/>
  <c r="Z273" i="1"/>
  <c r="Z239" i="1"/>
  <c r="Z205" i="1"/>
  <c r="Z135" i="1"/>
  <c r="Z127" i="1"/>
  <c r="Z101" i="1"/>
  <c r="Y581" i="1"/>
  <c r="Z219" i="1"/>
  <c r="Y579" i="1"/>
  <c r="Z584" i="1" l="1"/>
  <c r="Y582" i="1"/>
</calcChain>
</file>

<file path=xl/sharedStrings.xml><?xml version="1.0" encoding="utf-8"?>
<sst xmlns="http://schemas.openxmlformats.org/spreadsheetml/2006/main" count="2417" uniqueCount="781">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</sst>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471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1" t="s">
        <v>0</v>
      </c>
      <c r="E1" s="418"/>
      <c r="F1" s="418"/>
      <c r="G1" s="12" t="s">
        <v>1</v>
      </c>
      <c r="H1" s="471" t="s">
        <v>2</v>
      </c>
      <c r="I1" s="418"/>
      <c r="J1" s="418"/>
      <c r="K1" s="418"/>
      <c r="L1" s="418"/>
      <c r="M1" s="418"/>
      <c r="N1" s="418"/>
      <c r="O1" s="418"/>
      <c r="P1" s="418"/>
      <c r="Q1" s="418"/>
      <c r="R1" s="417" t="s">
        <v>3</v>
      </c>
      <c r="S1" s="418"/>
      <c r="T1" s="4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17" t="s">
        <v>8</v>
      </c>
      <c r="B5" s="493"/>
      <c r="C5" s="494"/>
      <c r="D5" s="474"/>
      <c r="E5" s="475"/>
      <c r="F5" s="720" t="s">
        <v>9</v>
      </c>
      <c r="G5" s="494"/>
      <c r="H5" s="474" t="s">
        <v>780</v>
      </c>
      <c r="I5" s="666"/>
      <c r="J5" s="666"/>
      <c r="K5" s="666"/>
      <c r="L5" s="666"/>
      <c r="M5" s="475"/>
      <c r="N5" s="58"/>
      <c r="P5" s="24" t="s">
        <v>10</v>
      </c>
      <c r="Q5" s="733">
        <v>45547</v>
      </c>
      <c r="R5" s="402"/>
      <c r="T5" s="564" t="s">
        <v>11</v>
      </c>
      <c r="U5" s="458"/>
      <c r="V5" s="565" t="s">
        <v>12</v>
      </c>
      <c r="W5" s="402"/>
      <c r="AB5" s="51"/>
      <c r="AC5" s="51"/>
      <c r="AD5" s="51"/>
      <c r="AE5" s="51"/>
    </row>
    <row r="6" spans="1:32" s="370" customFormat="1" ht="24" customHeight="1" x14ac:dyDescent="0.2">
      <c r="A6" s="517" t="s">
        <v>13</v>
      </c>
      <c r="B6" s="493"/>
      <c r="C6" s="494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402"/>
      <c r="N6" s="59"/>
      <c r="P6" s="24" t="s">
        <v>15</v>
      </c>
      <c r="Q6" s="745" t="str">
        <f>IF(Q5=0," ",CHOOSE(WEEKDAY(Q5,2),"Понедельник","Вторник","Среда","Четверг","Пятница","Суббота","Воскресенье"))</f>
        <v>Четверг</v>
      </c>
      <c r="R6" s="389"/>
      <c r="T6" s="572" t="s">
        <v>16</v>
      </c>
      <c r="U6" s="458"/>
      <c r="V6" s="643" t="s">
        <v>17</v>
      </c>
      <c r="W6" s="39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5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2"/>
      <c r="U7" s="458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38" t="s">
        <v>18</v>
      </c>
      <c r="B8" s="384"/>
      <c r="C8" s="385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27">
        <v>0.54166666666666663</v>
      </c>
      <c r="R8" s="443"/>
      <c r="T8" s="382"/>
      <c r="U8" s="458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529"/>
      <c r="E9" s="387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386" t="str">
        <f>IF(AND($A$9="Тип доверенности/получателя при получении в адресе перегруза:",$D$9="Разовая доверенность"),"Введите ФИО","")</f>
        <v/>
      </c>
      <c r="I9" s="387"/>
      <c r="J9" s="3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7"/>
      <c r="L9" s="387"/>
      <c r="M9" s="387"/>
      <c r="N9" s="368"/>
      <c r="P9" s="26" t="s">
        <v>20</v>
      </c>
      <c r="Q9" s="399"/>
      <c r="R9" s="400"/>
      <c r="T9" s="382"/>
      <c r="U9" s="458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529"/>
      <c r="E10" s="387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63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573"/>
      <c r="R10" s="574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1"/>
      <c r="R11" s="402"/>
      <c r="U11" s="24" t="s">
        <v>26</v>
      </c>
      <c r="V11" s="651" t="s">
        <v>27</v>
      </c>
      <c r="W11" s="400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2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27"/>
      <c r="R12" s="443"/>
      <c r="S12" s="23"/>
      <c r="U12" s="24"/>
      <c r="V12" s="418"/>
      <c r="W12" s="382"/>
      <c r="AB12" s="51"/>
      <c r="AC12" s="51"/>
      <c r="AD12" s="51"/>
      <c r="AE12" s="51"/>
    </row>
    <row r="13" spans="1:32" s="370" customFormat="1" ht="23.25" customHeight="1" x14ac:dyDescent="0.2">
      <c r="A13" s="532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51"/>
      <c r="R13" s="40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2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0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48" t="s">
        <v>34</v>
      </c>
      <c r="Q15" s="418"/>
      <c r="R15" s="418"/>
      <c r="S15" s="418"/>
      <c r="T15" s="4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49"/>
      <c r="Q16" s="549"/>
      <c r="R16" s="549"/>
      <c r="S16" s="549"/>
      <c r="T16" s="5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536" t="s">
        <v>37</v>
      </c>
      <c r="D17" s="396" t="s">
        <v>38</v>
      </c>
      <c r="E17" s="501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500"/>
      <c r="R17" s="500"/>
      <c r="S17" s="500"/>
      <c r="T17" s="501"/>
      <c r="U17" s="756" t="s">
        <v>50</v>
      </c>
      <c r="V17" s="494"/>
      <c r="W17" s="396" t="s">
        <v>51</v>
      </c>
      <c r="X17" s="396" t="s">
        <v>52</v>
      </c>
      <c r="Y17" s="757" t="s">
        <v>53</v>
      </c>
      <c r="Z17" s="396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07"/>
      <c r="AF17" s="708"/>
      <c r="AG17" s="508"/>
      <c r="BD17" s="621" t="s">
        <v>59</v>
      </c>
    </row>
    <row r="18" spans="1:68" ht="14.25" customHeight="1" x14ac:dyDescent="0.2">
      <c r="A18" s="397"/>
      <c r="B18" s="397"/>
      <c r="C18" s="397"/>
      <c r="D18" s="502"/>
      <c r="E18" s="504"/>
      <c r="F18" s="397"/>
      <c r="G18" s="397"/>
      <c r="H18" s="397"/>
      <c r="I18" s="397"/>
      <c r="J18" s="397"/>
      <c r="K18" s="397"/>
      <c r="L18" s="397"/>
      <c r="M18" s="397"/>
      <c r="N18" s="397"/>
      <c r="O18" s="397"/>
      <c r="P18" s="502"/>
      <c r="Q18" s="503"/>
      <c r="R18" s="503"/>
      <c r="S18" s="503"/>
      <c r="T18" s="504"/>
      <c r="U18" s="371" t="s">
        <v>60</v>
      </c>
      <c r="V18" s="371" t="s">
        <v>61</v>
      </c>
      <c r="W18" s="397"/>
      <c r="X18" s="397"/>
      <c r="Y18" s="758"/>
      <c r="Z18" s="397"/>
      <c r="AA18" s="634"/>
      <c r="AB18" s="634"/>
      <c r="AC18" s="634"/>
      <c r="AD18" s="709"/>
      <c r="AE18" s="710"/>
      <c r="AF18" s="711"/>
      <c r="AG18" s="509"/>
      <c r="BD18" s="382"/>
    </row>
    <row r="19" spans="1:68" ht="27.75" hidden="1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hidden="1" customHeight="1" x14ac:dyDescent="0.25">
      <c r="A20" s="403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1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8">
        <v>4680115885004</v>
      </c>
      <c r="E22" s="389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6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7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7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1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8">
        <v>4680115885912</v>
      </c>
      <c r="E26" s="389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">
        <v>75</v>
      </c>
      <c r="Q26" s="391"/>
      <c r="R26" s="391"/>
      <c r="S26" s="391"/>
      <c r="T26" s="392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8">
        <v>4607091383881</v>
      </c>
      <c r="E27" s="389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8">
        <v>4607091388237</v>
      </c>
      <c r="E28" s="389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8">
        <v>4607091383935</v>
      </c>
      <c r="E29" s="389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8">
        <v>4607091383935</v>
      </c>
      <c r="E30" s="389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8">
        <v>4680115881990</v>
      </c>
      <c r="E31" s="389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8">
        <v>4680115881853</v>
      </c>
      <c r="E32" s="389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9" t="s">
        <v>87</v>
      </c>
      <c r="Q32" s="391"/>
      <c r="R32" s="391"/>
      <c r="S32" s="391"/>
      <c r="T32" s="392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8">
        <v>4680115885905</v>
      </c>
      <c r="E33" s="389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1" t="s">
        <v>90</v>
      </c>
      <c r="Q33" s="391"/>
      <c r="R33" s="391"/>
      <c r="S33" s="391"/>
      <c r="T33" s="392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8">
        <v>4607091383911</v>
      </c>
      <c r="E34" s="389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2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8">
        <v>4607091388244</v>
      </c>
      <c r="E35" s="389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6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7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7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1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8">
        <v>4607091388503</v>
      </c>
      <c r="E39" s="389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6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7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7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1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8">
        <v>4607091388282</v>
      </c>
      <c r="E43" s="389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6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7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7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1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8">
        <v>4607091389111</v>
      </c>
      <c r="E47" s="389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6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7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7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hidden="1" customHeight="1" x14ac:dyDescent="0.25">
      <c r="A51" s="403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1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8">
        <v>4607091385670</v>
      </c>
      <c r="E53" s="389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68</v>
      </c>
      <c r="X53" s="377">
        <v>60</v>
      </c>
      <c r="Y53" s="378">
        <f t="shared" ref="Y53:Y58" si="6">IFERROR(IF(X53="",0,CEILING((X53/$H53),1)*$H53),"")</f>
        <v>64.800000000000011</v>
      </c>
      <c r="Z53" s="36">
        <f>IFERROR(IF(Y53=0,"",ROUNDUP(Y53/H53,0)*0.02175),"")</f>
        <v>0.1305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62.666666666666657</v>
      </c>
      <c r="BN53" s="64">
        <f t="shared" ref="BN53:BN58" si="8">IFERROR(Y53*I53/H53,"0")</f>
        <v>67.680000000000007</v>
      </c>
      <c r="BO53" s="64">
        <f t="shared" ref="BO53:BO58" si="9">IFERROR(1/J53*(X53/H53),"0")</f>
        <v>9.9206349206349201E-2</v>
      </c>
      <c r="BP53" s="64">
        <f t="shared" ref="BP53:BP58" si="10">IFERROR(1/J53*(Y53/H53),"0")</f>
        <v>0.10714285714285715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8">
        <v>4607091385670</v>
      </c>
      <c r="E54" s="389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8">
        <v>4680115883956</v>
      </c>
      <c r="E55" s="389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8">
        <v>4607091385687</v>
      </c>
      <c r="E56" s="389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3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68</v>
      </c>
      <c r="X56" s="377">
        <v>8</v>
      </c>
      <c r="Y56" s="378">
        <f t="shared" si="6"/>
        <v>8</v>
      </c>
      <c r="Z56" s="36">
        <f>IFERROR(IF(Y56=0,"",ROUNDUP(Y56/H56,0)*0.00937),"")</f>
        <v>1.874E-2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8.48</v>
      </c>
      <c r="BN56" s="64">
        <f t="shared" si="8"/>
        <v>8.48</v>
      </c>
      <c r="BO56" s="64">
        <f t="shared" si="9"/>
        <v>1.6666666666666666E-2</v>
      </c>
      <c r="BP56" s="64">
        <f t="shared" si="10"/>
        <v>1.6666666666666666E-2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8">
        <v>4680115882539</v>
      </c>
      <c r="E57" s="389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8">
        <v>4680115883949</v>
      </c>
      <c r="E58" s="389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7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7.5555555555555554</v>
      </c>
      <c r="Y59" s="379">
        <f>IFERROR(Y53/H53,"0")+IFERROR(Y54/H54,"0")+IFERROR(Y55/H55,"0")+IFERROR(Y56/H56,"0")+IFERROR(Y57/H57,"0")+IFERROR(Y58/H58,"0")</f>
        <v>8</v>
      </c>
      <c r="Z59" s="379">
        <f>IFERROR(IF(Z53="",0,Z53),"0")+IFERROR(IF(Z54="",0,Z54),"0")+IFERROR(IF(Z55="",0,Z55),"0")+IFERROR(IF(Z56="",0,Z56),"0")+IFERROR(IF(Z57="",0,Z57),"0")+IFERROR(IF(Z58="",0,Z58),"0")</f>
        <v>0.14924000000000001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7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68</v>
      </c>
      <c r="Y60" s="379">
        <f>IFERROR(SUM(Y53:Y58),"0")</f>
        <v>72.800000000000011</v>
      </c>
      <c r="Z60" s="37"/>
      <c r="AA60" s="380"/>
      <c r="AB60" s="380"/>
      <c r="AC60" s="380"/>
    </row>
    <row r="61" spans="1:68" ht="14.25" hidden="1" customHeight="1" x14ac:dyDescent="0.25">
      <c r="A61" s="381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8">
        <v>4680115885233</v>
      </c>
      <c r="E62" s="389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8">
        <v>4680115884915</v>
      </c>
      <c r="E63" s="389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6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7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7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03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1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8">
        <v>4680115885899</v>
      </c>
      <c r="E68" s="389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0" t="s">
        <v>132</v>
      </c>
      <c r="Q68" s="391"/>
      <c r="R68" s="391"/>
      <c r="S68" s="391"/>
      <c r="T68" s="392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8">
        <v>4680115881426</v>
      </c>
      <c r="E69" s="389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8">
        <v>4680115881426</v>
      </c>
      <c r="E70" s="389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1"/>
      <c r="R70" s="391"/>
      <c r="S70" s="391"/>
      <c r="T70" s="392"/>
      <c r="U70" s="34"/>
      <c r="V70" s="34"/>
      <c r="W70" s="35" t="s">
        <v>68</v>
      </c>
      <c r="X70" s="377">
        <v>20</v>
      </c>
      <c r="Y70" s="378">
        <f t="shared" si="11"/>
        <v>21.6</v>
      </c>
      <c r="Z70" s="36">
        <f>IFERROR(IF(Y70=0,"",ROUNDUP(Y70/H70,0)*0.02175),"")</f>
        <v>4.3499999999999997E-2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20.888888888888886</v>
      </c>
      <c r="BN70" s="64">
        <f t="shared" si="13"/>
        <v>22.56</v>
      </c>
      <c r="BO70" s="64">
        <f t="shared" si="14"/>
        <v>3.306878306878306E-2</v>
      </c>
      <c r="BP70" s="64">
        <f t="shared" si="15"/>
        <v>3.5714285714285712E-2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8">
        <v>4680115880283</v>
      </c>
      <c r="E71" s="389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1"/>
      <c r="R71" s="391"/>
      <c r="S71" s="391"/>
      <c r="T71" s="392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8">
        <v>4680115882720</v>
      </c>
      <c r="E72" s="389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1"/>
      <c r="R72" s="391"/>
      <c r="S72" s="391"/>
      <c r="T72" s="392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88">
        <v>4680115881525</v>
      </c>
      <c r="E73" s="389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59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4301011458</v>
      </c>
      <c r="D74" s="388">
        <v>4680115881525</v>
      </c>
      <c r="E74" s="389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9" t="s">
        <v>146</v>
      </c>
      <c r="Q74" s="391"/>
      <c r="R74" s="391"/>
      <c r="S74" s="391"/>
      <c r="T74" s="392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388">
        <v>4680115881419</v>
      </c>
      <c r="E75" s="389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68</v>
      </c>
      <c r="X75" s="377">
        <v>0</v>
      </c>
      <c r="Y75" s="378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406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7"/>
      <c r="P76" s="383" t="s">
        <v>69</v>
      </c>
      <c r="Q76" s="384"/>
      <c r="R76" s="384"/>
      <c r="S76" s="384"/>
      <c r="T76" s="384"/>
      <c r="U76" s="384"/>
      <c r="V76" s="385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1.8518518518518516</v>
      </c>
      <c r="Y76" s="379">
        <f>IFERROR(Y68/H68,"0")+IFERROR(Y69/H69,"0")+IFERROR(Y70/H70,"0")+IFERROR(Y71/H71,"0")+IFERROR(Y72/H72,"0")+IFERROR(Y73/H73,"0")+IFERROR(Y74/H74,"0")+IFERROR(Y75/H75,"0")</f>
        <v>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4.3499999999999997E-2</v>
      </c>
      <c r="AA76" s="380"/>
      <c r="AB76" s="380"/>
      <c r="AC76" s="380"/>
    </row>
    <row r="77" spans="1:68" x14ac:dyDescent="0.2">
      <c r="A77" s="382"/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407"/>
      <c r="P77" s="383" t="s">
        <v>69</v>
      </c>
      <c r="Q77" s="384"/>
      <c r="R77" s="384"/>
      <c r="S77" s="384"/>
      <c r="T77" s="384"/>
      <c r="U77" s="384"/>
      <c r="V77" s="385"/>
      <c r="W77" s="37" t="s">
        <v>68</v>
      </c>
      <c r="X77" s="379">
        <f>IFERROR(SUM(X68:X75),"0")</f>
        <v>20</v>
      </c>
      <c r="Y77" s="379">
        <f>IFERROR(SUM(Y68:Y75),"0")</f>
        <v>21.6</v>
      </c>
      <c r="Z77" s="37"/>
      <c r="AA77" s="380"/>
      <c r="AB77" s="380"/>
      <c r="AC77" s="380"/>
    </row>
    <row r="78" spans="1:68" ht="14.25" hidden="1" customHeight="1" x14ac:dyDescent="0.25">
      <c r="A78" s="381" t="s">
        <v>149</v>
      </c>
      <c r="B78" s="382"/>
      <c r="C78" s="382"/>
      <c r="D78" s="382"/>
      <c r="E78" s="382"/>
      <c r="F78" s="382"/>
      <c r="G78" s="382"/>
      <c r="H78" s="382"/>
      <c r="I78" s="382"/>
      <c r="J78" s="382"/>
      <c r="K78" s="382"/>
      <c r="L78" s="382"/>
      <c r="M78" s="382"/>
      <c r="N78" s="382"/>
      <c r="O78" s="382"/>
      <c r="P78" s="382"/>
      <c r="Q78" s="382"/>
      <c r="R78" s="382"/>
      <c r="S78" s="382"/>
      <c r="T78" s="382"/>
      <c r="U78" s="382"/>
      <c r="V78" s="382"/>
      <c r="W78" s="382"/>
      <c r="X78" s="382"/>
      <c r="Y78" s="382"/>
      <c r="Z78" s="382"/>
      <c r="AA78" s="373"/>
      <c r="AB78" s="373"/>
      <c r="AC78" s="373"/>
    </row>
    <row r="79" spans="1:68" ht="27" hidden="1" customHeight="1" x14ac:dyDescent="0.25">
      <c r="A79" s="54" t="s">
        <v>150</v>
      </c>
      <c r="B79" s="54" t="s">
        <v>151</v>
      </c>
      <c r="C79" s="31">
        <v>4301020298</v>
      </c>
      <c r="D79" s="388">
        <v>4680115881440</v>
      </c>
      <c r="E79" s="389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5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1"/>
      <c r="R79" s="391"/>
      <c r="S79" s="391"/>
      <c r="T79" s="392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88">
        <v>4680115881433</v>
      </c>
      <c r="E80" s="389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6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7"/>
      <c r="P81" s="383" t="s">
        <v>69</v>
      </c>
      <c r="Q81" s="384"/>
      <c r="R81" s="384"/>
      <c r="S81" s="384"/>
      <c r="T81" s="384"/>
      <c r="U81" s="384"/>
      <c r="V81" s="385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hidden="1" x14ac:dyDescent="0.2">
      <c r="A82" s="382"/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407"/>
      <c r="P82" s="383" t="s">
        <v>69</v>
      </c>
      <c r="Q82" s="384"/>
      <c r="R82" s="384"/>
      <c r="S82" s="384"/>
      <c r="T82" s="384"/>
      <c r="U82" s="384"/>
      <c r="V82" s="385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hidden="1" customHeight="1" x14ac:dyDescent="0.25">
      <c r="A83" s="381" t="s">
        <v>63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382"/>
      <c r="Z83" s="382"/>
      <c r="AA83" s="373"/>
      <c r="AB83" s="373"/>
      <c r="AC83" s="373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88">
        <v>4680115885066</v>
      </c>
      <c r="E84" s="389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88">
        <v>4680115885042</v>
      </c>
      <c r="E85" s="389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88">
        <v>4680115885080</v>
      </c>
      <c r="E86" s="389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88">
        <v>4680115885073</v>
      </c>
      <c r="E87" s="389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88">
        <v>4680115885059</v>
      </c>
      <c r="E88" s="389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88">
        <v>4680115885097</v>
      </c>
      <c r="E89" s="389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6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7"/>
      <c r="P90" s="383" t="s">
        <v>69</v>
      </c>
      <c r="Q90" s="384"/>
      <c r="R90" s="384"/>
      <c r="S90" s="384"/>
      <c r="T90" s="384"/>
      <c r="U90" s="384"/>
      <c r="V90" s="385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hidden="1" x14ac:dyDescent="0.2">
      <c r="A91" s="382"/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407"/>
      <c r="P91" s="383" t="s">
        <v>69</v>
      </c>
      <c r="Q91" s="384"/>
      <c r="R91" s="384"/>
      <c r="S91" s="384"/>
      <c r="T91" s="384"/>
      <c r="U91" s="384"/>
      <c r="V91" s="385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hidden="1" customHeight="1" x14ac:dyDescent="0.25">
      <c r="A92" s="381" t="s">
        <v>71</v>
      </c>
      <c r="B92" s="382"/>
      <c r="C92" s="382"/>
      <c r="D92" s="382"/>
      <c r="E92" s="382"/>
      <c r="F92" s="382"/>
      <c r="G92" s="382"/>
      <c r="H92" s="382"/>
      <c r="I92" s="382"/>
      <c r="J92" s="382"/>
      <c r="K92" s="382"/>
      <c r="L92" s="382"/>
      <c r="M92" s="382"/>
      <c r="N92" s="382"/>
      <c r="O92" s="382"/>
      <c r="P92" s="382"/>
      <c r="Q92" s="382"/>
      <c r="R92" s="382"/>
      <c r="S92" s="382"/>
      <c r="T92" s="382"/>
      <c r="U92" s="382"/>
      <c r="V92" s="382"/>
      <c r="W92" s="382"/>
      <c r="X92" s="382"/>
      <c r="Y92" s="382"/>
      <c r="Z92" s="382"/>
      <c r="AA92" s="373"/>
      <c r="AB92" s="373"/>
      <c r="AC92" s="373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388">
        <v>4680115884403</v>
      </c>
      <c r="E93" s="389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1"/>
      <c r="R93" s="391"/>
      <c r="S93" s="391"/>
      <c r="T93" s="392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168</v>
      </c>
      <c r="B94" s="54" t="s">
        <v>169</v>
      </c>
      <c r="C94" s="31">
        <v>4301051837</v>
      </c>
      <c r="D94" s="388">
        <v>4680115884311</v>
      </c>
      <c r="E94" s="389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1"/>
      <c r="R94" s="391"/>
      <c r="S94" s="391"/>
      <c r="T94" s="392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idden="1" x14ac:dyDescent="0.2">
      <c r="A95" s="406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7"/>
      <c r="P95" s="383" t="s">
        <v>69</v>
      </c>
      <c r="Q95" s="384"/>
      <c r="R95" s="384"/>
      <c r="S95" s="384"/>
      <c r="T95" s="384"/>
      <c r="U95" s="384"/>
      <c r="V95" s="385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hidden="1" x14ac:dyDescent="0.2">
      <c r="A96" s="382"/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407"/>
      <c r="P96" s="383" t="s">
        <v>69</v>
      </c>
      <c r="Q96" s="384"/>
      <c r="R96" s="384"/>
      <c r="S96" s="384"/>
      <c r="T96" s="384"/>
      <c r="U96" s="384"/>
      <c r="V96" s="385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hidden="1" customHeight="1" x14ac:dyDescent="0.25">
      <c r="A97" s="381" t="s">
        <v>170</v>
      </c>
      <c r="B97" s="382"/>
      <c r="C97" s="382"/>
      <c r="D97" s="382"/>
      <c r="E97" s="382"/>
      <c r="F97" s="382"/>
      <c r="G97" s="382"/>
      <c r="H97" s="382"/>
      <c r="I97" s="382"/>
      <c r="J97" s="382"/>
      <c r="K97" s="382"/>
      <c r="L97" s="382"/>
      <c r="M97" s="382"/>
      <c r="N97" s="382"/>
      <c r="O97" s="382"/>
      <c r="P97" s="382"/>
      <c r="Q97" s="382"/>
      <c r="R97" s="382"/>
      <c r="S97" s="382"/>
      <c r="T97" s="382"/>
      <c r="U97" s="382"/>
      <c r="V97" s="382"/>
      <c r="W97" s="382"/>
      <c r="X97" s="382"/>
      <c r="Y97" s="382"/>
      <c r="Z97" s="382"/>
      <c r="AA97" s="373"/>
      <c r="AB97" s="373"/>
      <c r="AC97" s="373"/>
    </row>
    <row r="98" spans="1:68" ht="27" hidden="1" customHeight="1" x14ac:dyDescent="0.25">
      <c r="A98" s="54" t="s">
        <v>171</v>
      </c>
      <c r="B98" s="54" t="s">
        <v>172</v>
      </c>
      <c r="C98" s="31">
        <v>4301060366</v>
      </c>
      <c r="D98" s="388">
        <v>4680115881532</v>
      </c>
      <c r="E98" s="389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91"/>
      <c r="R98" s="391"/>
      <c r="S98" s="391"/>
      <c r="T98" s="392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4301060371</v>
      </c>
      <c r="D99" s="388">
        <v>4680115881532</v>
      </c>
      <c r="E99" s="389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91"/>
      <c r="R99" s="391"/>
      <c r="S99" s="391"/>
      <c r="T99" s="392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388">
        <v>4680115881464</v>
      </c>
      <c r="E100" s="389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1"/>
      <c r="R100" s="391"/>
      <c r="S100" s="391"/>
      <c r="T100" s="392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406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7"/>
      <c r="P101" s="383" t="s">
        <v>69</v>
      </c>
      <c r="Q101" s="384"/>
      <c r="R101" s="384"/>
      <c r="S101" s="384"/>
      <c r="T101" s="384"/>
      <c r="U101" s="384"/>
      <c r="V101" s="385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hidden="1" x14ac:dyDescent="0.2">
      <c r="A102" s="382"/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407"/>
      <c r="P102" s="383" t="s">
        <v>69</v>
      </c>
      <c r="Q102" s="384"/>
      <c r="R102" s="384"/>
      <c r="S102" s="384"/>
      <c r="T102" s="384"/>
      <c r="U102" s="384"/>
      <c r="V102" s="385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hidden="1" customHeight="1" x14ac:dyDescent="0.25">
      <c r="A103" s="403" t="s">
        <v>176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2"/>
      <c r="AB103" s="372"/>
      <c r="AC103" s="372"/>
    </row>
    <row r="104" spans="1:68" ht="14.25" hidden="1" customHeight="1" x14ac:dyDescent="0.25">
      <c r="A104" s="381" t="s">
        <v>109</v>
      </c>
      <c r="B104" s="382"/>
      <c r="C104" s="382"/>
      <c r="D104" s="382"/>
      <c r="E104" s="382"/>
      <c r="F104" s="382"/>
      <c r="G104" s="382"/>
      <c r="H104" s="382"/>
      <c r="I104" s="382"/>
      <c r="J104" s="382"/>
      <c r="K104" s="382"/>
      <c r="L104" s="382"/>
      <c r="M104" s="382"/>
      <c r="N104" s="382"/>
      <c r="O104" s="382"/>
      <c r="P104" s="382"/>
      <c r="Q104" s="382"/>
      <c r="R104" s="382"/>
      <c r="S104" s="382"/>
      <c r="T104" s="382"/>
      <c r="U104" s="382"/>
      <c r="V104" s="382"/>
      <c r="W104" s="382"/>
      <c r="X104" s="382"/>
      <c r="Y104" s="382"/>
      <c r="Z104" s="382"/>
      <c r="AA104" s="373"/>
      <c r="AB104" s="373"/>
      <c r="AC104" s="373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388">
        <v>4680115881327</v>
      </c>
      <c r="E105" s="389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2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1"/>
      <c r="R105" s="391"/>
      <c r="S105" s="391"/>
      <c r="T105" s="392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4301012006</v>
      </c>
      <c r="D106" s="388">
        <v>4680115881518</v>
      </c>
      <c r="E106" s="389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76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91"/>
      <c r="R106" s="391"/>
      <c r="S106" s="391"/>
      <c r="T106" s="392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4301011476</v>
      </c>
      <c r="D107" s="388">
        <v>4680115881518</v>
      </c>
      <c r="E107" s="389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69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91"/>
      <c r="R107" s="391"/>
      <c r="S107" s="391"/>
      <c r="T107" s="392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4301012007</v>
      </c>
      <c r="D108" s="388">
        <v>4680115881303</v>
      </c>
      <c r="E108" s="389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91"/>
      <c r="R108" s="391"/>
      <c r="S108" s="391"/>
      <c r="T108" s="392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4301011443</v>
      </c>
      <c r="D109" s="388">
        <v>4680115881303</v>
      </c>
      <c r="E109" s="389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91"/>
      <c r="R109" s="391"/>
      <c r="S109" s="391"/>
      <c r="T109" s="392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406"/>
      <c r="B110" s="382"/>
      <c r="C110" s="382"/>
      <c r="D110" s="382"/>
      <c r="E110" s="382"/>
      <c r="F110" s="382"/>
      <c r="G110" s="382"/>
      <c r="H110" s="382"/>
      <c r="I110" s="382"/>
      <c r="J110" s="382"/>
      <c r="K110" s="382"/>
      <c r="L110" s="382"/>
      <c r="M110" s="382"/>
      <c r="N110" s="382"/>
      <c r="O110" s="407"/>
      <c r="P110" s="383" t="s">
        <v>69</v>
      </c>
      <c r="Q110" s="384"/>
      <c r="R110" s="384"/>
      <c r="S110" s="384"/>
      <c r="T110" s="384"/>
      <c r="U110" s="384"/>
      <c r="V110" s="385"/>
      <c r="W110" s="37" t="s">
        <v>70</v>
      </c>
      <c r="X110" s="379">
        <f>IFERROR(X105/H105,"0")+IFERROR(X106/H106,"0")+IFERROR(X107/H107,"0")+IFERROR(X108/H108,"0")+IFERROR(X109/H109,"0")</f>
        <v>0</v>
      </c>
      <c r="Y110" s="379">
        <f>IFERROR(Y105/H105,"0")+IFERROR(Y106/H106,"0")+IFERROR(Y107/H107,"0")+IFERROR(Y108/H108,"0")+IFERROR(Y109/H109,"0")</f>
        <v>0</v>
      </c>
      <c r="Z110" s="379">
        <f>IFERROR(IF(Z105="",0,Z105),"0")+IFERROR(IF(Z106="",0,Z106),"0")+IFERROR(IF(Z107="",0,Z107),"0")+IFERROR(IF(Z108="",0,Z108),"0")+IFERROR(IF(Z109="",0,Z109),"0")</f>
        <v>0</v>
      </c>
      <c r="AA110" s="380"/>
      <c r="AB110" s="380"/>
      <c r="AC110" s="380"/>
    </row>
    <row r="111" spans="1:68" hidden="1" x14ac:dyDescent="0.2">
      <c r="A111" s="382"/>
      <c r="B111" s="382"/>
      <c r="C111" s="382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407"/>
      <c r="P111" s="383" t="s">
        <v>69</v>
      </c>
      <c r="Q111" s="384"/>
      <c r="R111" s="384"/>
      <c r="S111" s="384"/>
      <c r="T111" s="384"/>
      <c r="U111" s="384"/>
      <c r="V111" s="385"/>
      <c r="W111" s="37" t="s">
        <v>68</v>
      </c>
      <c r="X111" s="379">
        <f>IFERROR(SUM(X105:X109),"0")</f>
        <v>0</v>
      </c>
      <c r="Y111" s="379">
        <f>IFERROR(SUM(Y105:Y109),"0")</f>
        <v>0</v>
      </c>
      <c r="Z111" s="37"/>
      <c r="AA111" s="380"/>
      <c r="AB111" s="380"/>
      <c r="AC111" s="380"/>
    </row>
    <row r="112" spans="1:68" ht="14.25" hidden="1" customHeight="1" x14ac:dyDescent="0.25">
      <c r="A112" s="381" t="s">
        <v>71</v>
      </c>
      <c r="B112" s="382"/>
      <c r="C112" s="382"/>
      <c r="D112" s="382"/>
      <c r="E112" s="382"/>
      <c r="F112" s="382"/>
      <c r="G112" s="382"/>
      <c r="H112" s="382"/>
      <c r="I112" s="382"/>
      <c r="J112" s="382"/>
      <c r="K112" s="382"/>
      <c r="L112" s="382"/>
      <c r="M112" s="382"/>
      <c r="N112" s="382"/>
      <c r="O112" s="382"/>
      <c r="P112" s="382"/>
      <c r="Q112" s="382"/>
      <c r="R112" s="382"/>
      <c r="S112" s="382"/>
      <c r="T112" s="382"/>
      <c r="U112" s="382"/>
      <c r="V112" s="382"/>
      <c r="W112" s="382"/>
      <c r="X112" s="382"/>
      <c r="Y112" s="382"/>
      <c r="Z112" s="382"/>
      <c r="AA112" s="373"/>
      <c r="AB112" s="373"/>
      <c r="AC112" s="373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388">
        <v>4607091386967</v>
      </c>
      <c r="E113" s="389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1"/>
      <c r="R113" s="391"/>
      <c r="S113" s="391"/>
      <c r="T113" s="392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8">
        <v>4607091386967</v>
      </c>
      <c r="E114" s="389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1"/>
      <c r="R114" s="391"/>
      <c r="S114" s="391"/>
      <c r="T114" s="392"/>
      <c r="U114" s="34"/>
      <c r="V114" s="34"/>
      <c r="W114" s="35" t="s">
        <v>68</v>
      </c>
      <c r="X114" s="377">
        <v>60</v>
      </c>
      <c r="Y114" s="378">
        <f>IFERROR(IF(X114="",0,CEILING((X114/$H114),1)*$H114),"")</f>
        <v>67.2</v>
      </c>
      <c r="Z114" s="36">
        <f>IFERROR(IF(Y114=0,"",ROUNDUP(Y114/H114,0)*0.02175),"")</f>
        <v>0.17399999999999999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64.028571428571425</v>
      </c>
      <c r="BN114" s="64">
        <f>IFERROR(Y114*I114/H114,"0")</f>
        <v>71.712000000000003</v>
      </c>
      <c r="BO114" s="64">
        <f>IFERROR(1/J114*(X114/H114),"0")</f>
        <v>0.12755102040816324</v>
      </c>
      <c r="BP114" s="64">
        <f>IFERROR(1/J114*(Y114/H114),"0")</f>
        <v>0.14285714285714285</v>
      </c>
    </row>
    <row r="115" spans="1:68" ht="27" hidden="1" customHeight="1" x14ac:dyDescent="0.25">
      <c r="A115" s="54" t="s">
        <v>190</v>
      </c>
      <c r="B115" s="54" t="s">
        <v>191</v>
      </c>
      <c r="C115" s="31">
        <v>4301051436</v>
      </c>
      <c r="D115" s="388">
        <v>4607091385731</v>
      </c>
      <c r="E115" s="389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59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1"/>
      <c r="R115" s="391"/>
      <c r="S115" s="391"/>
      <c r="T115" s="392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388">
        <v>4680115880894</v>
      </c>
      <c r="E116" s="389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1"/>
      <c r="R116" s="391"/>
      <c r="S116" s="391"/>
      <c r="T116" s="392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388">
        <v>4680115880214</v>
      </c>
      <c r="E117" s="389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1"/>
      <c r="R117" s="391"/>
      <c r="S117" s="391"/>
      <c r="T117" s="392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6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407"/>
      <c r="P118" s="383" t="s">
        <v>69</v>
      </c>
      <c r="Q118" s="384"/>
      <c r="R118" s="384"/>
      <c r="S118" s="384"/>
      <c r="T118" s="384"/>
      <c r="U118" s="384"/>
      <c r="V118" s="385"/>
      <c r="W118" s="37" t="s">
        <v>70</v>
      </c>
      <c r="X118" s="379">
        <f>IFERROR(X113/H113,"0")+IFERROR(X114/H114,"0")+IFERROR(X115/H115,"0")+IFERROR(X116/H116,"0")+IFERROR(X117/H117,"0")</f>
        <v>7.1428571428571423</v>
      </c>
      <c r="Y118" s="379">
        <f>IFERROR(Y113/H113,"0")+IFERROR(Y114/H114,"0")+IFERROR(Y115/H115,"0")+IFERROR(Y116/H116,"0")+IFERROR(Y117/H117,"0")</f>
        <v>8</v>
      </c>
      <c r="Z118" s="379">
        <f>IFERROR(IF(Z113="",0,Z113),"0")+IFERROR(IF(Z114="",0,Z114),"0")+IFERROR(IF(Z115="",0,Z115),"0")+IFERROR(IF(Z116="",0,Z116),"0")+IFERROR(IF(Z117="",0,Z117),"0")</f>
        <v>0.17399999999999999</v>
      </c>
      <c r="AA118" s="380"/>
      <c r="AB118" s="380"/>
      <c r="AC118" s="380"/>
    </row>
    <row r="119" spans="1:68" x14ac:dyDescent="0.2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407"/>
      <c r="P119" s="383" t="s">
        <v>69</v>
      </c>
      <c r="Q119" s="384"/>
      <c r="R119" s="384"/>
      <c r="S119" s="384"/>
      <c r="T119" s="384"/>
      <c r="U119" s="384"/>
      <c r="V119" s="385"/>
      <c r="W119" s="37" t="s">
        <v>68</v>
      </c>
      <c r="X119" s="379">
        <f>IFERROR(SUM(X113:X117),"0")</f>
        <v>60</v>
      </c>
      <c r="Y119" s="379">
        <f>IFERROR(SUM(Y113:Y117),"0")</f>
        <v>67.2</v>
      </c>
      <c r="Z119" s="37"/>
      <c r="AA119" s="380"/>
      <c r="AB119" s="380"/>
      <c r="AC119" s="380"/>
    </row>
    <row r="120" spans="1:68" ht="16.5" hidden="1" customHeight="1" x14ac:dyDescent="0.25">
      <c r="A120" s="403" t="s">
        <v>196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382"/>
      <c r="Z120" s="382"/>
      <c r="AA120" s="372"/>
      <c r="AB120" s="372"/>
      <c r="AC120" s="372"/>
    </row>
    <row r="121" spans="1:68" ht="14.25" hidden="1" customHeight="1" x14ac:dyDescent="0.25">
      <c r="A121" s="381" t="s">
        <v>109</v>
      </c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382"/>
      <c r="T121" s="382"/>
      <c r="U121" s="382"/>
      <c r="V121" s="382"/>
      <c r="W121" s="382"/>
      <c r="X121" s="382"/>
      <c r="Y121" s="382"/>
      <c r="Z121" s="382"/>
      <c r="AA121" s="373"/>
      <c r="AB121" s="373"/>
      <c r="AC121" s="373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388">
        <v>4680115882133</v>
      </c>
      <c r="E122" s="389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1"/>
      <c r="R122" s="391"/>
      <c r="S122" s="391"/>
      <c r="T122" s="392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197</v>
      </c>
      <c r="B123" s="54" t="s">
        <v>199</v>
      </c>
      <c r="C123" s="31">
        <v>4301011703</v>
      </c>
      <c r="D123" s="388">
        <v>4680115882133</v>
      </c>
      <c r="E123" s="389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388">
        <v>4680115880269</v>
      </c>
      <c r="E124" s="389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1"/>
      <c r="R124" s="391"/>
      <c r="S124" s="391"/>
      <c r="T124" s="392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388">
        <v>4680115880429</v>
      </c>
      <c r="E125" s="389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1"/>
      <c r="R125" s="391"/>
      <c r="S125" s="391"/>
      <c r="T125" s="392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388">
        <v>4680115881457</v>
      </c>
      <c r="E126" s="389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1"/>
      <c r="R126" s="391"/>
      <c r="S126" s="391"/>
      <c r="T126" s="392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406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407"/>
      <c r="P127" s="383" t="s">
        <v>69</v>
      </c>
      <c r="Q127" s="384"/>
      <c r="R127" s="384"/>
      <c r="S127" s="384"/>
      <c r="T127" s="384"/>
      <c r="U127" s="384"/>
      <c r="V127" s="385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hidden="1" x14ac:dyDescent="0.2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407"/>
      <c r="P128" s="383" t="s">
        <v>69</v>
      </c>
      <c r="Q128" s="384"/>
      <c r="R128" s="384"/>
      <c r="S128" s="384"/>
      <c r="T128" s="384"/>
      <c r="U128" s="384"/>
      <c r="V128" s="385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hidden="1" customHeight="1" x14ac:dyDescent="0.25">
      <c r="A129" s="381" t="s">
        <v>149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382"/>
      <c r="Z129" s="382"/>
      <c r="AA129" s="373"/>
      <c r="AB129" s="373"/>
      <c r="AC129" s="373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388">
        <v>4680115881488</v>
      </c>
      <c r="E130" s="389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1"/>
      <c r="R130" s="391"/>
      <c r="S130" s="391"/>
      <c r="T130" s="392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388">
        <v>4680115881488</v>
      </c>
      <c r="E131" s="389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485" t="s">
        <v>209</v>
      </c>
      <c r="Q131" s="391"/>
      <c r="R131" s="391"/>
      <c r="S131" s="391"/>
      <c r="T131" s="392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388">
        <v>4680115882775</v>
      </c>
      <c r="E132" s="389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1"/>
      <c r="R132" s="391"/>
      <c r="S132" s="391"/>
      <c r="T132" s="392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4301020339</v>
      </c>
      <c r="D133" s="388">
        <v>4680115880658</v>
      </c>
      <c r="E133" s="389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91"/>
      <c r="R133" s="391"/>
      <c r="S133" s="391"/>
      <c r="T133" s="392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4301020217</v>
      </c>
      <c r="D134" s="388">
        <v>4680115880658</v>
      </c>
      <c r="E134" s="389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91"/>
      <c r="R134" s="391"/>
      <c r="S134" s="391"/>
      <c r="T134" s="392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406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407"/>
      <c r="P135" s="383" t="s">
        <v>69</v>
      </c>
      <c r="Q135" s="384"/>
      <c r="R135" s="384"/>
      <c r="S135" s="384"/>
      <c r="T135" s="384"/>
      <c r="U135" s="384"/>
      <c r="V135" s="385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hidden="1" x14ac:dyDescent="0.2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407"/>
      <c r="P136" s="383" t="s">
        <v>69</v>
      </c>
      <c r="Q136" s="384"/>
      <c r="R136" s="384"/>
      <c r="S136" s="384"/>
      <c r="T136" s="384"/>
      <c r="U136" s="384"/>
      <c r="V136" s="385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hidden="1" customHeight="1" x14ac:dyDescent="0.25">
      <c r="A137" s="381" t="s">
        <v>71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382"/>
      <c r="Z137" s="382"/>
      <c r="AA137" s="373"/>
      <c r="AB137" s="373"/>
      <c r="AC137" s="373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388">
        <v>4607091385168</v>
      </c>
      <c r="E138" s="389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1"/>
      <c r="R138" s="391"/>
      <c r="S138" s="391"/>
      <c r="T138" s="392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8">
        <v>4607091385168</v>
      </c>
      <c r="E139" s="389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1"/>
      <c r="R139" s="391"/>
      <c r="S139" s="391"/>
      <c r="T139" s="392"/>
      <c r="U139" s="34"/>
      <c r="V139" s="34"/>
      <c r="W139" s="35" t="s">
        <v>68</v>
      </c>
      <c r="X139" s="377">
        <v>100</v>
      </c>
      <c r="Y139" s="378">
        <f t="shared" si="21"/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106.64285714285715</v>
      </c>
      <c r="BN139" s="64">
        <f t="shared" si="23"/>
        <v>107.49600000000001</v>
      </c>
      <c r="BO139" s="64">
        <f t="shared" si="24"/>
        <v>0.21258503401360543</v>
      </c>
      <c r="BP139" s="64">
        <f t="shared" si="25"/>
        <v>0.21428571428571427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388">
        <v>4607091383256</v>
      </c>
      <c r="E140" s="389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1"/>
      <c r="R140" s="391"/>
      <c r="S140" s="391"/>
      <c r="T140" s="392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221</v>
      </c>
      <c r="B141" s="54" t="s">
        <v>222</v>
      </c>
      <c r="C141" s="31">
        <v>4301051358</v>
      </c>
      <c r="D141" s="388">
        <v>4607091385748</v>
      </c>
      <c r="E141" s="389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1"/>
      <c r="R141" s="391"/>
      <c r="S141" s="391"/>
      <c r="T141" s="392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388">
        <v>4680115884533</v>
      </c>
      <c r="E142" s="389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1"/>
      <c r="R142" s="391"/>
      <c r="S142" s="391"/>
      <c r="T142" s="392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388">
        <v>4680115882645</v>
      </c>
      <c r="E143" s="389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58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1"/>
      <c r="R143" s="391"/>
      <c r="S143" s="391"/>
      <c r="T143" s="392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6"/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407"/>
      <c r="P144" s="383" t="s">
        <v>69</v>
      </c>
      <c r="Q144" s="384"/>
      <c r="R144" s="384"/>
      <c r="S144" s="384"/>
      <c r="T144" s="384"/>
      <c r="U144" s="384"/>
      <c r="V144" s="385"/>
      <c r="W144" s="37" t="s">
        <v>70</v>
      </c>
      <c r="X144" s="379">
        <f>IFERROR(X138/H138,"0")+IFERROR(X139/H139,"0")+IFERROR(X140/H140,"0")+IFERROR(X141/H141,"0")+IFERROR(X142/H142,"0")+IFERROR(X143/H143,"0")</f>
        <v>11.904761904761905</v>
      </c>
      <c r="Y144" s="379">
        <f>IFERROR(Y138/H138,"0")+IFERROR(Y139/H139,"0")+IFERROR(Y140/H140,"0")+IFERROR(Y141/H141,"0")+IFERROR(Y142/H142,"0")+IFERROR(Y143/H143,"0")</f>
        <v>12</v>
      </c>
      <c r="Z144" s="379">
        <f>IFERROR(IF(Z138="",0,Z138),"0")+IFERROR(IF(Z139="",0,Z139),"0")+IFERROR(IF(Z140="",0,Z140),"0")+IFERROR(IF(Z141="",0,Z141),"0")+IFERROR(IF(Z142="",0,Z142),"0")+IFERROR(IF(Z143="",0,Z143),"0")</f>
        <v>0.26100000000000001</v>
      </c>
      <c r="AA144" s="380"/>
      <c r="AB144" s="380"/>
      <c r="AC144" s="380"/>
    </row>
    <row r="145" spans="1:68" x14ac:dyDescent="0.2">
      <c r="A145" s="382"/>
      <c r="B145" s="382"/>
      <c r="C145" s="382"/>
      <c r="D145" s="382"/>
      <c r="E145" s="382"/>
      <c r="F145" s="382"/>
      <c r="G145" s="382"/>
      <c r="H145" s="382"/>
      <c r="I145" s="382"/>
      <c r="J145" s="382"/>
      <c r="K145" s="382"/>
      <c r="L145" s="382"/>
      <c r="M145" s="382"/>
      <c r="N145" s="382"/>
      <c r="O145" s="407"/>
      <c r="P145" s="383" t="s">
        <v>69</v>
      </c>
      <c r="Q145" s="384"/>
      <c r="R145" s="384"/>
      <c r="S145" s="384"/>
      <c r="T145" s="384"/>
      <c r="U145" s="384"/>
      <c r="V145" s="385"/>
      <c r="W145" s="37" t="s">
        <v>68</v>
      </c>
      <c r="X145" s="379">
        <f>IFERROR(SUM(X138:X143),"0")</f>
        <v>100</v>
      </c>
      <c r="Y145" s="379">
        <f>IFERROR(SUM(Y138:Y143),"0")</f>
        <v>100.80000000000001</v>
      </c>
      <c r="Z145" s="37"/>
      <c r="AA145" s="380"/>
      <c r="AB145" s="380"/>
      <c r="AC145" s="380"/>
    </row>
    <row r="146" spans="1:68" ht="14.25" hidden="1" customHeight="1" x14ac:dyDescent="0.25">
      <c r="A146" s="381" t="s">
        <v>170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373"/>
      <c r="AB146" s="373"/>
      <c r="AC146" s="373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388">
        <v>4680115882652</v>
      </c>
      <c r="E147" s="389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1"/>
      <c r="R147" s="391"/>
      <c r="S147" s="391"/>
      <c r="T147" s="392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388">
        <v>4680115880238</v>
      </c>
      <c r="E148" s="389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1"/>
      <c r="R148" s="391"/>
      <c r="S148" s="391"/>
      <c r="T148" s="392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406"/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407"/>
      <c r="P149" s="383" t="s">
        <v>69</v>
      </c>
      <c r="Q149" s="384"/>
      <c r="R149" s="384"/>
      <c r="S149" s="384"/>
      <c r="T149" s="384"/>
      <c r="U149" s="384"/>
      <c r="V149" s="385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hidden="1" x14ac:dyDescent="0.2">
      <c r="A150" s="382"/>
      <c r="B150" s="382"/>
      <c r="C150" s="382"/>
      <c r="D150" s="382"/>
      <c r="E150" s="382"/>
      <c r="F150" s="382"/>
      <c r="G150" s="382"/>
      <c r="H150" s="382"/>
      <c r="I150" s="382"/>
      <c r="J150" s="382"/>
      <c r="K150" s="382"/>
      <c r="L150" s="382"/>
      <c r="M150" s="382"/>
      <c r="N150" s="382"/>
      <c r="O150" s="407"/>
      <c r="P150" s="383" t="s">
        <v>69</v>
      </c>
      <c r="Q150" s="384"/>
      <c r="R150" s="384"/>
      <c r="S150" s="384"/>
      <c r="T150" s="384"/>
      <c r="U150" s="384"/>
      <c r="V150" s="385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hidden="1" customHeight="1" x14ac:dyDescent="0.25">
      <c r="A151" s="403" t="s">
        <v>107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2"/>
      <c r="S151" s="382"/>
      <c r="T151" s="382"/>
      <c r="U151" s="382"/>
      <c r="V151" s="382"/>
      <c r="W151" s="382"/>
      <c r="X151" s="382"/>
      <c r="Y151" s="382"/>
      <c r="Z151" s="382"/>
      <c r="AA151" s="372"/>
      <c r="AB151" s="372"/>
      <c r="AC151" s="372"/>
    </row>
    <row r="152" spans="1:68" ht="14.25" hidden="1" customHeight="1" x14ac:dyDescent="0.25">
      <c r="A152" s="381" t="s">
        <v>109</v>
      </c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382"/>
      <c r="P152" s="382"/>
      <c r="Q152" s="382"/>
      <c r="R152" s="382"/>
      <c r="S152" s="382"/>
      <c r="T152" s="382"/>
      <c r="U152" s="382"/>
      <c r="V152" s="382"/>
      <c r="W152" s="382"/>
      <c r="X152" s="382"/>
      <c r="Y152" s="382"/>
      <c r="Z152" s="382"/>
      <c r="AA152" s="373"/>
      <c r="AB152" s="373"/>
      <c r="AC152" s="373"/>
    </row>
    <row r="153" spans="1:68" ht="27" hidden="1" customHeight="1" x14ac:dyDescent="0.25">
      <c r="A153" s="54" t="s">
        <v>231</v>
      </c>
      <c r="B153" s="54" t="s">
        <v>232</v>
      </c>
      <c r="C153" s="31">
        <v>4301011623</v>
      </c>
      <c r="D153" s="388">
        <v>4607091382945</v>
      </c>
      <c r="E153" s="389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8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91"/>
      <c r="R153" s="391"/>
      <c r="S153" s="391"/>
      <c r="T153" s="392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233</v>
      </c>
      <c r="B154" s="54" t="s">
        <v>234</v>
      </c>
      <c r="C154" s="31">
        <v>4301011192</v>
      </c>
      <c r="D154" s="388">
        <v>4607091382952</v>
      </c>
      <c r="E154" s="389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91"/>
      <c r="R154" s="391"/>
      <c r="S154" s="391"/>
      <c r="T154" s="392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4301011705</v>
      </c>
      <c r="D155" s="388">
        <v>4607091384604</v>
      </c>
      <c r="E155" s="389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91"/>
      <c r="R155" s="391"/>
      <c r="S155" s="391"/>
      <c r="T155" s="392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406"/>
      <c r="B156" s="382"/>
      <c r="C156" s="382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407"/>
      <c r="P156" s="383" t="s">
        <v>69</v>
      </c>
      <c r="Q156" s="384"/>
      <c r="R156" s="384"/>
      <c r="S156" s="384"/>
      <c r="T156" s="384"/>
      <c r="U156" s="384"/>
      <c r="V156" s="385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hidden="1" x14ac:dyDescent="0.2">
      <c r="A157" s="382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7"/>
      <c r="P157" s="383" t="s">
        <v>69</v>
      </c>
      <c r="Q157" s="384"/>
      <c r="R157" s="384"/>
      <c r="S157" s="384"/>
      <c r="T157" s="384"/>
      <c r="U157" s="384"/>
      <c r="V157" s="385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hidden="1" customHeight="1" x14ac:dyDescent="0.25">
      <c r="A158" s="381" t="s">
        <v>63</v>
      </c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382"/>
      <c r="P158" s="382"/>
      <c r="Q158" s="382"/>
      <c r="R158" s="382"/>
      <c r="S158" s="382"/>
      <c r="T158" s="382"/>
      <c r="U158" s="382"/>
      <c r="V158" s="382"/>
      <c r="W158" s="382"/>
      <c r="X158" s="382"/>
      <c r="Y158" s="382"/>
      <c r="Z158" s="382"/>
      <c r="AA158" s="373"/>
      <c r="AB158" s="373"/>
      <c r="AC158" s="373"/>
    </row>
    <row r="159" spans="1:68" ht="16.5" hidden="1" customHeight="1" x14ac:dyDescent="0.25">
      <c r="A159" s="54" t="s">
        <v>237</v>
      </c>
      <c r="B159" s="54" t="s">
        <v>238</v>
      </c>
      <c r="C159" s="31">
        <v>4301030895</v>
      </c>
      <c r="D159" s="388">
        <v>4607091387667</v>
      </c>
      <c r="E159" s="389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91"/>
      <c r="R159" s="391"/>
      <c r="S159" s="391"/>
      <c r="T159" s="392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239</v>
      </c>
      <c r="B160" s="54" t="s">
        <v>240</v>
      </c>
      <c r="C160" s="31">
        <v>4301030961</v>
      </c>
      <c r="D160" s="388">
        <v>4607091387636</v>
      </c>
      <c r="E160" s="389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91"/>
      <c r="R160" s="391"/>
      <c r="S160" s="391"/>
      <c r="T160" s="392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242</v>
      </c>
      <c r="C161" s="31">
        <v>4301030963</v>
      </c>
      <c r="D161" s="388">
        <v>4607091382426</v>
      </c>
      <c r="E161" s="389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91"/>
      <c r="R161" s="391"/>
      <c r="S161" s="391"/>
      <c r="T161" s="392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243</v>
      </c>
      <c r="B162" s="54" t="s">
        <v>244</v>
      </c>
      <c r="C162" s="31">
        <v>4301030962</v>
      </c>
      <c r="D162" s="388">
        <v>4607091386547</v>
      </c>
      <c r="E162" s="389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91"/>
      <c r="R162" s="391"/>
      <c r="S162" s="391"/>
      <c r="T162" s="392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245</v>
      </c>
      <c r="B163" s="54" t="s">
        <v>246</v>
      </c>
      <c r="C163" s="31">
        <v>4301030964</v>
      </c>
      <c r="D163" s="388">
        <v>4607091382464</v>
      </c>
      <c r="E163" s="389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91"/>
      <c r="R163" s="391"/>
      <c r="S163" s="391"/>
      <c r="T163" s="392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406"/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407"/>
      <c r="P164" s="383" t="s">
        <v>69</v>
      </c>
      <c r="Q164" s="384"/>
      <c r="R164" s="384"/>
      <c r="S164" s="384"/>
      <c r="T164" s="384"/>
      <c r="U164" s="384"/>
      <c r="V164" s="385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hidden="1" x14ac:dyDescent="0.2">
      <c r="A165" s="382"/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407"/>
      <c r="P165" s="383" t="s">
        <v>69</v>
      </c>
      <c r="Q165" s="384"/>
      <c r="R165" s="384"/>
      <c r="S165" s="384"/>
      <c r="T165" s="384"/>
      <c r="U165" s="384"/>
      <c r="V165" s="385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hidden="1" customHeight="1" x14ac:dyDescent="0.25">
      <c r="A166" s="381" t="s">
        <v>71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2"/>
      <c r="S166" s="382"/>
      <c r="T166" s="382"/>
      <c r="U166" s="382"/>
      <c r="V166" s="382"/>
      <c r="W166" s="382"/>
      <c r="X166" s="382"/>
      <c r="Y166" s="382"/>
      <c r="Z166" s="382"/>
      <c r="AA166" s="373"/>
      <c r="AB166" s="373"/>
      <c r="AC166" s="373"/>
    </row>
    <row r="167" spans="1:68" ht="16.5" hidden="1" customHeight="1" x14ac:dyDescent="0.25">
      <c r="A167" s="54" t="s">
        <v>247</v>
      </c>
      <c r="B167" s="54" t="s">
        <v>248</v>
      </c>
      <c r="C167" s="31">
        <v>4301051611</v>
      </c>
      <c r="D167" s="388">
        <v>4607091385304</v>
      </c>
      <c r="E167" s="389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1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91"/>
      <c r="R167" s="391"/>
      <c r="S167" s="391"/>
      <c r="T167" s="392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hidden="1" customHeight="1" x14ac:dyDescent="0.25">
      <c r="A168" s="54" t="s">
        <v>249</v>
      </c>
      <c r="B168" s="54" t="s">
        <v>250</v>
      </c>
      <c r="C168" s="31">
        <v>4301051648</v>
      </c>
      <c r="D168" s="388">
        <v>4607091386264</v>
      </c>
      <c r="E168" s="389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91"/>
      <c r="R168" s="391"/>
      <c r="S168" s="391"/>
      <c r="T168" s="392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251</v>
      </c>
      <c r="B169" s="54" t="s">
        <v>252</v>
      </c>
      <c r="C169" s="31">
        <v>4301051313</v>
      </c>
      <c r="D169" s="388">
        <v>4607091385427</v>
      </c>
      <c r="E169" s="389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91"/>
      <c r="R169" s="391"/>
      <c r="S169" s="391"/>
      <c r="T169" s="392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406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7"/>
      <c r="P170" s="383" t="s">
        <v>69</v>
      </c>
      <c r="Q170" s="384"/>
      <c r="R170" s="384"/>
      <c r="S170" s="384"/>
      <c r="T170" s="384"/>
      <c r="U170" s="384"/>
      <c r="V170" s="385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hidden="1" x14ac:dyDescent="0.2">
      <c r="A171" s="382"/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407"/>
      <c r="P171" s="383" t="s">
        <v>69</v>
      </c>
      <c r="Q171" s="384"/>
      <c r="R171" s="384"/>
      <c r="S171" s="384"/>
      <c r="T171" s="384"/>
      <c r="U171" s="384"/>
      <c r="V171" s="385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hidden="1" customHeight="1" x14ac:dyDescent="0.2">
      <c r="A172" s="438" t="s">
        <v>253</v>
      </c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  <c r="Z172" s="439"/>
      <c r="AA172" s="48"/>
      <c r="AB172" s="48"/>
      <c r="AC172" s="48"/>
    </row>
    <row r="173" spans="1:68" ht="16.5" hidden="1" customHeight="1" x14ac:dyDescent="0.25">
      <c r="A173" s="403" t="s">
        <v>254</v>
      </c>
      <c r="B173" s="382"/>
      <c r="C173" s="382"/>
      <c r="D173" s="382"/>
      <c r="E173" s="382"/>
      <c r="F173" s="382"/>
      <c r="G173" s="382"/>
      <c r="H173" s="382"/>
      <c r="I173" s="382"/>
      <c r="J173" s="382"/>
      <c r="K173" s="382"/>
      <c r="L173" s="382"/>
      <c r="M173" s="382"/>
      <c r="N173" s="382"/>
      <c r="O173" s="382"/>
      <c r="P173" s="382"/>
      <c r="Q173" s="382"/>
      <c r="R173" s="382"/>
      <c r="S173" s="382"/>
      <c r="T173" s="382"/>
      <c r="U173" s="382"/>
      <c r="V173" s="382"/>
      <c r="W173" s="382"/>
      <c r="X173" s="382"/>
      <c r="Y173" s="382"/>
      <c r="Z173" s="382"/>
      <c r="AA173" s="372"/>
      <c r="AB173" s="372"/>
      <c r="AC173" s="372"/>
    </row>
    <row r="174" spans="1:68" ht="14.25" hidden="1" customHeight="1" x14ac:dyDescent="0.25">
      <c r="A174" s="381" t="s">
        <v>63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382"/>
      <c r="Z174" s="382"/>
      <c r="AA174" s="373"/>
      <c r="AB174" s="373"/>
      <c r="AC174" s="373"/>
    </row>
    <row r="175" spans="1:68" ht="27" hidden="1" customHeight="1" x14ac:dyDescent="0.25">
      <c r="A175" s="54" t="s">
        <v>255</v>
      </c>
      <c r="B175" s="54" t="s">
        <v>256</v>
      </c>
      <c r="C175" s="31">
        <v>4301031191</v>
      </c>
      <c r="D175" s="388">
        <v>4680115880993</v>
      </c>
      <c r="E175" s="389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91"/>
      <c r="R175" s="391"/>
      <c r="S175" s="391"/>
      <c r="T175" s="392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hidden="1" customHeight="1" x14ac:dyDescent="0.25">
      <c r="A176" s="54" t="s">
        <v>257</v>
      </c>
      <c r="B176" s="54" t="s">
        <v>258</v>
      </c>
      <c r="C176" s="31">
        <v>4301031204</v>
      </c>
      <c r="D176" s="388">
        <v>4680115881761</v>
      </c>
      <c r="E176" s="389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91"/>
      <c r="R176" s="391"/>
      <c r="S176" s="391"/>
      <c r="T176" s="392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259</v>
      </c>
      <c r="B177" s="54" t="s">
        <v>260</v>
      </c>
      <c r="C177" s="31">
        <v>4301031201</v>
      </c>
      <c r="D177" s="388">
        <v>4680115881563</v>
      </c>
      <c r="E177" s="389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91"/>
      <c r="R177" s="391"/>
      <c r="S177" s="391"/>
      <c r="T177" s="392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hidden="1" customHeight="1" x14ac:dyDescent="0.25">
      <c r="A178" s="54" t="s">
        <v>261</v>
      </c>
      <c r="B178" s="54" t="s">
        <v>262</v>
      </c>
      <c r="C178" s="31">
        <v>4301031199</v>
      </c>
      <c r="D178" s="388">
        <v>4680115880986</v>
      </c>
      <c r="E178" s="389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7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91"/>
      <c r="R178" s="391"/>
      <c r="S178" s="391"/>
      <c r="T178" s="392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hidden="1" customHeight="1" x14ac:dyDescent="0.25">
      <c r="A179" s="54" t="s">
        <v>263</v>
      </c>
      <c r="B179" s="54" t="s">
        <v>264</v>
      </c>
      <c r="C179" s="31">
        <v>4301031205</v>
      </c>
      <c r="D179" s="388">
        <v>4680115881785</v>
      </c>
      <c r="E179" s="389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91"/>
      <c r="R179" s="391"/>
      <c r="S179" s="391"/>
      <c r="T179" s="392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hidden="1" customHeight="1" x14ac:dyDescent="0.25">
      <c r="A180" s="54" t="s">
        <v>265</v>
      </c>
      <c r="B180" s="54" t="s">
        <v>266</v>
      </c>
      <c r="C180" s="31">
        <v>4301031202</v>
      </c>
      <c r="D180" s="388">
        <v>4680115881679</v>
      </c>
      <c r="E180" s="389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1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91"/>
      <c r="R180" s="391"/>
      <c r="S180" s="391"/>
      <c r="T180" s="392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hidden="1" customHeight="1" x14ac:dyDescent="0.25">
      <c r="A181" s="54" t="s">
        <v>267</v>
      </c>
      <c r="B181" s="54" t="s">
        <v>268</v>
      </c>
      <c r="C181" s="31">
        <v>4301031158</v>
      </c>
      <c r="D181" s="388">
        <v>4680115880191</v>
      </c>
      <c r="E181" s="389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91"/>
      <c r="R181" s="391"/>
      <c r="S181" s="391"/>
      <c r="T181" s="392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hidden="1" customHeight="1" x14ac:dyDescent="0.25">
      <c r="A182" s="54" t="s">
        <v>269</v>
      </c>
      <c r="B182" s="54" t="s">
        <v>270</v>
      </c>
      <c r="C182" s="31">
        <v>4301031245</v>
      </c>
      <c r="D182" s="388">
        <v>4680115883963</v>
      </c>
      <c r="E182" s="389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91"/>
      <c r="R182" s="391"/>
      <c r="S182" s="391"/>
      <c r="T182" s="392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hidden="1" x14ac:dyDescent="0.2">
      <c r="A183" s="406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7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7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hidden="1" customHeight="1" x14ac:dyDescent="0.25">
      <c r="A185" s="403" t="s">
        <v>271</v>
      </c>
      <c r="B185" s="382"/>
      <c r="C185" s="382"/>
      <c r="D185" s="382"/>
      <c r="E185" s="382"/>
      <c r="F185" s="382"/>
      <c r="G185" s="382"/>
      <c r="H185" s="382"/>
      <c r="I185" s="382"/>
      <c r="J185" s="382"/>
      <c r="K185" s="382"/>
      <c r="L185" s="382"/>
      <c r="M185" s="382"/>
      <c r="N185" s="382"/>
      <c r="O185" s="382"/>
      <c r="P185" s="382"/>
      <c r="Q185" s="382"/>
      <c r="R185" s="382"/>
      <c r="S185" s="382"/>
      <c r="T185" s="382"/>
      <c r="U185" s="382"/>
      <c r="V185" s="382"/>
      <c r="W185" s="382"/>
      <c r="X185" s="382"/>
      <c r="Y185" s="382"/>
      <c r="Z185" s="382"/>
      <c r="AA185" s="372"/>
      <c r="AB185" s="372"/>
      <c r="AC185" s="372"/>
    </row>
    <row r="186" spans="1:68" ht="14.25" hidden="1" customHeight="1" x14ac:dyDescent="0.25">
      <c r="A186" s="381" t="s">
        <v>109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3"/>
      <c r="AB186" s="373"/>
      <c r="AC186" s="373"/>
    </row>
    <row r="187" spans="1:68" ht="16.5" hidden="1" customHeight="1" x14ac:dyDescent="0.25">
      <c r="A187" s="54" t="s">
        <v>272</v>
      </c>
      <c r="B187" s="54" t="s">
        <v>273</v>
      </c>
      <c r="C187" s="31">
        <v>4301011450</v>
      </c>
      <c r="D187" s="388">
        <v>4680115881402</v>
      </c>
      <c r="E187" s="389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4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91"/>
      <c r="R187" s="391"/>
      <c r="S187" s="391"/>
      <c r="T187" s="392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274</v>
      </c>
      <c r="B188" s="54" t="s">
        <v>275</v>
      </c>
      <c r="C188" s="31">
        <v>4301011767</v>
      </c>
      <c r="D188" s="388">
        <v>4680115881396</v>
      </c>
      <c r="E188" s="389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7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91"/>
      <c r="R188" s="391"/>
      <c r="S188" s="391"/>
      <c r="T188" s="392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6"/>
      <c r="B189" s="382"/>
      <c r="C189" s="382"/>
      <c r="D189" s="382"/>
      <c r="E189" s="382"/>
      <c r="F189" s="382"/>
      <c r="G189" s="382"/>
      <c r="H189" s="382"/>
      <c r="I189" s="382"/>
      <c r="J189" s="382"/>
      <c r="K189" s="382"/>
      <c r="L189" s="382"/>
      <c r="M189" s="382"/>
      <c r="N189" s="382"/>
      <c r="O189" s="407"/>
      <c r="P189" s="383" t="s">
        <v>69</v>
      </c>
      <c r="Q189" s="384"/>
      <c r="R189" s="384"/>
      <c r="S189" s="384"/>
      <c r="T189" s="384"/>
      <c r="U189" s="384"/>
      <c r="V189" s="385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hidden="1" x14ac:dyDescent="0.2">
      <c r="A190" s="382"/>
      <c r="B190" s="382"/>
      <c r="C190" s="382"/>
      <c r="D190" s="382"/>
      <c r="E190" s="382"/>
      <c r="F190" s="382"/>
      <c r="G190" s="382"/>
      <c r="H190" s="382"/>
      <c r="I190" s="382"/>
      <c r="J190" s="382"/>
      <c r="K190" s="382"/>
      <c r="L190" s="382"/>
      <c r="M190" s="382"/>
      <c r="N190" s="382"/>
      <c r="O190" s="407"/>
      <c r="P190" s="383" t="s">
        <v>69</v>
      </c>
      <c r="Q190" s="384"/>
      <c r="R190" s="384"/>
      <c r="S190" s="384"/>
      <c r="T190" s="384"/>
      <c r="U190" s="384"/>
      <c r="V190" s="385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hidden="1" customHeight="1" x14ac:dyDescent="0.25">
      <c r="A191" s="381" t="s">
        <v>149</v>
      </c>
      <c r="B191" s="382"/>
      <c r="C191" s="382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73"/>
      <c r="AB191" s="373"/>
      <c r="AC191" s="373"/>
    </row>
    <row r="192" spans="1:68" ht="16.5" hidden="1" customHeight="1" x14ac:dyDescent="0.25">
      <c r="A192" s="54" t="s">
        <v>276</v>
      </c>
      <c r="B192" s="54" t="s">
        <v>277</v>
      </c>
      <c r="C192" s="31">
        <v>4301020262</v>
      </c>
      <c r="D192" s="388">
        <v>4680115882935</v>
      </c>
      <c r="E192" s="389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91"/>
      <c r="R192" s="391"/>
      <c r="S192" s="391"/>
      <c r="T192" s="392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278</v>
      </c>
      <c r="B193" s="54" t="s">
        <v>279</v>
      </c>
      <c r="C193" s="31">
        <v>4301020220</v>
      </c>
      <c r="D193" s="388">
        <v>4680115880764</v>
      </c>
      <c r="E193" s="389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91"/>
      <c r="R193" s="391"/>
      <c r="S193" s="391"/>
      <c r="T193" s="392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406"/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407"/>
      <c r="P194" s="383" t="s">
        <v>69</v>
      </c>
      <c r="Q194" s="384"/>
      <c r="R194" s="384"/>
      <c r="S194" s="384"/>
      <c r="T194" s="384"/>
      <c r="U194" s="384"/>
      <c r="V194" s="385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hidden="1" x14ac:dyDescent="0.2">
      <c r="A195" s="382"/>
      <c r="B195" s="382"/>
      <c r="C195" s="382"/>
      <c r="D195" s="382"/>
      <c r="E195" s="382"/>
      <c r="F195" s="382"/>
      <c r="G195" s="382"/>
      <c r="H195" s="382"/>
      <c r="I195" s="382"/>
      <c r="J195" s="382"/>
      <c r="K195" s="382"/>
      <c r="L195" s="382"/>
      <c r="M195" s="382"/>
      <c r="N195" s="382"/>
      <c r="O195" s="407"/>
      <c r="P195" s="383" t="s">
        <v>69</v>
      </c>
      <c r="Q195" s="384"/>
      <c r="R195" s="384"/>
      <c r="S195" s="384"/>
      <c r="T195" s="384"/>
      <c r="U195" s="384"/>
      <c r="V195" s="385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hidden="1" customHeight="1" x14ac:dyDescent="0.25">
      <c r="A196" s="381" t="s">
        <v>63</v>
      </c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2"/>
      <c r="S196" s="382"/>
      <c r="T196" s="382"/>
      <c r="U196" s="382"/>
      <c r="V196" s="382"/>
      <c r="W196" s="382"/>
      <c r="X196" s="382"/>
      <c r="Y196" s="382"/>
      <c r="Z196" s="382"/>
      <c r="AA196" s="373"/>
      <c r="AB196" s="373"/>
      <c r="AC196" s="373"/>
    </row>
    <row r="197" spans="1:68" ht="27" hidden="1" customHeight="1" x14ac:dyDescent="0.25">
      <c r="A197" s="54" t="s">
        <v>280</v>
      </c>
      <c r="B197" s="54" t="s">
        <v>281</v>
      </c>
      <c r="C197" s="31">
        <v>4301031224</v>
      </c>
      <c r="D197" s="388">
        <v>4680115882683</v>
      </c>
      <c r="E197" s="389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91"/>
      <c r="R197" s="391"/>
      <c r="S197" s="391"/>
      <c r="T197" s="392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hidden="1" customHeight="1" x14ac:dyDescent="0.25">
      <c r="A198" s="54" t="s">
        <v>282</v>
      </c>
      <c r="B198" s="54" t="s">
        <v>283</v>
      </c>
      <c r="C198" s="31">
        <v>4301031230</v>
      </c>
      <c r="D198" s="388">
        <v>4680115882690</v>
      </c>
      <c r="E198" s="389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91"/>
      <c r="R198" s="391"/>
      <c r="S198" s="391"/>
      <c r="T198" s="392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284</v>
      </c>
      <c r="B199" s="54" t="s">
        <v>285</v>
      </c>
      <c r="C199" s="31">
        <v>4301031220</v>
      </c>
      <c r="D199" s="388">
        <v>4680115882669</v>
      </c>
      <c r="E199" s="389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91"/>
      <c r="R199" s="391"/>
      <c r="S199" s="391"/>
      <c r="T199" s="392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286</v>
      </c>
      <c r="B200" s="54" t="s">
        <v>287</v>
      </c>
      <c r="C200" s="31">
        <v>4301031221</v>
      </c>
      <c r="D200" s="388">
        <v>4680115882676</v>
      </c>
      <c r="E200" s="389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91"/>
      <c r="R200" s="391"/>
      <c r="S200" s="391"/>
      <c r="T200" s="392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288</v>
      </c>
      <c r="B201" s="54" t="s">
        <v>289</v>
      </c>
      <c r="C201" s="31">
        <v>4301031223</v>
      </c>
      <c r="D201" s="388">
        <v>4680115884014</v>
      </c>
      <c r="E201" s="389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91"/>
      <c r="R201" s="391"/>
      <c r="S201" s="391"/>
      <c r="T201" s="392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4301031222</v>
      </c>
      <c r="D202" s="388">
        <v>4680115884007</v>
      </c>
      <c r="E202" s="389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91"/>
      <c r="R202" s="391"/>
      <c r="S202" s="391"/>
      <c r="T202" s="392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hidden="1" customHeight="1" x14ac:dyDescent="0.25">
      <c r="A203" s="54" t="s">
        <v>292</v>
      </c>
      <c r="B203" s="54" t="s">
        <v>293</v>
      </c>
      <c r="C203" s="31">
        <v>4301031229</v>
      </c>
      <c r="D203" s="388">
        <v>4680115884038</v>
      </c>
      <c r="E203" s="389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91"/>
      <c r="R203" s="391"/>
      <c r="S203" s="391"/>
      <c r="T203" s="392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294</v>
      </c>
      <c r="B204" s="54" t="s">
        <v>295</v>
      </c>
      <c r="C204" s="31">
        <v>4301031225</v>
      </c>
      <c r="D204" s="388">
        <v>4680115884021</v>
      </c>
      <c r="E204" s="389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91"/>
      <c r="R204" s="391"/>
      <c r="S204" s="391"/>
      <c r="T204" s="392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idden="1" x14ac:dyDescent="0.2">
      <c r="A205" s="406"/>
      <c r="B205" s="382"/>
      <c r="C205" s="382"/>
      <c r="D205" s="382"/>
      <c r="E205" s="382"/>
      <c r="F205" s="382"/>
      <c r="G205" s="382"/>
      <c r="H205" s="382"/>
      <c r="I205" s="382"/>
      <c r="J205" s="382"/>
      <c r="K205" s="382"/>
      <c r="L205" s="382"/>
      <c r="M205" s="382"/>
      <c r="N205" s="382"/>
      <c r="O205" s="407"/>
      <c r="P205" s="383" t="s">
        <v>69</v>
      </c>
      <c r="Q205" s="384"/>
      <c r="R205" s="384"/>
      <c r="S205" s="384"/>
      <c r="T205" s="384"/>
      <c r="U205" s="384"/>
      <c r="V205" s="385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hidden="1" x14ac:dyDescent="0.2">
      <c r="A206" s="382"/>
      <c r="B206" s="382"/>
      <c r="C206" s="382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407"/>
      <c r="P206" s="383" t="s">
        <v>69</v>
      </c>
      <c r="Q206" s="384"/>
      <c r="R206" s="384"/>
      <c r="S206" s="384"/>
      <c r="T206" s="384"/>
      <c r="U206" s="384"/>
      <c r="V206" s="385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hidden="1" customHeight="1" x14ac:dyDescent="0.25">
      <c r="A207" s="381" t="s">
        <v>71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382"/>
      <c r="Z207" s="382"/>
      <c r="AA207" s="373"/>
      <c r="AB207" s="373"/>
      <c r="AC207" s="373"/>
    </row>
    <row r="208" spans="1:68" ht="27" hidden="1" customHeight="1" x14ac:dyDescent="0.25">
      <c r="A208" s="54" t="s">
        <v>296</v>
      </c>
      <c r="B208" s="54" t="s">
        <v>297</v>
      </c>
      <c r="C208" s="31">
        <v>4301051408</v>
      </c>
      <c r="D208" s="388">
        <v>4680115881594</v>
      </c>
      <c r="E208" s="389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91"/>
      <c r="R208" s="391"/>
      <c r="S208" s="391"/>
      <c r="T208" s="392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hidden="1" customHeight="1" x14ac:dyDescent="0.25">
      <c r="A209" s="54" t="s">
        <v>298</v>
      </c>
      <c r="B209" s="54" t="s">
        <v>299</v>
      </c>
      <c r="C209" s="31">
        <v>4301051754</v>
      </c>
      <c r="D209" s="388">
        <v>4680115880962</v>
      </c>
      <c r="E209" s="389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91"/>
      <c r="R209" s="391"/>
      <c r="S209" s="391"/>
      <c r="T209" s="392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hidden="1" customHeight="1" x14ac:dyDescent="0.25">
      <c r="A210" s="54" t="s">
        <v>300</v>
      </c>
      <c r="B210" s="54" t="s">
        <v>301</v>
      </c>
      <c r="C210" s="31">
        <v>4301051411</v>
      </c>
      <c r="D210" s="388">
        <v>4680115881617</v>
      </c>
      <c r="E210" s="389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91"/>
      <c r="R210" s="391"/>
      <c r="S210" s="391"/>
      <c r="T210" s="392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hidden="1" customHeight="1" x14ac:dyDescent="0.25">
      <c r="A211" s="54" t="s">
        <v>302</v>
      </c>
      <c r="B211" s="54" t="s">
        <v>303</v>
      </c>
      <c r="C211" s="31">
        <v>4301051632</v>
      </c>
      <c r="D211" s="388">
        <v>4680115880573</v>
      </c>
      <c r="E211" s="389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6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91"/>
      <c r="R211" s="391"/>
      <c r="S211" s="391"/>
      <c r="T211" s="392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hidden="1" customHeight="1" x14ac:dyDescent="0.25">
      <c r="A212" s="54" t="s">
        <v>304</v>
      </c>
      <c r="B212" s="54" t="s">
        <v>305</v>
      </c>
      <c r="C212" s="31">
        <v>4301051407</v>
      </c>
      <c r="D212" s="388">
        <v>4680115882195</v>
      </c>
      <c r="E212" s="389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91"/>
      <c r="R212" s="391"/>
      <c r="S212" s="391"/>
      <c r="T212" s="392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hidden="1" customHeight="1" x14ac:dyDescent="0.25">
      <c r="A213" s="54" t="s">
        <v>306</v>
      </c>
      <c r="B213" s="54" t="s">
        <v>307</v>
      </c>
      <c r="C213" s="31">
        <v>4301051752</v>
      </c>
      <c r="D213" s="388">
        <v>4680115882607</v>
      </c>
      <c r="E213" s="389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1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91"/>
      <c r="R213" s="391"/>
      <c r="S213" s="391"/>
      <c r="T213" s="392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hidden="1" customHeight="1" x14ac:dyDescent="0.25">
      <c r="A214" s="54" t="s">
        <v>308</v>
      </c>
      <c r="B214" s="54" t="s">
        <v>309</v>
      </c>
      <c r="C214" s="31">
        <v>4301051630</v>
      </c>
      <c r="D214" s="388">
        <v>4680115880092</v>
      </c>
      <c r="E214" s="389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91"/>
      <c r="R214" s="391"/>
      <c r="S214" s="391"/>
      <c r="T214" s="392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hidden="1" customHeight="1" x14ac:dyDescent="0.25">
      <c r="A215" s="54" t="s">
        <v>310</v>
      </c>
      <c r="B215" s="54" t="s">
        <v>311</v>
      </c>
      <c r="C215" s="31">
        <v>4301051631</v>
      </c>
      <c r="D215" s="388">
        <v>4680115880221</v>
      </c>
      <c r="E215" s="389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91"/>
      <c r="R215" s="391"/>
      <c r="S215" s="391"/>
      <c r="T215" s="392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312</v>
      </c>
      <c r="B216" s="54" t="s">
        <v>313</v>
      </c>
      <c r="C216" s="31">
        <v>4301051749</v>
      </c>
      <c r="D216" s="388">
        <v>4680115882942</v>
      </c>
      <c r="E216" s="389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7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91"/>
      <c r="R216" s="391"/>
      <c r="S216" s="391"/>
      <c r="T216" s="392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314</v>
      </c>
      <c r="B217" s="54" t="s">
        <v>315</v>
      </c>
      <c r="C217" s="31">
        <v>4301051753</v>
      </c>
      <c r="D217" s="388">
        <v>4680115880504</v>
      </c>
      <c r="E217" s="389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91"/>
      <c r="R217" s="391"/>
      <c r="S217" s="391"/>
      <c r="T217" s="392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316</v>
      </c>
      <c r="B218" s="54" t="s">
        <v>317</v>
      </c>
      <c r="C218" s="31">
        <v>4301051410</v>
      </c>
      <c r="D218" s="388">
        <v>4680115882164</v>
      </c>
      <c r="E218" s="389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91"/>
      <c r="R218" s="391"/>
      <c r="S218" s="391"/>
      <c r="T218" s="392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idden="1" x14ac:dyDescent="0.2">
      <c r="A219" s="406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7"/>
      <c r="P219" s="383" t="s">
        <v>69</v>
      </c>
      <c r="Q219" s="384"/>
      <c r="R219" s="384"/>
      <c r="S219" s="384"/>
      <c r="T219" s="384"/>
      <c r="U219" s="384"/>
      <c r="V219" s="385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hidden="1" x14ac:dyDescent="0.2">
      <c r="A220" s="382"/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407"/>
      <c r="P220" s="383" t="s">
        <v>69</v>
      </c>
      <c r="Q220" s="384"/>
      <c r="R220" s="384"/>
      <c r="S220" s="384"/>
      <c r="T220" s="384"/>
      <c r="U220" s="384"/>
      <c r="V220" s="385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hidden="1" customHeight="1" x14ac:dyDescent="0.25">
      <c r="A221" s="381" t="s">
        <v>170</v>
      </c>
      <c r="B221" s="382"/>
      <c r="C221" s="382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2"/>
      <c r="S221" s="382"/>
      <c r="T221" s="382"/>
      <c r="U221" s="382"/>
      <c r="V221" s="382"/>
      <c r="W221" s="382"/>
      <c r="X221" s="382"/>
      <c r="Y221" s="382"/>
      <c r="Z221" s="382"/>
      <c r="AA221" s="373"/>
      <c r="AB221" s="373"/>
      <c r="AC221" s="373"/>
    </row>
    <row r="222" spans="1:68" ht="16.5" hidden="1" customHeight="1" x14ac:dyDescent="0.25">
      <c r="A222" s="54" t="s">
        <v>318</v>
      </c>
      <c r="B222" s="54" t="s">
        <v>319</v>
      </c>
      <c r="C222" s="31">
        <v>4301060404</v>
      </c>
      <c r="D222" s="388">
        <v>4680115882874</v>
      </c>
      <c r="E222" s="389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91"/>
      <c r="R222" s="391"/>
      <c r="S222" s="391"/>
      <c r="T222" s="392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hidden="1" customHeight="1" x14ac:dyDescent="0.25">
      <c r="A223" s="54" t="s">
        <v>318</v>
      </c>
      <c r="B223" s="54" t="s">
        <v>320</v>
      </c>
      <c r="C223" s="31">
        <v>4301060360</v>
      </c>
      <c r="D223" s="388">
        <v>4680115882874</v>
      </c>
      <c r="E223" s="389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4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91"/>
      <c r="R223" s="391"/>
      <c r="S223" s="391"/>
      <c r="T223" s="392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4301060359</v>
      </c>
      <c r="D224" s="388">
        <v>4680115884434</v>
      </c>
      <c r="E224" s="389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91"/>
      <c r="R224" s="391"/>
      <c r="S224" s="391"/>
      <c r="T224" s="392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323</v>
      </c>
      <c r="B225" s="54" t="s">
        <v>324</v>
      </c>
      <c r="C225" s="31">
        <v>4301060375</v>
      </c>
      <c r="D225" s="388">
        <v>4680115880818</v>
      </c>
      <c r="E225" s="389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91"/>
      <c r="R225" s="391"/>
      <c r="S225" s="391"/>
      <c r="T225" s="392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hidden="1" customHeight="1" x14ac:dyDescent="0.25">
      <c r="A226" s="54" t="s">
        <v>325</v>
      </c>
      <c r="B226" s="54" t="s">
        <v>326</v>
      </c>
      <c r="C226" s="31">
        <v>4301060389</v>
      </c>
      <c r="D226" s="388">
        <v>4680115880801</v>
      </c>
      <c r="E226" s="389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6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91"/>
      <c r="R226" s="391"/>
      <c r="S226" s="391"/>
      <c r="T226" s="392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406"/>
      <c r="B227" s="382"/>
      <c r="C227" s="382"/>
      <c r="D227" s="382"/>
      <c r="E227" s="382"/>
      <c r="F227" s="382"/>
      <c r="G227" s="382"/>
      <c r="H227" s="382"/>
      <c r="I227" s="382"/>
      <c r="J227" s="382"/>
      <c r="K227" s="382"/>
      <c r="L227" s="382"/>
      <c r="M227" s="382"/>
      <c r="N227" s="382"/>
      <c r="O227" s="407"/>
      <c r="P227" s="383" t="s">
        <v>69</v>
      </c>
      <c r="Q227" s="384"/>
      <c r="R227" s="384"/>
      <c r="S227" s="384"/>
      <c r="T227" s="384"/>
      <c r="U227" s="384"/>
      <c r="V227" s="385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hidden="1" x14ac:dyDescent="0.2">
      <c r="A228" s="382"/>
      <c r="B228" s="382"/>
      <c r="C228" s="382"/>
      <c r="D228" s="382"/>
      <c r="E228" s="382"/>
      <c r="F228" s="382"/>
      <c r="G228" s="382"/>
      <c r="H228" s="382"/>
      <c r="I228" s="382"/>
      <c r="J228" s="382"/>
      <c r="K228" s="382"/>
      <c r="L228" s="382"/>
      <c r="M228" s="382"/>
      <c r="N228" s="382"/>
      <c r="O228" s="407"/>
      <c r="P228" s="383" t="s">
        <v>69</v>
      </c>
      <c r="Q228" s="384"/>
      <c r="R228" s="384"/>
      <c r="S228" s="384"/>
      <c r="T228" s="384"/>
      <c r="U228" s="384"/>
      <c r="V228" s="385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hidden="1" customHeight="1" x14ac:dyDescent="0.25">
      <c r="A229" s="403" t="s">
        <v>327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382"/>
      <c r="Z229" s="382"/>
      <c r="AA229" s="372"/>
      <c r="AB229" s="372"/>
      <c r="AC229" s="372"/>
    </row>
    <row r="230" spans="1:68" ht="14.25" hidden="1" customHeight="1" x14ac:dyDescent="0.25">
      <c r="A230" s="381" t="s">
        <v>109</v>
      </c>
      <c r="B230" s="382"/>
      <c r="C230" s="382"/>
      <c r="D230" s="382"/>
      <c r="E230" s="382"/>
      <c r="F230" s="382"/>
      <c r="G230" s="382"/>
      <c r="H230" s="382"/>
      <c r="I230" s="382"/>
      <c r="J230" s="382"/>
      <c r="K230" s="382"/>
      <c r="L230" s="382"/>
      <c r="M230" s="382"/>
      <c r="N230" s="382"/>
      <c r="O230" s="382"/>
      <c r="P230" s="382"/>
      <c r="Q230" s="382"/>
      <c r="R230" s="382"/>
      <c r="S230" s="382"/>
      <c r="T230" s="382"/>
      <c r="U230" s="382"/>
      <c r="V230" s="382"/>
      <c r="W230" s="382"/>
      <c r="X230" s="382"/>
      <c r="Y230" s="382"/>
      <c r="Z230" s="382"/>
      <c r="AA230" s="373"/>
      <c r="AB230" s="373"/>
      <c r="AC230" s="373"/>
    </row>
    <row r="231" spans="1:68" ht="27" hidden="1" customHeight="1" x14ac:dyDescent="0.25">
      <c r="A231" s="54" t="s">
        <v>328</v>
      </c>
      <c r="B231" s="54" t="s">
        <v>329</v>
      </c>
      <c r="C231" s="31">
        <v>4301011945</v>
      </c>
      <c r="D231" s="388">
        <v>4680115884274</v>
      </c>
      <c r="E231" s="389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5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91"/>
      <c r="R231" s="391"/>
      <c r="S231" s="391"/>
      <c r="T231" s="392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328</v>
      </c>
      <c r="B232" s="54" t="s">
        <v>330</v>
      </c>
      <c r="C232" s="31">
        <v>4301011717</v>
      </c>
      <c r="D232" s="388">
        <v>4680115884274</v>
      </c>
      <c r="E232" s="389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91"/>
      <c r="R232" s="391"/>
      <c r="S232" s="391"/>
      <c r="T232" s="392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331</v>
      </c>
      <c r="B233" s="54" t="s">
        <v>332</v>
      </c>
      <c r="C233" s="31">
        <v>4301011719</v>
      </c>
      <c r="D233" s="388">
        <v>4680115884298</v>
      </c>
      <c r="E233" s="389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91"/>
      <c r="R233" s="391"/>
      <c r="S233" s="391"/>
      <c r="T233" s="392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333</v>
      </c>
      <c r="B234" s="54" t="s">
        <v>334</v>
      </c>
      <c r="C234" s="31">
        <v>4301011944</v>
      </c>
      <c r="D234" s="388">
        <v>4680115884250</v>
      </c>
      <c r="E234" s="389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91"/>
      <c r="R234" s="391"/>
      <c r="S234" s="391"/>
      <c r="T234" s="392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333</v>
      </c>
      <c r="B235" s="54" t="s">
        <v>335</v>
      </c>
      <c r="C235" s="31">
        <v>4301011733</v>
      </c>
      <c r="D235" s="388">
        <v>4680115884250</v>
      </c>
      <c r="E235" s="389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58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91"/>
      <c r="R235" s="391"/>
      <c r="S235" s="391"/>
      <c r="T235" s="392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4301011718</v>
      </c>
      <c r="D236" s="388">
        <v>4680115884281</v>
      </c>
      <c r="E236" s="389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91"/>
      <c r="R236" s="391"/>
      <c r="S236" s="391"/>
      <c r="T236" s="392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338</v>
      </c>
      <c r="B237" s="54" t="s">
        <v>339</v>
      </c>
      <c r="C237" s="31">
        <v>4301011720</v>
      </c>
      <c r="D237" s="388">
        <v>4680115884199</v>
      </c>
      <c r="E237" s="389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6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91"/>
      <c r="R237" s="391"/>
      <c r="S237" s="391"/>
      <c r="T237" s="392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340</v>
      </c>
      <c r="B238" s="54" t="s">
        <v>341</v>
      </c>
      <c r="C238" s="31">
        <v>4301011716</v>
      </c>
      <c r="D238" s="388">
        <v>4680115884267</v>
      </c>
      <c r="E238" s="389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91"/>
      <c r="R238" s="391"/>
      <c r="S238" s="391"/>
      <c r="T238" s="392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406"/>
      <c r="B239" s="382"/>
      <c r="C239" s="382"/>
      <c r="D239" s="382"/>
      <c r="E239" s="382"/>
      <c r="F239" s="382"/>
      <c r="G239" s="382"/>
      <c r="H239" s="382"/>
      <c r="I239" s="382"/>
      <c r="J239" s="382"/>
      <c r="K239" s="382"/>
      <c r="L239" s="382"/>
      <c r="M239" s="382"/>
      <c r="N239" s="382"/>
      <c r="O239" s="407"/>
      <c r="P239" s="383" t="s">
        <v>69</v>
      </c>
      <c r="Q239" s="384"/>
      <c r="R239" s="384"/>
      <c r="S239" s="384"/>
      <c r="T239" s="384"/>
      <c r="U239" s="384"/>
      <c r="V239" s="385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hidden="1" x14ac:dyDescent="0.2">
      <c r="A240" s="382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7"/>
      <c r="P240" s="383" t="s">
        <v>69</v>
      </c>
      <c r="Q240" s="384"/>
      <c r="R240" s="384"/>
      <c r="S240" s="384"/>
      <c r="T240" s="384"/>
      <c r="U240" s="384"/>
      <c r="V240" s="385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hidden="1" customHeight="1" x14ac:dyDescent="0.25">
      <c r="A241" s="403" t="s">
        <v>342</v>
      </c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2"/>
      <c r="S241" s="382"/>
      <c r="T241" s="382"/>
      <c r="U241" s="382"/>
      <c r="V241" s="382"/>
      <c r="W241" s="382"/>
      <c r="X241" s="382"/>
      <c r="Y241" s="382"/>
      <c r="Z241" s="382"/>
      <c r="AA241" s="372"/>
      <c r="AB241" s="372"/>
      <c r="AC241" s="372"/>
    </row>
    <row r="242" spans="1:68" ht="14.25" hidden="1" customHeight="1" x14ac:dyDescent="0.25">
      <c r="A242" s="381" t="s">
        <v>109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3"/>
      <c r="AB242" s="373"/>
      <c r="AC242" s="373"/>
    </row>
    <row r="243" spans="1:68" ht="27" hidden="1" customHeight="1" x14ac:dyDescent="0.25">
      <c r="A243" s="54" t="s">
        <v>343</v>
      </c>
      <c r="B243" s="54" t="s">
        <v>344</v>
      </c>
      <c r="C243" s="31">
        <v>4301011942</v>
      </c>
      <c r="D243" s="388">
        <v>4680115884137</v>
      </c>
      <c r="E243" s="389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91"/>
      <c r="R243" s="391"/>
      <c r="S243" s="391"/>
      <c r="T243" s="392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hidden="1" customHeight="1" x14ac:dyDescent="0.25">
      <c r="A244" s="54" t="s">
        <v>343</v>
      </c>
      <c r="B244" s="54" t="s">
        <v>345</v>
      </c>
      <c r="C244" s="31">
        <v>4301011826</v>
      </c>
      <c r="D244" s="388">
        <v>4680115884137</v>
      </c>
      <c r="E244" s="389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91"/>
      <c r="R244" s="391"/>
      <c r="S244" s="391"/>
      <c r="T244" s="392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hidden="1" customHeight="1" x14ac:dyDescent="0.25">
      <c r="A245" s="54" t="s">
        <v>346</v>
      </c>
      <c r="B245" s="54" t="s">
        <v>347</v>
      </c>
      <c r="C245" s="31">
        <v>4301011724</v>
      </c>
      <c r="D245" s="388">
        <v>4680115884236</v>
      </c>
      <c r="E245" s="389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91"/>
      <c r="R245" s="391"/>
      <c r="S245" s="391"/>
      <c r="T245" s="392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hidden="1" customHeight="1" x14ac:dyDescent="0.25">
      <c r="A246" s="54" t="s">
        <v>348</v>
      </c>
      <c r="B246" s="54" t="s">
        <v>349</v>
      </c>
      <c r="C246" s="31">
        <v>4301011721</v>
      </c>
      <c r="D246" s="388">
        <v>4680115884175</v>
      </c>
      <c r="E246" s="389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91"/>
      <c r="R246" s="391"/>
      <c r="S246" s="391"/>
      <c r="T246" s="392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hidden="1" customHeight="1" x14ac:dyDescent="0.25">
      <c r="A247" s="54" t="s">
        <v>350</v>
      </c>
      <c r="B247" s="54" t="s">
        <v>351</v>
      </c>
      <c r="C247" s="31">
        <v>4301011824</v>
      </c>
      <c r="D247" s="388">
        <v>4680115884144</v>
      </c>
      <c r="E247" s="389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91"/>
      <c r="R247" s="391"/>
      <c r="S247" s="391"/>
      <c r="T247" s="392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hidden="1" customHeight="1" x14ac:dyDescent="0.25">
      <c r="A248" s="54" t="s">
        <v>352</v>
      </c>
      <c r="B248" s="54" t="s">
        <v>353</v>
      </c>
      <c r="C248" s="31">
        <v>4301011963</v>
      </c>
      <c r="D248" s="388">
        <v>4680115885288</v>
      </c>
      <c r="E248" s="389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91"/>
      <c r="R248" s="391"/>
      <c r="S248" s="391"/>
      <c r="T248" s="392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hidden="1" customHeight="1" x14ac:dyDescent="0.25">
      <c r="A249" s="54" t="s">
        <v>354</v>
      </c>
      <c r="B249" s="54" t="s">
        <v>355</v>
      </c>
      <c r="C249" s="31">
        <v>4301011726</v>
      </c>
      <c r="D249" s="388">
        <v>4680115884182</v>
      </c>
      <c r="E249" s="389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91"/>
      <c r="R249" s="391"/>
      <c r="S249" s="391"/>
      <c r="T249" s="392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hidden="1" customHeight="1" x14ac:dyDescent="0.25">
      <c r="A250" s="54" t="s">
        <v>356</v>
      </c>
      <c r="B250" s="54" t="s">
        <v>357</v>
      </c>
      <c r="C250" s="31">
        <v>4301011722</v>
      </c>
      <c r="D250" s="388">
        <v>4680115884205</v>
      </c>
      <c r="E250" s="389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91"/>
      <c r="R250" s="391"/>
      <c r="S250" s="391"/>
      <c r="T250" s="392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idden="1" x14ac:dyDescent="0.2">
      <c r="A251" s="406"/>
      <c r="B251" s="382"/>
      <c r="C251" s="382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407"/>
      <c r="P251" s="383" t="s">
        <v>69</v>
      </c>
      <c r="Q251" s="384"/>
      <c r="R251" s="384"/>
      <c r="S251" s="384"/>
      <c r="T251" s="384"/>
      <c r="U251" s="384"/>
      <c r="V251" s="385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hidden="1" x14ac:dyDescent="0.2">
      <c r="A252" s="382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7"/>
      <c r="P252" s="383" t="s">
        <v>69</v>
      </c>
      <c r="Q252" s="384"/>
      <c r="R252" s="384"/>
      <c r="S252" s="384"/>
      <c r="T252" s="384"/>
      <c r="U252" s="384"/>
      <c r="V252" s="385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hidden="1" customHeight="1" x14ac:dyDescent="0.25">
      <c r="A253" s="403" t="s">
        <v>358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382"/>
      <c r="Z253" s="382"/>
      <c r="AA253" s="372"/>
      <c r="AB253" s="372"/>
      <c r="AC253" s="372"/>
    </row>
    <row r="254" spans="1:68" ht="14.25" hidden="1" customHeight="1" x14ac:dyDescent="0.25">
      <c r="A254" s="381" t="s">
        <v>109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3"/>
      <c r="AB254" s="373"/>
      <c r="AC254" s="373"/>
    </row>
    <row r="255" spans="1:68" ht="27" hidden="1" customHeight="1" x14ac:dyDescent="0.25">
      <c r="A255" s="54" t="s">
        <v>359</v>
      </c>
      <c r="B255" s="54" t="s">
        <v>360</v>
      </c>
      <c r="C255" s="31">
        <v>4301011855</v>
      </c>
      <c r="D255" s="388">
        <v>4680115885837</v>
      </c>
      <c r="E255" s="389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91"/>
      <c r="R255" s="391"/>
      <c r="S255" s="391"/>
      <c r="T255" s="392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hidden="1" customHeight="1" x14ac:dyDescent="0.25">
      <c r="A256" s="54" t="s">
        <v>361</v>
      </c>
      <c r="B256" s="54" t="s">
        <v>362</v>
      </c>
      <c r="C256" s="31">
        <v>4301011910</v>
      </c>
      <c r="D256" s="388">
        <v>4680115885806</v>
      </c>
      <c r="E256" s="389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91"/>
      <c r="R256" s="391"/>
      <c r="S256" s="391"/>
      <c r="T256" s="392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361</v>
      </c>
      <c r="B257" s="54" t="s">
        <v>364</v>
      </c>
      <c r="C257" s="31">
        <v>4301011850</v>
      </c>
      <c r="D257" s="388">
        <v>4680115885806</v>
      </c>
      <c r="E257" s="389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91"/>
      <c r="R257" s="391"/>
      <c r="S257" s="391"/>
      <c r="T257" s="392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hidden="1" customHeight="1" x14ac:dyDescent="0.25">
      <c r="A258" s="54" t="s">
        <v>365</v>
      </c>
      <c r="B258" s="54" t="s">
        <v>366</v>
      </c>
      <c r="C258" s="31">
        <v>4301011853</v>
      </c>
      <c r="D258" s="388">
        <v>4680115885851</v>
      </c>
      <c r="E258" s="389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91"/>
      <c r="R258" s="391"/>
      <c r="S258" s="391"/>
      <c r="T258" s="392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367</v>
      </c>
      <c r="B259" s="54" t="s">
        <v>368</v>
      </c>
      <c r="C259" s="31">
        <v>4301011852</v>
      </c>
      <c r="D259" s="388">
        <v>4680115885844</v>
      </c>
      <c r="E259" s="389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91"/>
      <c r="R259" s="391"/>
      <c r="S259" s="391"/>
      <c r="T259" s="392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369</v>
      </c>
      <c r="B260" s="54" t="s">
        <v>370</v>
      </c>
      <c r="C260" s="31">
        <v>4301011851</v>
      </c>
      <c r="D260" s="388">
        <v>4680115885820</v>
      </c>
      <c r="E260" s="389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91"/>
      <c r="R260" s="391"/>
      <c r="S260" s="391"/>
      <c r="T260" s="392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idden="1" x14ac:dyDescent="0.2">
      <c r="A261" s="406"/>
      <c r="B261" s="382"/>
      <c r="C261" s="382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407"/>
      <c r="P261" s="383" t="s">
        <v>69</v>
      </c>
      <c r="Q261" s="384"/>
      <c r="R261" s="384"/>
      <c r="S261" s="384"/>
      <c r="T261" s="384"/>
      <c r="U261" s="384"/>
      <c r="V261" s="385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hidden="1" x14ac:dyDescent="0.2">
      <c r="A262" s="382"/>
      <c r="B262" s="382"/>
      <c r="C262" s="382"/>
      <c r="D262" s="382"/>
      <c r="E262" s="382"/>
      <c r="F262" s="382"/>
      <c r="G262" s="382"/>
      <c r="H262" s="382"/>
      <c r="I262" s="382"/>
      <c r="J262" s="382"/>
      <c r="K262" s="382"/>
      <c r="L262" s="382"/>
      <c r="M262" s="382"/>
      <c r="N262" s="382"/>
      <c r="O262" s="407"/>
      <c r="P262" s="383" t="s">
        <v>69</v>
      </c>
      <c r="Q262" s="384"/>
      <c r="R262" s="384"/>
      <c r="S262" s="384"/>
      <c r="T262" s="384"/>
      <c r="U262" s="384"/>
      <c r="V262" s="385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hidden="1" customHeight="1" x14ac:dyDescent="0.25">
      <c r="A263" s="403" t="s">
        <v>371</v>
      </c>
      <c r="B263" s="382"/>
      <c r="C263" s="382"/>
      <c r="D263" s="382"/>
      <c r="E263" s="382"/>
      <c r="F263" s="382"/>
      <c r="G263" s="382"/>
      <c r="H263" s="382"/>
      <c r="I263" s="382"/>
      <c r="J263" s="382"/>
      <c r="K263" s="382"/>
      <c r="L263" s="382"/>
      <c r="M263" s="382"/>
      <c r="N263" s="382"/>
      <c r="O263" s="382"/>
      <c r="P263" s="382"/>
      <c r="Q263" s="382"/>
      <c r="R263" s="382"/>
      <c r="S263" s="382"/>
      <c r="T263" s="382"/>
      <c r="U263" s="382"/>
      <c r="V263" s="382"/>
      <c r="W263" s="382"/>
      <c r="X263" s="382"/>
      <c r="Y263" s="382"/>
      <c r="Z263" s="382"/>
      <c r="AA263" s="372"/>
      <c r="AB263" s="372"/>
      <c r="AC263" s="372"/>
    </row>
    <row r="264" spans="1:68" ht="14.25" hidden="1" customHeight="1" x14ac:dyDescent="0.25">
      <c r="A264" s="381" t="s">
        <v>109</v>
      </c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382"/>
      <c r="P264" s="382"/>
      <c r="Q264" s="382"/>
      <c r="R264" s="382"/>
      <c r="S264" s="382"/>
      <c r="T264" s="382"/>
      <c r="U264" s="382"/>
      <c r="V264" s="382"/>
      <c r="W264" s="382"/>
      <c r="X264" s="382"/>
      <c r="Y264" s="382"/>
      <c r="Z264" s="382"/>
      <c r="AA264" s="373"/>
      <c r="AB264" s="373"/>
      <c r="AC264" s="373"/>
    </row>
    <row r="265" spans="1:68" ht="27" hidden="1" customHeight="1" x14ac:dyDescent="0.25">
      <c r="A265" s="54" t="s">
        <v>372</v>
      </c>
      <c r="B265" s="54" t="s">
        <v>373</v>
      </c>
      <c r="C265" s="31">
        <v>4301011876</v>
      </c>
      <c r="D265" s="388">
        <v>4680115885707</v>
      </c>
      <c r="E265" s="389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5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91"/>
      <c r="R265" s="391"/>
      <c r="S265" s="391"/>
      <c r="T265" s="392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406"/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407"/>
      <c r="P266" s="383" t="s">
        <v>69</v>
      </c>
      <c r="Q266" s="384"/>
      <c r="R266" s="384"/>
      <c r="S266" s="384"/>
      <c r="T266" s="384"/>
      <c r="U266" s="384"/>
      <c r="V266" s="385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hidden="1" x14ac:dyDescent="0.2">
      <c r="A267" s="382"/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407"/>
      <c r="P267" s="383" t="s">
        <v>69</v>
      </c>
      <c r="Q267" s="384"/>
      <c r="R267" s="384"/>
      <c r="S267" s="384"/>
      <c r="T267" s="384"/>
      <c r="U267" s="384"/>
      <c r="V267" s="385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hidden="1" customHeight="1" x14ac:dyDescent="0.25">
      <c r="A268" s="403" t="s">
        <v>374</v>
      </c>
      <c r="B268" s="382"/>
      <c r="C268" s="382"/>
      <c r="D268" s="382"/>
      <c r="E268" s="382"/>
      <c r="F268" s="382"/>
      <c r="G268" s="382"/>
      <c r="H268" s="382"/>
      <c r="I268" s="382"/>
      <c r="J268" s="382"/>
      <c r="K268" s="382"/>
      <c r="L268" s="382"/>
      <c r="M268" s="382"/>
      <c r="N268" s="382"/>
      <c r="O268" s="382"/>
      <c r="P268" s="382"/>
      <c r="Q268" s="382"/>
      <c r="R268" s="382"/>
      <c r="S268" s="382"/>
      <c r="T268" s="382"/>
      <c r="U268" s="382"/>
      <c r="V268" s="382"/>
      <c r="W268" s="382"/>
      <c r="X268" s="382"/>
      <c r="Y268" s="382"/>
      <c r="Z268" s="382"/>
      <c r="AA268" s="372"/>
      <c r="AB268" s="372"/>
      <c r="AC268" s="372"/>
    </row>
    <row r="269" spans="1:68" ht="14.25" hidden="1" customHeight="1" x14ac:dyDescent="0.25">
      <c r="A269" s="381" t="s">
        <v>109</v>
      </c>
      <c r="B269" s="382"/>
      <c r="C269" s="382"/>
      <c r="D269" s="382"/>
      <c r="E269" s="382"/>
      <c r="F269" s="382"/>
      <c r="G269" s="382"/>
      <c r="H269" s="382"/>
      <c r="I269" s="382"/>
      <c r="J269" s="382"/>
      <c r="K269" s="382"/>
      <c r="L269" s="382"/>
      <c r="M269" s="382"/>
      <c r="N269" s="382"/>
      <c r="O269" s="382"/>
      <c r="P269" s="382"/>
      <c r="Q269" s="382"/>
      <c r="R269" s="382"/>
      <c r="S269" s="382"/>
      <c r="T269" s="382"/>
      <c r="U269" s="382"/>
      <c r="V269" s="382"/>
      <c r="W269" s="382"/>
      <c r="X269" s="382"/>
      <c r="Y269" s="382"/>
      <c r="Z269" s="382"/>
      <c r="AA269" s="373"/>
      <c r="AB269" s="373"/>
      <c r="AC269" s="373"/>
    </row>
    <row r="270" spans="1:68" ht="27" hidden="1" customHeight="1" x14ac:dyDescent="0.25">
      <c r="A270" s="54" t="s">
        <v>375</v>
      </c>
      <c r="B270" s="54" t="s">
        <v>376</v>
      </c>
      <c r="C270" s="31">
        <v>4301011223</v>
      </c>
      <c r="D270" s="388">
        <v>4607091383423</v>
      </c>
      <c r="E270" s="389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2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91"/>
      <c r="R270" s="391"/>
      <c r="S270" s="391"/>
      <c r="T270" s="392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377</v>
      </c>
      <c r="B271" s="54" t="s">
        <v>378</v>
      </c>
      <c r="C271" s="31">
        <v>4301011879</v>
      </c>
      <c r="D271" s="388">
        <v>4680115885691</v>
      </c>
      <c r="E271" s="389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91"/>
      <c r="R271" s="391"/>
      <c r="S271" s="391"/>
      <c r="T271" s="392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379</v>
      </c>
      <c r="B272" s="54" t="s">
        <v>380</v>
      </c>
      <c r="C272" s="31">
        <v>4301011878</v>
      </c>
      <c r="D272" s="388">
        <v>4680115885660</v>
      </c>
      <c r="E272" s="389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91"/>
      <c r="R272" s="391"/>
      <c r="S272" s="391"/>
      <c r="T272" s="392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406"/>
      <c r="B273" s="382"/>
      <c r="C273" s="382"/>
      <c r="D273" s="382"/>
      <c r="E273" s="382"/>
      <c r="F273" s="382"/>
      <c r="G273" s="382"/>
      <c r="H273" s="382"/>
      <c r="I273" s="382"/>
      <c r="J273" s="382"/>
      <c r="K273" s="382"/>
      <c r="L273" s="382"/>
      <c r="M273" s="382"/>
      <c r="N273" s="382"/>
      <c r="O273" s="407"/>
      <c r="P273" s="383" t="s">
        <v>69</v>
      </c>
      <c r="Q273" s="384"/>
      <c r="R273" s="384"/>
      <c r="S273" s="384"/>
      <c r="T273" s="384"/>
      <c r="U273" s="384"/>
      <c r="V273" s="385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hidden="1" x14ac:dyDescent="0.2">
      <c r="A274" s="382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7"/>
      <c r="P274" s="383" t="s">
        <v>69</v>
      </c>
      <c r="Q274" s="384"/>
      <c r="R274" s="384"/>
      <c r="S274" s="384"/>
      <c r="T274" s="384"/>
      <c r="U274" s="384"/>
      <c r="V274" s="385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hidden="1" customHeight="1" x14ac:dyDescent="0.25">
      <c r="A275" s="403" t="s">
        <v>381</v>
      </c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382"/>
      <c r="P275" s="382"/>
      <c r="Q275" s="382"/>
      <c r="R275" s="382"/>
      <c r="S275" s="382"/>
      <c r="T275" s="382"/>
      <c r="U275" s="382"/>
      <c r="V275" s="382"/>
      <c r="W275" s="382"/>
      <c r="X275" s="382"/>
      <c r="Y275" s="382"/>
      <c r="Z275" s="382"/>
      <c r="AA275" s="372"/>
      <c r="AB275" s="372"/>
      <c r="AC275" s="372"/>
    </row>
    <row r="276" spans="1:68" ht="14.25" hidden="1" customHeight="1" x14ac:dyDescent="0.25">
      <c r="A276" s="381" t="s">
        <v>71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3"/>
      <c r="AB276" s="373"/>
      <c r="AC276" s="373"/>
    </row>
    <row r="277" spans="1:68" ht="27" hidden="1" customHeight="1" x14ac:dyDescent="0.25">
      <c r="A277" s="54" t="s">
        <v>382</v>
      </c>
      <c r="B277" s="54" t="s">
        <v>383</v>
      </c>
      <c r="C277" s="31">
        <v>4301051409</v>
      </c>
      <c r="D277" s="388">
        <v>4680115881556</v>
      </c>
      <c r="E277" s="389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91"/>
      <c r="R277" s="391"/>
      <c r="S277" s="391"/>
      <c r="T277" s="392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hidden="1" customHeight="1" x14ac:dyDescent="0.25">
      <c r="A278" s="54" t="s">
        <v>384</v>
      </c>
      <c r="B278" s="54" t="s">
        <v>385</v>
      </c>
      <c r="C278" s="31">
        <v>4301051506</v>
      </c>
      <c r="D278" s="388">
        <v>4680115881037</v>
      </c>
      <c r="E278" s="389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69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91"/>
      <c r="R278" s="391"/>
      <c r="S278" s="391"/>
      <c r="T278" s="392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386</v>
      </c>
      <c r="B279" s="54" t="s">
        <v>387</v>
      </c>
      <c r="C279" s="31">
        <v>4301051487</v>
      </c>
      <c r="D279" s="388">
        <v>4680115881228</v>
      </c>
      <c r="E279" s="389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91"/>
      <c r="R279" s="391"/>
      <c r="S279" s="391"/>
      <c r="T279" s="392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hidden="1" customHeight="1" x14ac:dyDescent="0.25">
      <c r="A280" s="54" t="s">
        <v>388</v>
      </c>
      <c r="B280" s="54" t="s">
        <v>389</v>
      </c>
      <c r="C280" s="31">
        <v>4301051384</v>
      </c>
      <c r="D280" s="388">
        <v>4680115881211</v>
      </c>
      <c r="E280" s="389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91"/>
      <c r="R280" s="391"/>
      <c r="S280" s="391"/>
      <c r="T280" s="392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390</v>
      </c>
      <c r="B281" s="54" t="s">
        <v>391</v>
      </c>
      <c r="C281" s="31">
        <v>4301051378</v>
      </c>
      <c r="D281" s="388">
        <v>4680115881020</v>
      </c>
      <c r="E281" s="389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91"/>
      <c r="R281" s="391"/>
      <c r="S281" s="391"/>
      <c r="T281" s="392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406"/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407"/>
      <c r="P282" s="383" t="s">
        <v>69</v>
      </c>
      <c r="Q282" s="384"/>
      <c r="R282" s="384"/>
      <c r="S282" s="384"/>
      <c r="T282" s="384"/>
      <c r="U282" s="384"/>
      <c r="V282" s="385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hidden="1" x14ac:dyDescent="0.2">
      <c r="A283" s="382"/>
      <c r="B283" s="382"/>
      <c r="C283" s="382"/>
      <c r="D283" s="382"/>
      <c r="E283" s="382"/>
      <c r="F283" s="382"/>
      <c r="G283" s="382"/>
      <c r="H283" s="382"/>
      <c r="I283" s="382"/>
      <c r="J283" s="382"/>
      <c r="K283" s="382"/>
      <c r="L283" s="382"/>
      <c r="M283" s="382"/>
      <c r="N283" s="382"/>
      <c r="O283" s="407"/>
      <c r="P283" s="383" t="s">
        <v>69</v>
      </c>
      <c r="Q283" s="384"/>
      <c r="R283" s="384"/>
      <c r="S283" s="384"/>
      <c r="T283" s="384"/>
      <c r="U283" s="384"/>
      <c r="V283" s="385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hidden="1" customHeight="1" x14ac:dyDescent="0.25">
      <c r="A284" s="403" t="s">
        <v>392</v>
      </c>
      <c r="B284" s="382"/>
      <c r="C284" s="382"/>
      <c r="D284" s="382"/>
      <c r="E284" s="382"/>
      <c r="F284" s="382"/>
      <c r="G284" s="382"/>
      <c r="H284" s="382"/>
      <c r="I284" s="382"/>
      <c r="J284" s="382"/>
      <c r="K284" s="382"/>
      <c r="L284" s="382"/>
      <c r="M284" s="382"/>
      <c r="N284" s="382"/>
      <c r="O284" s="382"/>
      <c r="P284" s="382"/>
      <c r="Q284" s="382"/>
      <c r="R284" s="382"/>
      <c r="S284" s="382"/>
      <c r="T284" s="382"/>
      <c r="U284" s="382"/>
      <c r="V284" s="382"/>
      <c r="W284" s="382"/>
      <c r="X284" s="382"/>
      <c r="Y284" s="382"/>
      <c r="Z284" s="382"/>
      <c r="AA284" s="372"/>
      <c r="AB284" s="372"/>
      <c r="AC284" s="372"/>
    </row>
    <row r="285" spans="1:68" ht="14.25" hidden="1" customHeight="1" x14ac:dyDescent="0.25">
      <c r="A285" s="381" t="s">
        <v>71</v>
      </c>
      <c r="B285" s="382"/>
      <c r="C285" s="382"/>
      <c r="D285" s="382"/>
      <c r="E285" s="382"/>
      <c r="F285" s="382"/>
      <c r="G285" s="382"/>
      <c r="H285" s="382"/>
      <c r="I285" s="382"/>
      <c r="J285" s="382"/>
      <c r="K285" s="382"/>
      <c r="L285" s="382"/>
      <c r="M285" s="382"/>
      <c r="N285" s="382"/>
      <c r="O285" s="382"/>
      <c r="P285" s="382"/>
      <c r="Q285" s="382"/>
      <c r="R285" s="382"/>
      <c r="S285" s="382"/>
      <c r="T285" s="382"/>
      <c r="U285" s="382"/>
      <c r="V285" s="382"/>
      <c r="W285" s="382"/>
      <c r="X285" s="382"/>
      <c r="Y285" s="382"/>
      <c r="Z285" s="382"/>
      <c r="AA285" s="373"/>
      <c r="AB285" s="373"/>
      <c r="AC285" s="373"/>
    </row>
    <row r="286" spans="1:68" ht="27" hidden="1" customHeight="1" x14ac:dyDescent="0.25">
      <c r="A286" s="54" t="s">
        <v>393</v>
      </c>
      <c r="B286" s="54" t="s">
        <v>394</v>
      </c>
      <c r="C286" s="31">
        <v>4301051731</v>
      </c>
      <c r="D286" s="388">
        <v>4680115884618</v>
      </c>
      <c r="E286" s="389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91"/>
      <c r="R286" s="391"/>
      <c r="S286" s="391"/>
      <c r="T286" s="392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406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7"/>
      <c r="P287" s="383" t="s">
        <v>69</v>
      </c>
      <c r="Q287" s="384"/>
      <c r="R287" s="384"/>
      <c r="S287" s="384"/>
      <c r="T287" s="384"/>
      <c r="U287" s="384"/>
      <c r="V287" s="385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hidden="1" x14ac:dyDescent="0.2">
      <c r="A288" s="382"/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407"/>
      <c r="P288" s="383" t="s">
        <v>69</v>
      </c>
      <c r="Q288" s="384"/>
      <c r="R288" s="384"/>
      <c r="S288" s="384"/>
      <c r="T288" s="384"/>
      <c r="U288" s="384"/>
      <c r="V288" s="385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hidden="1" customHeight="1" x14ac:dyDescent="0.25">
      <c r="A289" s="403" t="s">
        <v>395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2"/>
      <c r="AB289" s="372"/>
      <c r="AC289" s="372"/>
    </row>
    <row r="290" spans="1:68" ht="14.25" hidden="1" customHeight="1" x14ac:dyDescent="0.25">
      <c r="A290" s="381" t="s">
        <v>109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382"/>
      <c r="Z290" s="382"/>
      <c r="AA290" s="373"/>
      <c r="AB290" s="373"/>
      <c r="AC290" s="373"/>
    </row>
    <row r="291" spans="1:68" ht="27" hidden="1" customHeight="1" x14ac:dyDescent="0.25">
      <c r="A291" s="54" t="s">
        <v>396</v>
      </c>
      <c r="B291" s="54" t="s">
        <v>397</v>
      </c>
      <c r="C291" s="31">
        <v>4301011593</v>
      </c>
      <c r="D291" s="388">
        <v>4680115882973</v>
      </c>
      <c r="E291" s="389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91"/>
      <c r="R291" s="391"/>
      <c r="S291" s="391"/>
      <c r="T291" s="392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406"/>
      <c r="B292" s="382"/>
      <c r="C292" s="382"/>
      <c r="D292" s="382"/>
      <c r="E292" s="382"/>
      <c r="F292" s="382"/>
      <c r="G292" s="382"/>
      <c r="H292" s="382"/>
      <c r="I292" s="382"/>
      <c r="J292" s="382"/>
      <c r="K292" s="382"/>
      <c r="L292" s="382"/>
      <c r="M292" s="382"/>
      <c r="N292" s="382"/>
      <c r="O292" s="407"/>
      <c r="P292" s="383" t="s">
        <v>69</v>
      </c>
      <c r="Q292" s="384"/>
      <c r="R292" s="384"/>
      <c r="S292" s="384"/>
      <c r="T292" s="384"/>
      <c r="U292" s="384"/>
      <c r="V292" s="385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hidden="1" x14ac:dyDescent="0.2">
      <c r="A293" s="382"/>
      <c r="B293" s="382"/>
      <c r="C293" s="382"/>
      <c r="D293" s="382"/>
      <c r="E293" s="382"/>
      <c r="F293" s="382"/>
      <c r="G293" s="382"/>
      <c r="H293" s="382"/>
      <c r="I293" s="382"/>
      <c r="J293" s="382"/>
      <c r="K293" s="382"/>
      <c r="L293" s="382"/>
      <c r="M293" s="382"/>
      <c r="N293" s="382"/>
      <c r="O293" s="407"/>
      <c r="P293" s="383" t="s">
        <v>69</v>
      </c>
      <c r="Q293" s="384"/>
      <c r="R293" s="384"/>
      <c r="S293" s="384"/>
      <c r="T293" s="384"/>
      <c r="U293" s="384"/>
      <c r="V293" s="385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hidden="1" customHeight="1" x14ac:dyDescent="0.25">
      <c r="A294" s="381" t="s">
        <v>63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382"/>
      <c r="Z294" s="382"/>
      <c r="AA294" s="373"/>
      <c r="AB294" s="373"/>
      <c r="AC294" s="373"/>
    </row>
    <row r="295" spans="1:68" ht="27" hidden="1" customHeight="1" x14ac:dyDescent="0.25">
      <c r="A295" s="54" t="s">
        <v>398</v>
      </c>
      <c r="B295" s="54" t="s">
        <v>399</v>
      </c>
      <c r="C295" s="31">
        <v>4301031305</v>
      </c>
      <c r="D295" s="388">
        <v>4607091389845</v>
      </c>
      <c r="E295" s="389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91"/>
      <c r="R295" s="391"/>
      <c r="S295" s="391"/>
      <c r="T295" s="392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400</v>
      </c>
      <c r="B296" s="54" t="s">
        <v>401</v>
      </c>
      <c r="C296" s="31">
        <v>4301031306</v>
      </c>
      <c r="D296" s="388">
        <v>4680115882881</v>
      </c>
      <c r="E296" s="389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91"/>
      <c r="R296" s="391"/>
      <c r="S296" s="391"/>
      <c r="T296" s="392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406"/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407"/>
      <c r="P297" s="383" t="s">
        <v>69</v>
      </c>
      <c r="Q297" s="384"/>
      <c r="R297" s="384"/>
      <c r="S297" s="384"/>
      <c r="T297" s="384"/>
      <c r="U297" s="384"/>
      <c r="V297" s="385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hidden="1" x14ac:dyDescent="0.2">
      <c r="A298" s="382"/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407"/>
      <c r="P298" s="383" t="s">
        <v>69</v>
      </c>
      <c r="Q298" s="384"/>
      <c r="R298" s="384"/>
      <c r="S298" s="384"/>
      <c r="T298" s="384"/>
      <c r="U298" s="384"/>
      <c r="V298" s="385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hidden="1" customHeight="1" x14ac:dyDescent="0.25">
      <c r="A299" s="403" t="s">
        <v>402</v>
      </c>
      <c r="B299" s="382"/>
      <c r="C299" s="382"/>
      <c r="D299" s="382"/>
      <c r="E299" s="382"/>
      <c r="F299" s="382"/>
      <c r="G299" s="382"/>
      <c r="H299" s="382"/>
      <c r="I299" s="382"/>
      <c r="J299" s="382"/>
      <c r="K299" s="382"/>
      <c r="L299" s="382"/>
      <c r="M299" s="382"/>
      <c r="N299" s="382"/>
      <c r="O299" s="382"/>
      <c r="P299" s="382"/>
      <c r="Q299" s="382"/>
      <c r="R299" s="382"/>
      <c r="S299" s="382"/>
      <c r="T299" s="382"/>
      <c r="U299" s="382"/>
      <c r="V299" s="382"/>
      <c r="W299" s="382"/>
      <c r="X299" s="382"/>
      <c r="Y299" s="382"/>
      <c r="Z299" s="382"/>
      <c r="AA299" s="372"/>
      <c r="AB299" s="372"/>
      <c r="AC299" s="372"/>
    </row>
    <row r="300" spans="1:68" ht="14.25" hidden="1" customHeight="1" x14ac:dyDescent="0.25">
      <c r="A300" s="381" t="s">
        <v>109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382"/>
      <c r="Z300" s="382"/>
      <c r="AA300" s="373"/>
      <c r="AB300" s="373"/>
      <c r="AC300" s="373"/>
    </row>
    <row r="301" spans="1:68" ht="27" hidden="1" customHeight="1" x14ac:dyDescent="0.25">
      <c r="A301" s="54" t="s">
        <v>403</v>
      </c>
      <c r="B301" s="54" t="s">
        <v>404</v>
      </c>
      <c r="C301" s="31">
        <v>4301012024</v>
      </c>
      <c r="D301" s="388">
        <v>4680115885615</v>
      </c>
      <c r="E301" s="389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91"/>
      <c r="R301" s="391"/>
      <c r="S301" s="391"/>
      <c r="T301" s="392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hidden="1" customHeight="1" x14ac:dyDescent="0.25">
      <c r="A302" s="54" t="s">
        <v>405</v>
      </c>
      <c r="B302" s="54" t="s">
        <v>406</v>
      </c>
      <c r="C302" s="31">
        <v>4301011858</v>
      </c>
      <c r="D302" s="388">
        <v>4680115885646</v>
      </c>
      <c r="E302" s="389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5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91"/>
      <c r="R302" s="391"/>
      <c r="S302" s="391"/>
      <c r="T302" s="392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hidden="1" customHeight="1" x14ac:dyDescent="0.25">
      <c r="A303" s="54" t="s">
        <v>407</v>
      </c>
      <c r="B303" s="54" t="s">
        <v>408</v>
      </c>
      <c r="C303" s="31">
        <v>4301011911</v>
      </c>
      <c r="D303" s="388">
        <v>4680115885554</v>
      </c>
      <c r="E303" s="389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3" t="s">
        <v>409</v>
      </c>
      <c r="Q303" s="391"/>
      <c r="R303" s="391"/>
      <c r="S303" s="391"/>
      <c r="T303" s="392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8">
        <v>4680115885554</v>
      </c>
      <c r="E304" s="389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0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91"/>
      <c r="R304" s="391"/>
      <c r="S304" s="391"/>
      <c r="T304" s="392"/>
      <c r="U304" s="34"/>
      <c r="V304" s="34"/>
      <c r="W304" s="35" t="s">
        <v>68</v>
      </c>
      <c r="X304" s="377">
        <v>150</v>
      </c>
      <c r="Y304" s="378">
        <f t="shared" si="57"/>
        <v>151.20000000000002</v>
      </c>
      <c r="Z304" s="36">
        <f>IFERROR(IF(Y304=0,"",ROUNDUP(Y304/H304,0)*0.02175),"")</f>
        <v>0.30449999999999999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156.66666666666666</v>
      </c>
      <c r="BN304" s="64">
        <f t="shared" si="59"/>
        <v>157.91999999999999</v>
      </c>
      <c r="BO304" s="64">
        <f t="shared" si="60"/>
        <v>0.24801587301587297</v>
      </c>
      <c r="BP304" s="64">
        <f t="shared" si="61"/>
        <v>0.25</v>
      </c>
    </row>
    <row r="305" spans="1:68" ht="27" hidden="1" customHeight="1" x14ac:dyDescent="0.25">
      <c r="A305" s="54" t="s">
        <v>411</v>
      </c>
      <c r="B305" s="54" t="s">
        <v>412</v>
      </c>
      <c r="C305" s="31">
        <v>4301011857</v>
      </c>
      <c r="D305" s="388">
        <v>4680115885622</v>
      </c>
      <c r="E305" s="389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91"/>
      <c r="R305" s="391"/>
      <c r="S305" s="391"/>
      <c r="T305" s="392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hidden="1" customHeight="1" x14ac:dyDescent="0.25">
      <c r="A306" s="54" t="s">
        <v>413</v>
      </c>
      <c r="B306" s="54" t="s">
        <v>414</v>
      </c>
      <c r="C306" s="31">
        <v>4301011573</v>
      </c>
      <c r="D306" s="388">
        <v>4680115881938</v>
      </c>
      <c r="E306" s="389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59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91"/>
      <c r="R306" s="391"/>
      <c r="S306" s="391"/>
      <c r="T306" s="392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hidden="1" customHeight="1" x14ac:dyDescent="0.25">
      <c r="A307" s="54" t="s">
        <v>415</v>
      </c>
      <c r="B307" s="54" t="s">
        <v>416</v>
      </c>
      <c r="C307" s="31">
        <v>4301010944</v>
      </c>
      <c r="D307" s="388">
        <v>4607091387346</v>
      </c>
      <c r="E307" s="389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91"/>
      <c r="R307" s="391"/>
      <c r="S307" s="391"/>
      <c r="T307" s="392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hidden="1" customHeight="1" x14ac:dyDescent="0.25">
      <c r="A308" s="54" t="s">
        <v>417</v>
      </c>
      <c r="B308" s="54" t="s">
        <v>418</v>
      </c>
      <c r="C308" s="31">
        <v>4301011859</v>
      </c>
      <c r="D308" s="388">
        <v>4680115885608</v>
      </c>
      <c r="E308" s="389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91"/>
      <c r="R308" s="391"/>
      <c r="S308" s="391"/>
      <c r="T308" s="392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6"/>
      <c r="B309" s="382"/>
      <c r="C309" s="382"/>
      <c r="D309" s="382"/>
      <c r="E309" s="382"/>
      <c r="F309" s="382"/>
      <c r="G309" s="382"/>
      <c r="H309" s="382"/>
      <c r="I309" s="382"/>
      <c r="J309" s="382"/>
      <c r="K309" s="382"/>
      <c r="L309" s="382"/>
      <c r="M309" s="382"/>
      <c r="N309" s="382"/>
      <c r="O309" s="407"/>
      <c r="P309" s="383" t="s">
        <v>69</v>
      </c>
      <c r="Q309" s="384"/>
      <c r="R309" s="384"/>
      <c r="S309" s="384"/>
      <c r="T309" s="384"/>
      <c r="U309" s="384"/>
      <c r="V309" s="385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13.888888888888888</v>
      </c>
      <c r="Y309" s="379">
        <f>IFERROR(Y301/H301,"0")+IFERROR(Y302/H302,"0")+IFERROR(Y303/H303,"0")+IFERROR(Y304/H304,"0")+IFERROR(Y305/H305,"0")+IFERROR(Y306/H306,"0")+IFERROR(Y307/H307,"0")+IFERROR(Y308/H308,"0")</f>
        <v>14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0.30449999999999999</v>
      </c>
      <c r="AA309" s="380"/>
      <c r="AB309" s="380"/>
      <c r="AC309" s="380"/>
    </row>
    <row r="310" spans="1:68" x14ac:dyDescent="0.2">
      <c r="A310" s="382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7"/>
      <c r="P310" s="383" t="s">
        <v>69</v>
      </c>
      <c r="Q310" s="384"/>
      <c r="R310" s="384"/>
      <c r="S310" s="384"/>
      <c r="T310" s="384"/>
      <c r="U310" s="384"/>
      <c r="V310" s="385"/>
      <c r="W310" s="37" t="s">
        <v>68</v>
      </c>
      <c r="X310" s="379">
        <f>IFERROR(SUM(X301:X308),"0")</f>
        <v>150</v>
      </c>
      <c r="Y310" s="379">
        <f>IFERROR(SUM(Y301:Y308),"0")</f>
        <v>151.20000000000002</v>
      </c>
      <c r="Z310" s="37"/>
      <c r="AA310" s="380"/>
      <c r="AB310" s="380"/>
      <c r="AC310" s="380"/>
    </row>
    <row r="311" spans="1:68" ht="14.25" hidden="1" customHeight="1" x14ac:dyDescent="0.25">
      <c r="A311" s="381" t="s">
        <v>63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8">
        <v>4607091387193</v>
      </c>
      <c r="E312" s="389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91"/>
      <c r="R312" s="391"/>
      <c r="S312" s="391"/>
      <c r="T312" s="392"/>
      <c r="U312" s="34"/>
      <c r="V312" s="34"/>
      <c r="W312" s="35" t="s">
        <v>68</v>
      </c>
      <c r="X312" s="377">
        <v>60</v>
      </c>
      <c r="Y312" s="378">
        <f>IFERROR(IF(X312="",0,CEILING((X312/$H312),1)*$H312),"")</f>
        <v>63</v>
      </c>
      <c r="Z312" s="36">
        <f>IFERROR(IF(Y312=0,"",ROUNDUP(Y312/H312,0)*0.00753),"")</f>
        <v>0.11295000000000001</v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63.714285714285715</v>
      </c>
      <c r="BN312" s="64">
        <f>IFERROR(Y312*I312/H312,"0")</f>
        <v>66.900000000000006</v>
      </c>
      <c r="BO312" s="64">
        <f>IFERROR(1/J312*(X312/H312),"0")</f>
        <v>9.1575091575091569E-2</v>
      </c>
      <c r="BP312" s="64">
        <f>IFERROR(1/J312*(Y312/H312),"0")</f>
        <v>9.6153846153846145E-2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8">
        <v>4607091387230</v>
      </c>
      <c r="E313" s="389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91"/>
      <c r="R313" s="391"/>
      <c r="S313" s="391"/>
      <c r="T313" s="392"/>
      <c r="U313" s="34"/>
      <c r="V313" s="34"/>
      <c r="W313" s="35" t="s">
        <v>68</v>
      </c>
      <c r="X313" s="377">
        <v>200</v>
      </c>
      <c r="Y313" s="378">
        <f>IFERROR(IF(X313="",0,CEILING((X313/$H313),1)*$H313),"")</f>
        <v>201.60000000000002</v>
      </c>
      <c r="Z313" s="36">
        <f>IFERROR(IF(Y313=0,"",ROUNDUP(Y313/H313,0)*0.00753),"")</f>
        <v>0.36143999999999998</v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212.38095238095238</v>
      </c>
      <c r="BN313" s="64">
        <f>IFERROR(Y313*I313/H313,"0")</f>
        <v>214.08</v>
      </c>
      <c r="BO313" s="64">
        <f>IFERROR(1/J313*(X313/H313),"0")</f>
        <v>0.30525030525030528</v>
      </c>
      <c r="BP313" s="64">
        <f>IFERROR(1/J313*(Y313/H313),"0")</f>
        <v>0.30769230769230771</v>
      </c>
    </row>
    <row r="314" spans="1:68" ht="27" hidden="1" customHeight="1" x14ac:dyDescent="0.25">
      <c r="A314" s="54" t="s">
        <v>423</v>
      </c>
      <c r="B314" s="54" t="s">
        <v>424</v>
      </c>
      <c r="C314" s="31">
        <v>4301031154</v>
      </c>
      <c r="D314" s="388">
        <v>4607091387292</v>
      </c>
      <c r="E314" s="389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91"/>
      <c r="R314" s="391"/>
      <c r="S314" s="391"/>
      <c r="T314" s="392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425</v>
      </c>
      <c r="B315" s="54" t="s">
        <v>426</v>
      </c>
      <c r="C315" s="31">
        <v>4301031152</v>
      </c>
      <c r="D315" s="388">
        <v>4607091387285</v>
      </c>
      <c r="E315" s="389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5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91"/>
      <c r="R315" s="391"/>
      <c r="S315" s="391"/>
      <c r="T315" s="392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6"/>
      <c r="B316" s="382"/>
      <c r="C316" s="382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407"/>
      <c r="P316" s="383" t="s">
        <v>69</v>
      </c>
      <c r="Q316" s="384"/>
      <c r="R316" s="384"/>
      <c r="S316" s="384"/>
      <c r="T316" s="384"/>
      <c r="U316" s="384"/>
      <c r="V316" s="385"/>
      <c r="W316" s="37" t="s">
        <v>70</v>
      </c>
      <c r="X316" s="379">
        <f>IFERROR(X312/H312,"0")+IFERROR(X313/H313,"0")+IFERROR(X314/H314,"0")+IFERROR(X315/H315,"0")</f>
        <v>61.904761904761905</v>
      </c>
      <c r="Y316" s="379">
        <f>IFERROR(Y312/H312,"0")+IFERROR(Y313/H313,"0")+IFERROR(Y314/H314,"0")+IFERROR(Y315/H315,"0")</f>
        <v>63</v>
      </c>
      <c r="Z316" s="379">
        <f>IFERROR(IF(Z312="",0,Z312),"0")+IFERROR(IF(Z313="",0,Z313),"0")+IFERROR(IF(Z314="",0,Z314),"0")+IFERROR(IF(Z315="",0,Z315),"0")</f>
        <v>0.47438999999999998</v>
      </c>
      <c r="AA316" s="380"/>
      <c r="AB316" s="380"/>
      <c r="AC316" s="380"/>
    </row>
    <row r="317" spans="1:68" x14ac:dyDescent="0.2">
      <c r="A317" s="382"/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407"/>
      <c r="P317" s="383" t="s">
        <v>69</v>
      </c>
      <c r="Q317" s="384"/>
      <c r="R317" s="384"/>
      <c r="S317" s="384"/>
      <c r="T317" s="384"/>
      <c r="U317" s="384"/>
      <c r="V317" s="385"/>
      <c r="W317" s="37" t="s">
        <v>68</v>
      </c>
      <c r="X317" s="379">
        <f>IFERROR(SUM(X312:X315),"0")</f>
        <v>260</v>
      </c>
      <c r="Y317" s="379">
        <f>IFERROR(SUM(Y312:Y315),"0")</f>
        <v>264.60000000000002</v>
      </c>
      <c r="Z317" s="37"/>
      <c r="AA317" s="380"/>
      <c r="AB317" s="380"/>
      <c r="AC317" s="380"/>
    </row>
    <row r="318" spans="1:68" ht="14.25" hidden="1" customHeight="1" x14ac:dyDescent="0.25">
      <c r="A318" s="381" t="s">
        <v>71</v>
      </c>
      <c r="B318" s="382"/>
      <c r="C318" s="382"/>
      <c r="D318" s="382"/>
      <c r="E318" s="382"/>
      <c r="F318" s="382"/>
      <c r="G318" s="382"/>
      <c r="H318" s="382"/>
      <c r="I318" s="382"/>
      <c r="J318" s="382"/>
      <c r="K318" s="382"/>
      <c r="L318" s="382"/>
      <c r="M318" s="382"/>
      <c r="N318" s="382"/>
      <c r="O318" s="382"/>
      <c r="P318" s="382"/>
      <c r="Q318" s="382"/>
      <c r="R318" s="382"/>
      <c r="S318" s="382"/>
      <c r="T318" s="382"/>
      <c r="U318" s="382"/>
      <c r="V318" s="382"/>
      <c r="W318" s="382"/>
      <c r="X318" s="382"/>
      <c r="Y318" s="382"/>
      <c r="Z318" s="382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8">
        <v>4607091387766</v>
      </c>
      <c r="E319" s="389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91"/>
      <c r="R319" s="391"/>
      <c r="S319" s="391"/>
      <c r="T319" s="392"/>
      <c r="U319" s="34"/>
      <c r="V319" s="34"/>
      <c r="W319" s="35" t="s">
        <v>68</v>
      </c>
      <c r="X319" s="377">
        <v>900</v>
      </c>
      <c r="Y319" s="378">
        <f t="shared" ref="Y319:Y324" si="62">IFERROR(IF(X319="",0,CEILING((X319/$H319),1)*$H319),"")</f>
        <v>904.8</v>
      </c>
      <c r="Z319" s="36">
        <f>IFERROR(IF(Y319=0,"",ROUNDUP(Y319/H319,0)*0.02175),"")</f>
        <v>2.5229999999999997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964.38461538461547</v>
      </c>
      <c r="BN319" s="64">
        <f t="shared" ref="BN319:BN324" si="64">IFERROR(Y319*I319/H319,"0")</f>
        <v>969.52800000000002</v>
      </c>
      <c r="BO319" s="64">
        <f t="shared" ref="BO319:BO324" si="65">IFERROR(1/J319*(X319/H319),"0")</f>
        <v>2.0604395604395602</v>
      </c>
      <c r="BP319" s="64">
        <f t="shared" ref="BP319:BP324" si="66">IFERROR(1/J319*(Y319/H319),"0")</f>
        <v>2.0714285714285712</v>
      </c>
    </row>
    <row r="320" spans="1:68" ht="27" hidden="1" customHeight="1" x14ac:dyDescent="0.25">
      <c r="A320" s="54" t="s">
        <v>429</v>
      </c>
      <c r="B320" s="54" t="s">
        <v>430</v>
      </c>
      <c r="C320" s="31">
        <v>4301051116</v>
      </c>
      <c r="D320" s="388">
        <v>4607091387957</v>
      </c>
      <c r="E320" s="389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91"/>
      <c r="R320" s="391"/>
      <c r="S320" s="391"/>
      <c r="T320" s="392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hidden="1" customHeight="1" x14ac:dyDescent="0.25">
      <c r="A321" s="54" t="s">
        <v>431</v>
      </c>
      <c r="B321" s="54" t="s">
        <v>432</v>
      </c>
      <c r="C321" s="31">
        <v>4301051115</v>
      </c>
      <c r="D321" s="388">
        <v>4607091387964</v>
      </c>
      <c r="E321" s="389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91"/>
      <c r="R321" s="391"/>
      <c r="S321" s="391"/>
      <c r="T321" s="392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hidden="1" customHeight="1" x14ac:dyDescent="0.25">
      <c r="A322" s="54" t="s">
        <v>433</v>
      </c>
      <c r="B322" s="54" t="s">
        <v>434</v>
      </c>
      <c r="C322" s="31">
        <v>4301051705</v>
      </c>
      <c r="D322" s="388">
        <v>4680115884588</v>
      </c>
      <c r="E322" s="389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91"/>
      <c r="R322" s="391"/>
      <c r="S322" s="391"/>
      <c r="T322" s="392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hidden="1" customHeight="1" x14ac:dyDescent="0.25">
      <c r="A323" s="54" t="s">
        <v>435</v>
      </c>
      <c r="B323" s="54" t="s">
        <v>436</v>
      </c>
      <c r="C323" s="31">
        <v>4301051130</v>
      </c>
      <c r="D323" s="388">
        <v>4607091387537</v>
      </c>
      <c r="E323" s="389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7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91"/>
      <c r="R323" s="391"/>
      <c r="S323" s="391"/>
      <c r="T323" s="392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hidden="1" customHeight="1" x14ac:dyDescent="0.25">
      <c r="A324" s="54" t="s">
        <v>437</v>
      </c>
      <c r="B324" s="54" t="s">
        <v>438</v>
      </c>
      <c r="C324" s="31">
        <v>4301051132</v>
      </c>
      <c r="D324" s="388">
        <v>4607091387513</v>
      </c>
      <c r="E324" s="389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91"/>
      <c r="R324" s="391"/>
      <c r="S324" s="391"/>
      <c r="T324" s="392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6"/>
      <c r="B325" s="382"/>
      <c r="C325" s="382"/>
      <c r="D325" s="382"/>
      <c r="E325" s="382"/>
      <c r="F325" s="382"/>
      <c r="G325" s="382"/>
      <c r="H325" s="382"/>
      <c r="I325" s="382"/>
      <c r="J325" s="382"/>
      <c r="K325" s="382"/>
      <c r="L325" s="382"/>
      <c r="M325" s="382"/>
      <c r="N325" s="382"/>
      <c r="O325" s="407"/>
      <c r="P325" s="383" t="s">
        <v>69</v>
      </c>
      <c r="Q325" s="384"/>
      <c r="R325" s="384"/>
      <c r="S325" s="384"/>
      <c r="T325" s="384"/>
      <c r="U325" s="384"/>
      <c r="V325" s="385"/>
      <c r="W325" s="37" t="s">
        <v>70</v>
      </c>
      <c r="X325" s="379">
        <f>IFERROR(X319/H319,"0")+IFERROR(X320/H320,"0")+IFERROR(X321/H321,"0")+IFERROR(X322/H322,"0")+IFERROR(X323/H323,"0")+IFERROR(X324/H324,"0")</f>
        <v>115.38461538461539</v>
      </c>
      <c r="Y325" s="379">
        <f>IFERROR(Y319/H319,"0")+IFERROR(Y320/H320,"0")+IFERROR(Y321/H321,"0")+IFERROR(Y322/H322,"0")+IFERROR(Y323/H323,"0")+IFERROR(Y324/H324,"0")</f>
        <v>116</v>
      </c>
      <c r="Z325" s="379">
        <f>IFERROR(IF(Z319="",0,Z319),"0")+IFERROR(IF(Z320="",0,Z320),"0")+IFERROR(IF(Z321="",0,Z321),"0")+IFERROR(IF(Z322="",0,Z322),"0")+IFERROR(IF(Z323="",0,Z323),"0")+IFERROR(IF(Z324="",0,Z324),"0")</f>
        <v>2.5229999999999997</v>
      </c>
      <c r="AA325" s="380"/>
      <c r="AB325" s="380"/>
      <c r="AC325" s="380"/>
    </row>
    <row r="326" spans="1:68" x14ac:dyDescent="0.2">
      <c r="A326" s="382"/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407"/>
      <c r="P326" s="383" t="s">
        <v>69</v>
      </c>
      <c r="Q326" s="384"/>
      <c r="R326" s="384"/>
      <c r="S326" s="384"/>
      <c r="T326" s="384"/>
      <c r="U326" s="384"/>
      <c r="V326" s="385"/>
      <c r="W326" s="37" t="s">
        <v>68</v>
      </c>
      <c r="X326" s="379">
        <f>IFERROR(SUM(X319:X324),"0")</f>
        <v>900</v>
      </c>
      <c r="Y326" s="379">
        <f>IFERROR(SUM(Y319:Y324),"0")</f>
        <v>904.8</v>
      </c>
      <c r="Z326" s="37"/>
      <c r="AA326" s="380"/>
      <c r="AB326" s="380"/>
      <c r="AC326" s="380"/>
    </row>
    <row r="327" spans="1:68" ht="14.25" hidden="1" customHeight="1" x14ac:dyDescent="0.25">
      <c r="A327" s="381" t="s">
        <v>170</v>
      </c>
      <c r="B327" s="382"/>
      <c r="C327" s="382"/>
      <c r="D327" s="382"/>
      <c r="E327" s="382"/>
      <c r="F327" s="382"/>
      <c r="G327" s="382"/>
      <c r="H327" s="382"/>
      <c r="I327" s="382"/>
      <c r="J327" s="382"/>
      <c r="K327" s="382"/>
      <c r="L327" s="382"/>
      <c r="M327" s="382"/>
      <c r="N327" s="382"/>
      <c r="O327" s="382"/>
      <c r="P327" s="382"/>
      <c r="Q327" s="382"/>
      <c r="R327" s="382"/>
      <c r="S327" s="382"/>
      <c r="T327" s="382"/>
      <c r="U327" s="382"/>
      <c r="V327" s="382"/>
      <c r="W327" s="382"/>
      <c r="X327" s="382"/>
      <c r="Y327" s="382"/>
      <c r="Z327" s="382"/>
      <c r="AA327" s="373"/>
      <c r="AB327" s="373"/>
      <c r="AC327" s="373"/>
    </row>
    <row r="328" spans="1:68" ht="16.5" hidden="1" customHeight="1" x14ac:dyDescent="0.25">
      <c r="A328" s="54" t="s">
        <v>439</v>
      </c>
      <c r="B328" s="54" t="s">
        <v>440</v>
      </c>
      <c r="C328" s="31">
        <v>4301060379</v>
      </c>
      <c r="D328" s="388">
        <v>4607091380880</v>
      </c>
      <c r="E328" s="389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1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91"/>
      <c r="R328" s="391"/>
      <c r="S328" s="391"/>
      <c r="T328" s="392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441</v>
      </c>
      <c r="B329" s="54" t="s">
        <v>442</v>
      </c>
      <c r="C329" s="31">
        <v>4301060308</v>
      </c>
      <c r="D329" s="388">
        <v>4607091384482</v>
      </c>
      <c r="E329" s="389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91"/>
      <c r="R329" s="391"/>
      <c r="S329" s="391"/>
      <c r="T329" s="392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hidden="1" customHeight="1" x14ac:dyDescent="0.25">
      <c r="A330" s="54" t="s">
        <v>443</v>
      </c>
      <c r="B330" s="54" t="s">
        <v>444</v>
      </c>
      <c r="C330" s="31">
        <v>4301060325</v>
      </c>
      <c r="D330" s="388">
        <v>4607091380897</v>
      </c>
      <c r="E330" s="389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91"/>
      <c r="R330" s="391"/>
      <c r="S330" s="391"/>
      <c r="T330" s="392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406"/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407"/>
      <c r="P331" s="383" t="s">
        <v>69</v>
      </c>
      <c r="Q331" s="384"/>
      <c r="R331" s="384"/>
      <c r="S331" s="384"/>
      <c r="T331" s="384"/>
      <c r="U331" s="384"/>
      <c r="V331" s="385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hidden="1" x14ac:dyDescent="0.2">
      <c r="A332" s="382"/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407"/>
      <c r="P332" s="383" t="s">
        <v>69</v>
      </c>
      <c r="Q332" s="384"/>
      <c r="R332" s="384"/>
      <c r="S332" s="384"/>
      <c r="T332" s="384"/>
      <c r="U332" s="384"/>
      <c r="V332" s="385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hidden="1" customHeight="1" x14ac:dyDescent="0.25">
      <c r="A333" s="381" t="s">
        <v>95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382"/>
      <c r="Z333" s="382"/>
      <c r="AA333" s="373"/>
      <c r="AB333" s="373"/>
      <c r="AC333" s="373"/>
    </row>
    <row r="334" spans="1:68" ht="16.5" hidden="1" customHeight="1" x14ac:dyDescent="0.25">
      <c r="A334" s="54" t="s">
        <v>445</v>
      </c>
      <c r="B334" s="54" t="s">
        <v>446</v>
      </c>
      <c r="C334" s="31">
        <v>4301030232</v>
      </c>
      <c r="D334" s="388">
        <v>4607091388374</v>
      </c>
      <c r="E334" s="389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5" t="s">
        <v>447</v>
      </c>
      <c r="Q334" s="391"/>
      <c r="R334" s="391"/>
      <c r="S334" s="391"/>
      <c r="T334" s="392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448</v>
      </c>
      <c r="B335" s="54" t="s">
        <v>449</v>
      </c>
      <c r="C335" s="31">
        <v>4301030235</v>
      </c>
      <c r="D335" s="388">
        <v>4607091388381</v>
      </c>
      <c r="E335" s="389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64" t="s">
        <v>450</v>
      </c>
      <c r="Q335" s="391"/>
      <c r="R335" s="391"/>
      <c r="S335" s="391"/>
      <c r="T335" s="392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451</v>
      </c>
      <c r="B336" s="54" t="s">
        <v>452</v>
      </c>
      <c r="C336" s="31">
        <v>4301032015</v>
      </c>
      <c r="D336" s="388">
        <v>4607091383102</v>
      </c>
      <c r="E336" s="389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91"/>
      <c r="R336" s="391"/>
      <c r="S336" s="391"/>
      <c r="T336" s="392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453</v>
      </c>
      <c r="B337" s="54" t="s">
        <v>454</v>
      </c>
      <c r="C337" s="31">
        <v>4301030233</v>
      </c>
      <c r="D337" s="388">
        <v>4607091388404</v>
      </c>
      <c r="E337" s="389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91"/>
      <c r="R337" s="391"/>
      <c r="S337" s="391"/>
      <c r="T337" s="392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406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7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7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1" t="s">
        <v>455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456</v>
      </c>
      <c r="B341" s="54" t="s">
        <v>457</v>
      </c>
      <c r="C341" s="31">
        <v>4301180007</v>
      </c>
      <c r="D341" s="388">
        <v>4680115881808</v>
      </c>
      <c r="E341" s="389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6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91"/>
      <c r="R341" s="391"/>
      <c r="S341" s="391"/>
      <c r="T341" s="392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460</v>
      </c>
      <c r="B342" s="54" t="s">
        <v>461</v>
      </c>
      <c r="C342" s="31">
        <v>4301180006</v>
      </c>
      <c r="D342" s="388">
        <v>4680115881822</v>
      </c>
      <c r="E342" s="389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91"/>
      <c r="R342" s="391"/>
      <c r="S342" s="391"/>
      <c r="T342" s="392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462</v>
      </c>
      <c r="B343" s="54" t="s">
        <v>463</v>
      </c>
      <c r="C343" s="31">
        <v>4301180001</v>
      </c>
      <c r="D343" s="388">
        <v>4680115880016</v>
      </c>
      <c r="E343" s="389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91"/>
      <c r="R343" s="391"/>
      <c r="S343" s="391"/>
      <c r="T343" s="392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406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7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hidden="1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7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hidden="1" customHeight="1" x14ac:dyDescent="0.25">
      <c r="A346" s="403" t="s">
        <v>464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2"/>
      <c r="AB346" s="372"/>
      <c r="AC346" s="372"/>
    </row>
    <row r="347" spans="1:68" ht="14.25" hidden="1" customHeight="1" x14ac:dyDescent="0.25">
      <c r="A347" s="381" t="s">
        <v>63</v>
      </c>
      <c r="B347" s="382"/>
      <c r="C347" s="382"/>
      <c r="D347" s="382"/>
      <c r="E347" s="382"/>
      <c r="F347" s="382"/>
      <c r="G347" s="382"/>
      <c r="H347" s="382"/>
      <c r="I347" s="382"/>
      <c r="J347" s="382"/>
      <c r="K347" s="382"/>
      <c r="L347" s="382"/>
      <c r="M347" s="382"/>
      <c r="N347" s="382"/>
      <c r="O347" s="382"/>
      <c r="P347" s="382"/>
      <c r="Q347" s="382"/>
      <c r="R347" s="382"/>
      <c r="S347" s="382"/>
      <c r="T347" s="382"/>
      <c r="U347" s="382"/>
      <c r="V347" s="382"/>
      <c r="W347" s="382"/>
      <c r="X347" s="382"/>
      <c r="Y347" s="382"/>
      <c r="Z347" s="382"/>
      <c r="AA347" s="373"/>
      <c r="AB347" s="373"/>
      <c r="AC347" s="373"/>
    </row>
    <row r="348" spans="1:68" ht="27" hidden="1" customHeight="1" x14ac:dyDescent="0.25">
      <c r="A348" s="54" t="s">
        <v>465</v>
      </c>
      <c r="B348" s="54" t="s">
        <v>466</v>
      </c>
      <c r="C348" s="31">
        <v>4301031066</v>
      </c>
      <c r="D348" s="388">
        <v>4607091383836</v>
      </c>
      <c r="E348" s="389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7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91"/>
      <c r="R348" s="391"/>
      <c r="S348" s="391"/>
      <c r="T348" s="392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6"/>
      <c r="B349" s="382"/>
      <c r="C349" s="382"/>
      <c r="D349" s="382"/>
      <c r="E349" s="382"/>
      <c r="F349" s="382"/>
      <c r="G349" s="382"/>
      <c r="H349" s="382"/>
      <c r="I349" s="382"/>
      <c r="J349" s="382"/>
      <c r="K349" s="382"/>
      <c r="L349" s="382"/>
      <c r="M349" s="382"/>
      <c r="N349" s="382"/>
      <c r="O349" s="407"/>
      <c r="P349" s="383" t="s">
        <v>69</v>
      </c>
      <c r="Q349" s="384"/>
      <c r="R349" s="384"/>
      <c r="S349" s="384"/>
      <c r="T349" s="384"/>
      <c r="U349" s="384"/>
      <c r="V349" s="385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hidden="1" x14ac:dyDescent="0.2">
      <c r="A350" s="382"/>
      <c r="B350" s="382"/>
      <c r="C350" s="382"/>
      <c r="D350" s="382"/>
      <c r="E350" s="382"/>
      <c r="F350" s="382"/>
      <c r="G350" s="382"/>
      <c r="H350" s="382"/>
      <c r="I350" s="382"/>
      <c r="J350" s="382"/>
      <c r="K350" s="382"/>
      <c r="L350" s="382"/>
      <c r="M350" s="382"/>
      <c r="N350" s="382"/>
      <c r="O350" s="407"/>
      <c r="P350" s="383" t="s">
        <v>69</v>
      </c>
      <c r="Q350" s="384"/>
      <c r="R350" s="384"/>
      <c r="S350" s="384"/>
      <c r="T350" s="384"/>
      <c r="U350" s="384"/>
      <c r="V350" s="385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hidden="1" customHeight="1" x14ac:dyDescent="0.25">
      <c r="A351" s="381" t="s">
        <v>71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382"/>
      <c r="Z351" s="382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8">
        <v>4607091387919</v>
      </c>
      <c r="E352" s="389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91"/>
      <c r="R352" s="391"/>
      <c r="S352" s="391"/>
      <c r="T352" s="392"/>
      <c r="U352" s="34"/>
      <c r="V352" s="34"/>
      <c r="W352" s="35" t="s">
        <v>68</v>
      </c>
      <c r="X352" s="377">
        <v>60</v>
      </c>
      <c r="Y352" s="378">
        <f>IFERROR(IF(X352="",0,CEILING((X352/$H352),1)*$H352),"")</f>
        <v>64.8</v>
      </c>
      <c r="Z352" s="36">
        <f>IFERROR(IF(Y352=0,"",ROUNDUP(Y352/H352,0)*0.02175),"")</f>
        <v>0.17399999999999999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64.177777777777791</v>
      </c>
      <c r="BN352" s="64">
        <f>IFERROR(Y352*I352/H352,"0")</f>
        <v>69.311999999999998</v>
      </c>
      <c r="BO352" s="64">
        <f>IFERROR(1/J352*(X352/H352),"0")</f>
        <v>0.13227513227513227</v>
      </c>
      <c r="BP352" s="64">
        <f>IFERROR(1/J352*(Y352/H352),"0")</f>
        <v>0.14285714285714285</v>
      </c>
    </row>
    <row r="353" spans="1:68" ht="27" hidden="1" customHeight="1" x14ac:dyDescent="0.25">
      <c r="A353" s="54" t="s">
        <v>469</v>
      </c>
      <c r="B353" s="54" t="s">
        <v>470</v>
      </c>
      <c r="C353" s="31">
        <v>4301051461</v>
      </c>
      <c r="D353" s="388">
        <v>4680115883604</v>
      </c>
      <c r="E353" s="389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91"/>
      <c r="R353" s="391"/>
      <c r="S353" s="391"/>
      <c r="T353" s="392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4301051485</v>
      </c>
      <c r="D354" s="388">
        <v>4680115883567</v>
      </c>
      <c r="E354" s="389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91"/>
      <c r="R354" s="391"/>
      <c r="S354" s="391"/>
      <c r="T354" s="392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06"/>
      <c r="B355" s="382"/>
      <c r="C355" s="382"/>
      <c r="D355" s="382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407"/>
      <c r="P355" s="383" t="s">
        <v>69</v>
      </c>
      <c r="Q355" s="384"/>
      <c r="R355" s="384"/>
      <c r="S355" s="384"/>
      <c r="T355" s="384"/>
      <c r="U355" s="384"/>
      <c r="V355" s="385"/>
      <c r="W355" s="37" t="s">
        <v>70</v>
      </c>
      <c r="X355" s="379">
        <f>IFERROR(X352/H352,"0")+IFERROR(X353/H353,"0")+IFERROR(X354/H354,"0")</f>
        <v>7.4074074074074074</v>
      </c>
      <c r="Y355" s="379">
        <f>IFERROR(Y352/H352,"0")+IFERROR(Y353/H353,"0")+IFERROR(Y354/H354,"0")</f>
        <v>8</v>
      </c>
      <c r="Z355" s="379">
        <f>IFERROR(IF(Z352="",0,Z352),"0")+IFERROR(IF(Z353="",0,Z353),"0")+IFERROR(IF(Z354="",0,Z354),"0")</f>
        <v>0.17399999999999999</v>
      </c>
      <c r="AA355" s="380"/>
      <c r="AB355" s="380"/>
      <c r="AC355" s="380"/>
    </row>
    <row r="356" spans="1:68" x14ac:dyDescent="0.2">
      <c r="A356" s="382"/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407"/>
      <c r="P356" s="383" t="s">
        <v>69</v>
      </c>
      <c r="Q356" s="384"/>
      <c r="R356" s="384"/>
      <c r="S356" s="384"/>
      <c r="T356" s="384"/>
      <c r="U356" s="384"/>
      <c r="V356" s="385"/>
      <c r="W356" s="37" t="s">
        <v>68</v>
      </c>
      <c r="X356" s="379">
        <f>IFERROR(SUM(X352:X354),"0")</f>
        <v>60</v>
      </c>
      <c r="Y356" s="379">
        <f>IFERROR(SUM(Y352:Y354),"0")</f>
        <v>64.8</v>
      </c>
      <c r="Z356" s="37"/>
      <c r="AA356" s="380"/>
      <c r="AB356" s="380"/>
      <c r="AC356" s="380"/>
    </row>
    <row r="357" spans="1:68" ht="27.75" hidden="1" customHeight="1" x14ac:dyDescent="0.2">
      <c r="A357" s="438" t="s">
        <v>473</v>
      </c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39"/>
      <c r="O357" s="439"/>
      <c r="P357" s="439"/>
      <c r="Q357" s="439"/>
      <c r="R357" s="439"/>
      <c r="S357" s="439"/>
      <c r="T357" s="439"/>
      <c r="U357" s="439"/>
      <c r="V357" s="439"/>
      <c r="W357" s="439"/>
      <c r="X357" s="439"/>
      <c r="Y357" s="439"/>
      <c r="Z357" s="439"/>
      <c r="AA357" s="48"/>
      <c r="AB357" s="48"/>
      <c r="AC357" s="48"/>
    </row>
    <row r="358" spans="1:68" ht="16.5" hidden="1" customHeight="1" x14ac:dyDescent="0.25">
      <c r="A358" s="403" t="s">
        <v>474</v>
      </c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382"/>
      <c r="P358" s="382"/>
      <c r="Q358" s="382"/>
      <c r="R358" s="382"/>
      <c r="S358" s="382"/>
      <c r="T358" s="382"/>
      <c r="U358" s="382"/>
      <c r="V358" s="382"/>
      <c r="W358" s="382"/>
      <c r="X358" s="382"/>
      <c r="Y358" s="382"/>
      <c r="Z358" s="382"/>
      <c r="AA358" s="372"/>
      <c r="AB358" s="372"/>
      <c r="AC358" s="372"/>
    </row>
    <row r="359" spans="1:68" ht="14.25" hidden="1" customHeight="1" x14ac:dyDescent="0.25">
      <c r="A359" s="381" t="s">
        <v>109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3"/>
      <c r="AB359" s="373"/>
      <c r="AC359" s="373"/>
    </row>
    <row r="360" spans="1:68" ht="27" hidden="1" customHeight="1" x14ac:dyDescent="0.25">
      <c r="A360" s="54" t="s">
        <v>475</v>
      </c>
      <c r="B360" s="54" t="s">
        <v>476</v>
      </c>
      <c r="C360" s="31">
        <v>4301011946</v>
      </c>
      <c r="D360" s="388">
        <v>4680115884847</v>
      </c>
      <c r="E360" s="389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91"/>
      <c r="R360" s="391"/>
      <c r="S360" s="391"/>
      <c r="T360" s="392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8">
        <v>4680115884847</v>
      </c>
      <c r="E361" s="389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6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91"/>
      <c r="R361" s="391"/>
      <c r="S361" s="391"/>
      <c r="T361" s="392"/>
      <c r="U361" s="34"/>
      <c r="V361" s="34"/>
      <c r="W361" s="35" t="s">
        <v>68</v>
      </c>
      <c r="X361" s="377">
        <v>180</v>
      </c>
      <c r="Y361" s="378">
        <f t="shared" si="67"/>
        <v>180</v>
      </c>
      <c r="Z361" s="36">
        <f>IFERROR(IF(Y361=0,"",ROUNDUP(Y361/H361,0)*0.02175),"")</f>
        <v>0.26100000000000001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185.76000000000002</v>
      </c>
      <c r="BN361" s="64">
        <f t="shared" si="69"/>
        <v>185.76000000000002</v>
      </c>
      <c r="BO361" s="64">
        <f t="shared" si="70"/>
        <v>0.25</v>
      </c>
      <c r="BP361" s="64">
        <f t="shared" si="71"/>
        <v>0.25</v>
      </c>
    </row>
    <row r="362" spans="1:68" ht="27" hidden="1" customHeight="1" x14ac:dyDescent="0.25">
      <c r="A362" s="54" t="s">
        <v>478</v>
      </c>
      <c r="B362" s="54" t="s">
        <v>479</v>
      </c>
      <c r="C362" s="31">
        <v>4301011947</v>
      </c>
      <c r="D362" s="388">
        <v>4680115884854</v>
      </c>
      <c r="E362" s="389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91"/>
      <c r="R362" s="391"/>
      <c r="S362" s="391"/>
      <c r="T362" s="392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8">
        <v>4680115884854</v>
      </c>
      <c r="E363" s="389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91"/>
      <c r="R363" s="391"/>
      <c r="S363" s="391"/>
      <c r="T363" s="392"/>
      <c r="U363" s="34"/>
      <c r="V363" s="34"/>
      <c r="W363" s="35" t="s">
        <v>68</v>
      </c>
      <c r="X363" s="377">
        <v>30</v>
      </c>
      <c r="Y363" s="378">
        <f t="shared" si="67"/>
        <v>30</v>
      </c>
      <c r="Z363" s="36">
        <f>IFERROR(IF(Y363=0,"",ROUNDUP(Y363/H363,0)*0.02175),"")</f>
        <v>4.3499999999999997E-2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30.96</v>
      </c>
      <c r="BN363" s="64">
        <f t="shared" si="69"/>
        <v>30.96</v>
      </c>
      <c r="BO363" s="64">
        <f t="shared" si="70"/>
        <v>4.1666666666666664E-2</v>
      </c>
      <c r="BP363" s="64">
        <f t="shared" si="71"/>
        <v>4.1666666666666664E-2</v>
      </c>
    </row>
    <row r="364" spans="1:68" ht="27" hidden="1" customHeight="1" x14ac:dyDescent="0.25">
      <c r="A364" s="54" t="s">
        <v>481</v>
      </c>
      <c r="B364" s="54" t="s">
        <v>482</v>
      </c>
      <c r="C364" s="31">
        <v>4301011943</v>
      </c>
      <c r="D364" s="388">
        <v>4680115884830</v>
      </c>
      <c r="E364" s="389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91"/>
      <c r="R364" s="391"/>
      <c r="S364" s="391"/>
      <c r="T364" s="392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8">
        <v>4680115884830</v>
      </c>
      <c r="E365" s="389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91"/>
      <c r="R365" s="391"/>
      <c r="S365" s="391"/>
      <c r="T365" s="392"/>
      <c r="U365" s="34"/>
      <c r="V365" s="34"/>
      <c r="W365" s="35" t="s">
        <v>68</v>
      </c>
      <c r="X365" s="377">
        <v>400</v>
      </c>
      <c r="Y365" s="378">
        <f t="shared" si="67"/>
        <v>405</v>
      </c>
      <c r="Z365" s="36">
        <f>IFERROR(IF(Y365=0,"",ROUNDUP(Y365/H365,0)*0.02175),"")</f>
        <v>0.58724999999999994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412.8</v>
      </c>
      <c r="BN365" s="64">
        <f t="shared" si="69"/>
        <v>417.96000000000004</v>
      </c>
      <c r="BO365" s="64">
        <f t="shared" si="70"/>
        <v>0.55555555555555558</v>
      </c>
      <c r="BP365" s="64">
        <f t="shared" si="71"/>
        <v>0.5625</v>
      </c>
    </row>
    <row r="366" spans="1:68" ht="27" hidden="1" customHeight="1" x14ac:dyDescent="0.25">
      <c r="A366" s="54" t="s">
        <v>484</v>
      </c>
      <c r="B366" s="54" t="s">
        <v>485</v>
      </c>
      <c r="C366" s="31">
        <v>4301011433</v>
      </c>
      <c r="D366" s="388">
        <v>4680115882638</v>
      </c>
      <c r="E366" s="389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91"/>
      <c r="R366" s="391"/>
      <c r="S366" s="391"/>
      <c r="T366" s="392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hidden="1" customHeight="1" x14ac:dyDescent="0.25">
      <c r="A367" s="54" t="s">
        <v>486</v>
      </c>
      <c r="B367" s="54" t="s">
        <v>487</v>
      </c>
      <c r="C367" s="31">
        <v>4301011952</v>
      </c>
      <c r="D367" s="388">
        <v>4680115884922</v>
      </c>
      <c r="E367" s="389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91"/>
      <c r="R367" s="391"/>
      <c r="S367" s="391"/>
      <c r="T367" s="392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hidden="1" customHeight="1" x14ac:dyDescent="0.25">
      <c r="A368" s="54" t="s">
        <v>488</v>
      </c>
      <c r="B368" s="54" t="s">
        <v>489</v>
      </c>
      <c r="C368" s="31">
        <v>4301011868</v>
      </c>
      <c r="D368" s="388">
        <v>4680115884861</v>
      </c>
      <c r="E368" s="389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91"/>
      <c r="R368" s="391"/>
      <c r="S368" s="391"/>
      <c r="T368" s="392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6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7"/>
      <c r="P369" s="383" t="s">
        <v>69</v>
      </c>
      <c r="Q369" s="384"/>
      <c r="R369" s="384"/>
      <c r="S369" s="384"/>
      <c r="T369" s="384"/>
      <c r="U369" s="384"/>
      <c r="V369" s="385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40.666666666666671</v>
      </c>
      <c r="Y369" s="379">
        <f>IFERROR(Y360/H360,"0")+IFERROR(Y361/H361,"0")+IFERROR(Y362/H362,"0")+IFERROR(Y363/H363,"0")+IFERROR(Y364/H364,"0")+IFERROR(Y365/H365,"0")+IFERROR(Y366/H366,"0")+IFERROR(Y367/H367,"0")+IFERROR(Y368/H368,"0")</f>
        <v>41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0.89174999999999993</v>
      </c>
      <c r="AA369" s="380"/>
      <c r="AB369" s="380"/>
      <c r="AC369" s="380"/>
    </row>
    <row r="370" spans="1:68" x14ac:dyDescent="0.2">
      <c r="A370" s="382"/>
      <c r="B370" s="382"/>
      <c r="C370" s="382"/>
      <c r="D370" s="382"/>
      <c r="E370" s="382"/>
      <c r="F370" s="382"/>
      <c r="G370" s="382"/>
      <c r="H370" s="382"/>
      <c r="I370" s="382"/>
      <c r="J370" s="382"/>
      <c r="K370" s="382"/>
      <c r="L370" s="382"/>
      <c r="M370" s="382"/>
      <c r="N370" s="382"/>
      <c r="O370" s="407"/>
      <c r="P370" s="383" t="s">
        <v>69</v>
      </c>
      <c r="Q370" s="384"/>
      <c r="R370" s="384"/>
      <c r="S370" s="384"/>
      <c r="T370" s="384"/>
      <c r="U370" s="384"/>
      <c r="V370" s="385"/>
      <c r="W370" s="37" t="s">
        <v>68</v>
      </c>
      <c r="X370" s="379">
        <f>IFERROR(SUM(X360:X368),"0")</f>
        <v>610</v>
      </c>
      <c r="Y370" s="379">
        <f>IFERROR(SUM(Y360:Y368),"0")</f>
        <v>615</v>
      </c>
      <c r="Z370" s="37"/>
      <c r="AA370" s="380"/>
      <c r="AB370" s="380"/>
      <c r="AC370" s="380"/>
    </row>
    <row r="371" spans="1:68" ht="14.25" hidden="1" customHeight="1" x14ac:dyDescent="0.25">
      <c r="A371" s="381" t="s">
        <v>149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8">
        <v>4607091383980</v>
      </c>
      <c r="E372" s="389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91"/>
      <c r="R372" s="391"/>
      <c r="S372" s="391"/>
      <c r="T372" s="392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hidden="1" customHeight="1" x14ac:dyDescent="0.25">
      <c r="A373" s="54" t="s">
        <v>492</v>
      </c>
      <c r="B373" s="54" t="s">
        <v>493</v>
      </c>
      <c r="C373" s="31">
        <v>4301020179</v>
      </c>
      <c r="D373" s="388">
        <v>4607091384178</v>
      </c>
      <c r="E373" s="389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91"/>
      <c r="R373" s="391"/>
      <c r="S373" s="391"/>
      <c r="T373" s="392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6"/>
      <c r="B374" s="382"/>
      <c r="C374" s="382"/>
      <c r="D374" s="382"/>
      <c r="E374" s="382"/>
      <c r="F374" s="382"/>
      <c r="G374" s="382"/>
      <c r="H374" s="382"/>
      <c r="I374" s="382"/>
      <c r="J374" s="382"/>
      <c r="K374" s="382"/>
      <c r="L374" s="382"/>
      <c r="M374" s="382"/>
      <c r="N374" s="382"/>
      <c r="O374" s="407"/>
      <c r="P374" s="383" t="s">
        <v>69</v>
      </c>
      <c r="Q374" s="384"/>
      <c r="R374" s="384"/>
      <c r="S374" s="384"/>
      <c r="T374" s="384"/>
      <c r="U374" s="384"/>
      <c r="V374" s="385"/>
      <c r="W374" s="37" t="s">
        <v>70</v>
      </c>
      <c r="X374" s="379">
        <f>IFERROR(X372/H372,"0")+IFERROR(X373/H373,"0")</f>
        <v>66.666666666666671</v>
      </c>
      <c r="Y374" s="379">
        <f>IFERROR(Y372/H372,"0")+IFERROR(Y373/H373,"0")</f>
        <v>67</v>
      </c>
      <c r="Z374" s="379">
        <f>IFERROR(IF(Z372="",0,Z372),"0")+IFERROR(IF(Z373="",0,Z373),"0")</f>
        <v>1.4572499999999999</v>
      </c>
      <c r="AA374" s="380"/>
      <c r="AB374" s="380"/>
      <c r="AC374" s="380"/>
    </row>
    <row r="375" spans="1:68" x14ac:dyDescent="0.2">
      <c r="A375" s="382"/>
      <c r="B375" s="382"/>
      <c r="C375" s="382"/>
      <c r="D375" s="382"/>
      <c r="E375" s="382"/>
      <c r="F375" s="382"/>
      <c r="G375" s="382"/>
      <c r="H375" s="382"/>
      <c r="I375" s="382"/>
      <c r="J375" s="382"/>
      <c r="K375" s="382"/>
      <c r="L375" s="382"/>
      <c r="M375" s="382"/>
      <c r="N375" s="382"/>
      <c r="O375" s="407"/>
      <c r="P375" s="383" t="s">
        <v>69</v>
      </c>
      <c r="Q375" s="384"/>
      <c r="R375" s="384"/>
      <c r="S375" s="384"/>
      <c r="T375" s="384"/>
      <c r="U375" s="384"/>
      <c r="V375" s="385"/>
      <c r="W375" s="37" t="s">
        <v>68</v>
      </c>
      <c r="X375" s="379">
        <f>IFERROR(SUM(X372:X373),"0")</f>
        <v>1000</v>
      </c>
      <c r="Y375" s="379">
        <f>IFERROR(SUM(Y372:Y373),"0")</f>
        <v>1005</v>
      </c>
      <c r="Z375" s="37"/>
      <c r="AA375" s="380"/>
      <c r="AB375" s="380"/>
      <c r="AC375" s="380"/>
    </row>
    <row r="376" spans="1:68" ht="14.25" hidden="1" customHeight="1" x14ac:dyDescent="0.25">
      <c r="A376" s="381" t="s">
        <v>71</v>
      </c>
      <c r="B376" s="382"/>
      <c r="C376" s="382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2"/>
      <c r="S376" s="382"/>
      <c r="T376" s="382"/>
      <c r="U376" s="382"/>
      <c r="V376" s="382"/>
      <c r="W376" s="382"/>
      <c r="X376" s="382"/>
      <c r="Y376" s="382"/>
      <c r="Z376" s="382"/>
      <c r="AA376" s="373"/>
      <c r="AB376" s="373"/>
      <c r="AC376" s="373"/>
    </row>
    <row r="377" spans="1:68" ht="27" hidden="1" customHeight="1" x14ac:dyDescent="0.25">
      <c r="A377" s="54" t="s">
        <v>494</v>
      </c>
      <c r="B377" s="54" t="s">
        <v>495</v>
      </c>
      <c r="C377" s="31">
        <v>4301051560</v>
      </c>
      <c r="D377" s="388">
        <v>4607091383928</v>
      </c>
      <c r="E377" s="389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91"/>
      <c r="R377" s="391"/>
      <c r="S377" s="391"/>
      <c r="T377" s="392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494</v>
      </c>
      <c r="B378" s="54" t="s">
        <v>496</v>
      </c>
      <c r="C378" s="31">
        <v>4301051639</v>
      </c>
      <c r="D378" s="388">
        <v>4607091383928</v>
      </c>
      <c r="E378" s="389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91"/>
      <c r="R378" s="391"/>
      <c r="S378" s="391"/>
      <c r="T378" s="392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497</v>
      </c>
      <c r="B379" s="54" t="s">
        <v>498</v>
      </c>
      <c r="C379" s="31">
        <v>4301051636</v>
      </c>
      <c r="D379" s="388">
        <v>4607091384260</v>
      </c>
      <c r="E379" s="389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91"/>
      <c r="R379" s="391"/>
      <c r="S379" s="391"/>
      <c r="T379" s="392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406"/>
      <c r="B380" s="382"/>
      <c r="C380" s="382"/>
      <c r="D380" s="382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407"/>
      <c r="P380" s="383" t="s">
        <v>69</v>
      </c>
      <c r="Q380" s="384"/>
      <c r="R380" s="384"/>
      <c r="S380" s="384"/>
      <c r="T380" s="384"/>
      <c r="U380" s="384"/>
      <c r="V380" s="385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hidden="1" x14ac:dyDescent="0.2">
      <c r="A381" s="382"/>
      <c r="B381" s="382"/>
      <c r="C381" s="382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407"/>
      <c r="P381" s="383" t="s">
        <v>69</v>
      </c>
      <c r="Q381" s="384"/>
      <c r="R381" s="384"/>
      <c r="S381" s="384"/>
      <c r="T381" s="384"/>
      <c r="U381" s="384"/>
      <c r="V381" s="385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hidden="1" customHeight="1" x14ac:dyDescent="0.25">
      <c r="A382" s="381" t="s">
        <v>170</v>
      </c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382"/>
      <c r="P382" s="382"/>
      <c r="Q382" s="382"/>
      <c r="R382" s="382"/>
      <c r="S382" s="382"/>
      <c r="T382" s="382"/>
      <c r="U382" s="382"/>
      <c r="V382" s="382"/>
      <c r="W382" s="382"/>
      <c r="X382" s="382"/>
      <c r="Y382" s="382"/>
      <c r="Z382" s="382"/>
      <c r="AA382" s="373"/>
      <c r="AB382" s="373"/>
      <c r="AC382" s="373"/>
    </row>
    <row r="383" spans="1:68" ht="16.5" hidden="1" customHeight="1" x14ac:dyDescent="0.25">
      <c r="A383" s="54" t="s">
        <v>499</v>
      </c>
      <c r="B383" s="54" t="s">
        <v>500</v>
      </c>
      <c r="C383" s="31">
        <v>4301060314</v>
      </c>
      <c r="D383" s="388">
        <v>4607091384673</v>
      </c>
      <c r="E383" s="389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91"/>
      <c r="R383" s="391"/>
      <c r="S383" s="391"/>
      <c r="T383" s="392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hidden="1" customHeight="1" x14ac:dyDescent="0.25">
      <c r="A384" s="54" t="s">
        <v>499</v>
      </c>
      <c r="B384" s="54" t="s">
        <v>501</v>
      </c>
      <c r="C384" s="31">
        <v>4301060345</v>
      </c>
      <c r="D384" s="388">
        <v>4607091384673</v>
      </c>
      <c r="E384" s="389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1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91"/>
      <c r="R384" s="391"/>
      <c r="S384" s="391"/>
      <c r="T384" s="392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idden="1" x14ac:dyDescent="0.2">
      <c r="A385" s="406"/>
      <c r="B385" s="382"/>
      <c r="C385" s="382"/>
      <c r="D385" s="382"/>
      <c r="E385" s="382"/>
      <c r="F385" s="382"/>
      <c r="G385" s="382"/>
      <c r="H385" s="382"/>
      <c r="I385" s="382"/>
      <c r="J385" s="382"/>
      <c r="K385" s="382"/>
      <c r="L385" s="382"/>
      <c r="M385" s="382"/>
      <c r="N385" s="382"/>
      <c r="O385" s="407"/>
      <c r="P385" s="383" t="s">
        <v>69</v>
      </c>
      <c r="Q385" s="384"/>
      <c r="R385" s="384"/>
      <c r="S385" s="384"/>
      <c r="T385" s="384"/>
      <c r="U385" s="384"/>
      <c r="V385" s="385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hidden="1" x14ac:dyDescent="0.2">
      <c r="A386" s="382"/>
      <c r="B386" s="382"/>
      <c r="C386" s="382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407"/>
      <c r="P386" s="383" t="s">
        <v>69</v>
      </c>
      <c r="Q386" s="384"/>
      <c r="R386" s="384"/>
      <c r="S386" s="384"/>
      <c r="T386" s="384"/>
      <c r="U386" s="384"/>
      <c r="V386" s="385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hidden="1" customHeight="1" x14ac:dyDescent="0.25">
      <c r="A387" s="403" t="s">
        <v>502</v>
      </c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382"/>
      <c r="P387" s="382"/>
      <c r="Q387" s="382"/>
      <c r="R387" s="382"/>
      <c r="S387" s="382"/>
      <c r="T387" s="382"/>
      <c r="U387" s="382"/>
      <c r="V387" s="382"/>
      <c r="W387" s="382"/>
      <c r="X387" s="382"/>
      <c r="Y387" s="382"/>
      <c r="Z387" s="382"/>
      <c r="AA387" s="372"/>
      <c r="AB387" s="372"/>
      <c r="AC387" s="372"/>
    </row>
    <row r="388" spans="1:68" ht="14.25" hidden="1" customHeight="1" x14ac:dyDescent="0.25">
      <c r="A388" s="381" t="s">
        <v>109</v>
      </c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382"/>
      <c r="P388" s="382"/>
      <c r="Q388" s="382"/>
      <c r="R388" s="382"/>
      <c r="S388" s="382"/>
      <c r="T388" s="382"/>
      <c r="U388" s="382"/>
      <c r="V388" s="382"/>
      <c r="W388" s="382"/>
      <c r="X388" s="382"/>
      <c r="Y388" s="382"/>
      <c r="Z388" s="382"/>
      <c r="AA388" s="373"/>
      <c r="AB388" s="373"/>
      <c r="AC388" s="373"/>
    </row>
    <row r="389" spans="1:68" ht="27" hidden="1" customHeight="1" x14ac:dyDescent="0.25">
      <c r="A389" s="54" t="s">
        <v>503</v>
      </c>
      <c r="B389" s="54" t="s">
        <v>504</v>
      </c>
      <c r="C389" s="31">
        <v>4301011873</v>
      </c>
      <c r="D389" s="388">
        <v>4680115881907</v>
      </c>
      <c r="E389" s="389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0" t="s">
        <v>505</v>
      </c>
      <c r="Q389" s="391"/>
      <c r="R389" s="391"/>
      <c r="S389" s="391"/>
      <c r="T389" s="392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hidden="1" customHeight="1" x14ac:dyDescent="0.25">
      <c r="A390" s="54" t="s">
        <v>506</v>
      </c>
      <c r="B390" s="54" t="s">
        <v>507</v>
      </c>
      <c r="C390" s="31">
        <v>4301011874</v>
      </c>
      <c r="D390" s="388">
        <v>4680115884892</v>
      </c>
      <c r="E390" s="389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91"/>
      <c r="R390" s="391"/>
      <c r="S390" s="391"/>
      <c r="T390" s="392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508</v>
      </c>
      <c r="B391" s="54" t="s">
        <v>509</v>
      </c>
      <c r="C391" s="31">
        <v>4301011875</v>
      </c>
      <c r="D391" s="388">
        <v>4680115884885</v>
      </c>
      <c r="E391" s="389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91"/>
      <c r="R391" s="391"/>
      <c r="S391" s="391"/>
      <c r="T391" s="392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510</v>
      </c>
      <c r="B392" s="54" t="s">
        <v>511</v>
      </c>
      <c r="C392" s="31">
        <v>4301011871</v>
      </c>
      <c r="D392" s="388">
        <v>4680115884908</v>
      </c>
      <c r="E392" s="389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2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91"/>
      <c r="R392" s="391"/>
      <c r="S392" s="391"/>
      <c r="T392" s="392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6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7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7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1" t="s">
        <v>63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27" hidden="1" customHeight="1" x14ac:dyDescent="0.25">
      <c r="A396" s="54" t="s">
        <v>512</v>
      </c>
      <c r="B396" s="54" t="s">
        <v>513</v>
      </c>
      <c r="C396" s="31">
        <v>4301031303</v>
      </c>
      <c r="D396" s="388">
        <v>4607091384802</v>
      </c>
      <c r="E396" s="389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7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91"/>
      <c r="R396" s="391"/>
      <c r="S396" s="391"/>
      <c r="T396" s="392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514</v>
      </c>
      <c r="B397" s="54" t="s">
        <v>515</v>
      </c>
      <c r="C397" s="31">
        <v>4301031304</v>
      </c>
      <c r="D397" s="388">
        <v>4607091384826</v>
      </c>
      <c r="E397" s="389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40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91"/>
      <c r="R397" s="391"/>
      <c r="S397" s="391"/>
      <c r="T397" s="392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6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7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7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hidden="1" customHeight="1" x14ac:dyDescent="0.25">
      <c r="A400" s="381" t="s">
        <v>71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8">
        <v>4607091384246</v>
      </c>
      <c r="E401" s="389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68</v>
      </c>
      <c r="X401" s="377">
        <v>230</v>
      </c>
      <c r="Y401" s="378">
        <f>IFERROR(IF(X401="",0,CEILING((X401/$H401),1)*$H401),"")</f>
        <v>234</v>
      </c>
      <c r="Z401" s="36">
        <f>IFERROR(IF(Y401=0,"",ROUNDUP(Y401/H401,0)*0.02175),"")</f>
        <v>0.65249999999999997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246.63076923076926</v>
      </c>
      <c r="BN401" s="64">
        <f>IFERROR(Y401*I401/H401,"0")</f>
        <v>250.92000000000002</v>
      </c>
      <c r="BO401" s="64">
        <f>IFERROR(1/J401*(X401/H401),"0")</f>
        <v>0.52655677655677657</v>
      </c>
      <c r="BP401" s="64">
        <f>IFERROR(1/J401*(Y401/H401),"0")</f>
        <v>0.5357142857142857</v>
      </c>
    </row>
    <row r="402" spans="1:68" ht="27" hidden="1" customHeight="1" x14ac:dyDescent="0.25">
      <c r="A402" s="54" t="s">
        <v>518</v>
      </c>
      <c r="B402" s="54" t="s">
        <v>519</v>
      </c>
      <c r="C402" s="31">
        <v>4301051445</v>
      </c>
      <c r="D402" s="388">
        <v>4680115881976</v>
      </c>
      <c r="E402" s="389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91"/>
      <c r="R402" s="391"/>
      <c r="S402" s="391"/>
      <c r="T402" s="392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520</v>
      </c>
      <c r="B403" s="54" t="s">
        <v>521</v>
      </c>
      <c r="C403" s="31">
        <v>4301051297</v>
      </c>
      <c r="D403" s="388">
        <v>4607091384253</v>
      </c>
      <c r="E403" s="389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91"/>
      <c r="R403" s="391"/>
      <c r="S403" s="391"/>
      <c r="T403" s="392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520</v>
      </c>
      <c r="B404" s="54" t="s">
        <v>522</v>
      </c>
      <c r="C404" s="31">
        <v>4301051634</v>
      </c>
      <c r="D404" s="388">
        <v>4607091384253</v>
      </c>
      <c r="E404" s="389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91"/>
      <c r="R404" s="391"/>
      <c r="S404" s="391"/>
      <c r="T404" s="392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523</v>
      </c>
      <c r="B405" s="54" t="s">
        <v>524</v>
      </c>
      <c r="C405" s="31">
        <v>4301051444</v>
      </c>
      <c r="D405" s="388">
        <v>4680115881969</v>
      </c>
      <c r="E405" s="389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91"/>
      <c r="R405" s="391"/>
      <c r="S405" s="391"/>
      <c r="T405" s="392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6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7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IFERROR(X401/H401,"0")+IFERROR(X402/H402,"0")+IFERROR(X403/H403,"0")+IFERROR(X404/H404,"0")+IFERROR(X405/H405,"0")</f>
        <v>29.487179487179489</v>
      </c>
      <c r="Y406" s="379">
        <f>IFERROR(Y401/H401,"0")+IFERROR(Y402/H402,"0")+IFERROR(Y403/H403,"0")+IFERROR(Y404/H404,"0")+IFERROR(Y405/H405,"0")</f>
        <v>30</v>
      </c>
      <c r="Z406" s="379">
        <f>IFERROR(IF(Z401="",0,Z401),"0")+IFERROR(IF(Z402="",0,Z402),"0")+IFERROR(IF(Z403="",0,Z403),"0")+IFERROR(IF(Z404="",0,Z404),"0")+IFERROR(IF(Z405="",0,Z405),"0")</f>
        <v>0.65249999999999997</v>
      </c>
      <c r="AA406" s="380"/>
      <c r="AB406" s="380"/>
      <c r="AC406" s="380"/>
    </row>
    <row r="407" spans="1:68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7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IFERROR(SUM(X401:X405),"0")</f>
        <v>230</v>
      </c>
      <c r="Y407" s="379">
        <f>IFERROR(SUM(Y401:Y405),"0")</f>
        <v>234</v>
      </c>
      <c r="Z407" s="37"/>
      <c r="AA407" s="380"/>
      <c r="AB407" s="380"/>
      <c r="AC407" s="380"/>
    </row>
    <row r="408" spans="1:68" ht="14.25" hidden="1" customHeight="1" x14ac:dyDescent="0.25">
      <c r="A408" s="381" t="s">
        <v>170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525</v>
      </c>
      <c r="B409" s="54" t="s">
        <v>526</v>
      </c>
      <c r="C409" s="31">
        <v>4301060377</v>
      </c>
      <c r="D409" s="388">
        <v>4607091389357</v>
      </c>
      <c r="E409" s="389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91"/>
      <c r="R409" s="391"/>
      <c r="S409" s="391"/>
      <c r="T409" s="392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6"/>
      <c r="B410" s="382"/>
      <c r="C410" s="382"/>
      <c r="D410" s="382"/>
      <c r="E410" s="382"/>
      <c r="F410" s="382"/>
      <c r="G410" s="382"/>
      <c r="H410" s="382"/>
      <c r="I410" s="382"/>
      <c r="J410" s="382"/>
      <c r="K410" s="382"/>
      <c r="L410" s="382"/>
      <c r="M410" s="382"/>
      <c r="N410" s="382"/>
      <c r="O410" s="407"/>
      <c r="P410" s="383" t="s">
        <v>69</v>
      </c>
      <c r="Q410" s="384"/>
      <c r="R410" s="384"/>
      <c r="S410" s="384"/>
      <c r="T410" s="384"/>
      <c r="U410" s="384"/>
      <c r="V410" s="385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hidden="1" x14ac:dyDescent="0.2">
      <c r="A411" s="382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7"/>
      <c r="P411" s="383" t="s">
        <v>69</v>
      </c>
      <c r="Q411" s="384"/>
      <c r="R411" s="384"/>
      <c r="S411" s="384"/>
      <c r="T411" s="384"/>
      <c r="U411" s="384"/>
      <c r="V411" s="385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hidden="1" customHeight="1" x14ac:dyDescent="0.2">
      <c r="A412" s="438" t="s">
        <v>527</v>
      </c>
      <c r="B412" s="439"/>
      <c r="C412" s="439"/>
      <c r="D412" s="439"/>
      <c r="E412" s="439"/>
      <c r="F412" s="439"/>
      <c r="G412" s="439"/>
      <c r="H412" s="439"/>
      <c r="I412" s="439"/>
      <c r="J412" s="439"/>
      <c r="K412" s="439"/>
      <c r="L412" s="439"/>
      <c r="M412" s="439"/>
      <c r="N412" s="439"/>
      <c r="O412" s="439"/>
      <c r="P412" s="439"/>
      <c r="Q412" s="439"/>
      <c r="R412" s="439"/>
      <c r="S412" s="439"/>
      <c r="T412" s="439"/>
      <c r="U412" s="439"/>
      <c r="V412" s="439"/>
      <c r="W412" s="439"/>
      <c r="X412" s="439"/>
      <c r="Y412" s="439"/>
      <c r="Z412" s="439"/>
      <c r="AA412" s="48"/>
      <c r="AB412" s="48"/>
      <c r="AC412" s="48"/>
    </row>
    <row r="413" spans="1:68" ht="16.5" hidden="1" customHeight="1" x14ac:dyDescent="0.25">
      <c r="A413" s="403" t="s">
        <v>528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2"/>
      <c r="AB413" s="372"/>
      <c r="AC413" s="372"/>
    </row>
    <row r="414" spans="1:68" ht="14.25" hidden="1" customHeight="1" x14ac:dyDescent="0.25">
      <c r="A414" s="381" t="s">
        <v>109</v>
      </c>
      <c r="B414" s="382"/>
      <c r="C414" s="382"/>
      <c r="D414" s="382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73"/>
      <c r="AB414" s="373"/>
      <c r="AC414" s="373"/>
    </row>
    <row r="415" spans="1:68" ht="27" hidden="1" customHeight="1" x14ac:dyDescent="0.25">
      <c r="A415" s="54" t="s">
        <v>529</v>
      </c>
      <c r="B415" s="54" t="s">
        <v>530</v>
      </c>
      <c r="C415" s="31">
        <v>4301011428</v>
      </c>
      <c r="D415" s="388">
        <v>4607091389708</v>
      </c>
      <c r="E415" s="389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91"/>
      <c r="R415" s="391"/>
      <c r="S415" s="391"/>
      <c r="T415" s="392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6"/>
      <c r="B416" s="382"/>
      <c r="C416" s="382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407"/>
      <c r="P416" s="383" t="s">
        <v>69</v>
      </c>
      <c r="Q416" s="384"/>
      <c r="R416" s="384"/>
      <c r="S416" s="384"/>
      <c r="T416" s="384"/>
      <c r="U416" s="384"/>
      <c r="V416" s="385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hidden="1" x14ac:dyDescent="0.2">
      <c r="A417" s="382"/>
      <c r="B417" s="382"/>
      <c r="C417" s="382"/>
      <c r="D417" s="382"/>
      <c r="E417" s="382"/>
      <c r="F417" s="382"/>
      <c r="G417" s="382"/>
      <c r="H417" s="382"/>
      <c r="I417" s="382"/>
      <c r="J417" s="382"/>
      <c r="K417" s="382"/>
      <c r="L417" s="382"/>
      <c r="M417" s="382"/>
      <c r="N417" s="382"/>
      <c r="O417" s="407"/>
      <c r="P417" s="383" t="s">
        <v>69</v>
      </c>
      <c r="Q417" s="384"/>
      <c r="R417" s="384"/>
      <c r="S417" s="384"/>
      <c r="T417" s="384"/>
      <c r="U417" s="384"/>
      <c r="V417" s="385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hidden="1" customHeight="1" x14ac:dyDescent="0.25">
      <c r="A418" s="381" t="s">
        <v>63</v>
      </c>
      <c r="B418" s="382"/>
      <c r="C418" s="382"/>
      <c r="D418" s="382"/>
      <c r="E418" s="382"/>
      <c r="F418" s="382"/>
      <c r="G418" s="382"/>
      <c r="H418" s="382"/>
      <c r="I418" s="382"/>
      <c r="J418" s="382"/>
      <c r="K418" s="382"/>
      <c r="L418" s="382"/>
      <c r="M418" s="382"/>
      <c r="N418" s="382"/>
      <c r="O418" s="382"/>
      <c r="P418" s="382"/>
      <c r="Q418" s="382"/>
      <c r="R418" s="382"/>
      <c r="S418" s="382"/>
      <c r="T418" s="382"/>
      <c r="U418" s="382"/>
      <c r="V418" s="382"/>
      <c r="W418" s="382"/>
      <c r="X418" s="382"/>
      <c r="Y418" s="382"/>
      <c r="Z418" s="382"/>
      <c r="AA418" s="373"/>
      <c r="AB418" s="373"/>
      <c r="AC418" s="373"/>
    </row>
    <row r="419" spans="1:68" ht="27" hidden="1" customHeight="1" x14ac:dyDescent="0.25">
      <c r="A419" s="54" t="s">
        <v>531</v>
      </c>
      <c r="B419" s="54" t="s">
        <v>532</v>
      </c>
      <c r="C419" s="31">
        <v>4301031322</v>
      </c>
      <c r="D419" s="388">
        <v>4607091389753</v>
      </c>
      <c r="E419" s="389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91"/>
      <c r="R419" s="391"/>
      <c r="S419" s="391"/>
      <c r="T419" s="392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hidden="1" customHeight="1" x14ac:dyDescent="0.25">
      <c r="A420" s="54" t="s">
        <v>531</v>
      </c>
      <c r="B420" s="54" t="s">
        <v>533</v>
      </c>
      <c r="C420" s="31">
        <v>4301031355</v>
      </c>
      <c r="D420" s="388">
        <v>4607091389753</v>
      </c>
      <c r="E420" s="389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91"/>
      <c r="R420" s="391"/>
      <c r="S420" s="391"/>
      <c r="T420" s="392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hidden="1" customHeight="1" x14ac:dyDescent="0.25">
      <c r="A421" s="54" t="s">
        <v>534</v>
      </c>
      <c r="B421" s="54" t="s">
        <v>535</v>
      </c>
      <c r="C421" s="31">
        <v>4301031323</v>
      </c>
      <c r="D421" s="388">
        <v>4607091389760</v>
      </c>
      <c r="E421" s="389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2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91"/>
      <c r="R421" s="391"/>
      <c r="S421" s="391"/>
      <c r="T421" s="392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8">
        <v>4607091389746</v>
      </c>
      <c r="E422" s="389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3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91"/>
      <c r="R422" s="391"/>
      <c r="S422" s="391"/>
      <c r="T422" s="392"/>
      <c r="U422" s="34"/>
      <c r="V422" s="34"/>
      <c r="W422" s="35" t="s">
        <v>68</v>
      </c>
      <c r="X422" s="377">
        <v>50</v>
      </c>
      <c r="Y422" s="378">
        <f t="shared" si="72"/>
        <v>50.400000000000006</v>
      </c>
      <c r="Z422" s="36">
        <f>IFERROR(IF(Y422=0,"",ROUNDUP(Y422/H422,0)*0.00753),"")</f>
        <v>9.0359999999999996E-2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52.738095238095234</v>
      </c>
      <c r="BN422" s="64">
        <f t="shared" si="74"/>
        <v>53.160000000000004</v>
      </c>
      <c r="BO422" s="64">
        <f t="shared" si="75"/>
        <v>7.6312576312576319E-2</v>
      </c>
      <c r="BP422" s="64">
        <f t="shared" si="76"/>
        <v>7.6923076923076927E-2</v>
      </c>
    </row>
    <row r="423" spans="1:68" ht="27" hidden="1" customHeight="1" x14ac:dyDescent="0.25">
      <c r="A423" s="54" t="s">
        <v>536</v>
      </c>
      <c r="B423" s="54" t="s">
        <v>538</v>
      </c>
      <c r="C423" s="31">
        <v>4301031356</v>
      </c>
      <c r="D423" s="388">
        <v>4607091389746</v>
      </c>
      <c r="E423" s="389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49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91"/>
      <c r="R423" s="391"/>
      <c r="S423" s="391"/>
      <c r="T423" s="392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hidden="1" customHeight="1" x14ac:dyDescent="0.25">
      <c r="A424" s="54" t="s">
        <v>539</v>
      </c>
      <c r="B424" s="54" t="s">
        <v>540</v>
      </c>
      <c r="C424" s="31">
        <v>4301031335</v>
      </c>
      <c r="D424" s="388">
        <v>4680115883147</v>
      </c>
      <c r="E424" s="389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91"/>
      <c r="R424" s="391"/>
      <c r="S424" s="391"/>
      <c r="T424" s="392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hidden="1" customHeight="1" x14ac:dyDescent="0.25">
      <c r="A425" s="54" t="s">
        <v>539</v>
      </c>
      <c r="B425" s="54" t="s">
        <v>541</v>
      </c>
      <c r="C425" s="31">
        <v>4301031257</v>
      </c>
      <c r="D425" s="388">
        <v>4680115883147</v>
      </c>
      <c r="E425" s="389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4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91"/>
      <c r="R425" s="391"/>
      <c r="S425" s="391"/>
      <c r="T425" s="392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hidden="1" customHeight="1" x14ac:dyDescent="0.25">
      <c r="A426" s="54" t="s">
        <v>542</v>
      </c>
      <c r="B426" s="54" t="s">
        <v>543</v>
      </c>
      <c r="C426" s="31">
        <v>4301031330</v>
      </c>
      <c r="D426" s="388">
        <v>4607091384338</v>
      </c>
      <c r="E426" s="389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91"/>
      <c r="R426" s="391"/>
      <c r="S426" s="391"/>
      <c r="T426" s="392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hidden="1" customHeight="1" x14ac:dyDescent="0.25">
      <c r="A427" s="54" t="s">
        <v>542</v>
      </c>
      <c r="B427" s="54" t="s">
        <v>544</v>
      </c>
      <c r="C427" s="31">
        <v>4301031178</v>
      </c>
      <c r="D427" s="388">
        <v>4607091384338</v>
      </c>
      <c r="E427" s="389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91"/>
      <c r="R427" s="391"/>
      <c r="S427" s="391"/>
      <c r="T427" s="392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hidden="1" customHeight="1" x14ac:dyDescent="0.25">
      <c r="A428" s="54" t="s">
        <v>545</v>
      </c>
      <c r="B428" s="54" t="s">
        <v>546</v>
      </c>
      <c r="C428" s="31">
        <v>4301031336</v>
      </c>
      <c r="D428" s="388">
        <v>4680115883154</v>
      </c>
      <c r="E428" s="389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91"/>
      <c r="R428" s="391"/>
      <c r="S428" s="391"/>
      <c r="T428" s="392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hidden="1" customHeight="1" x14ac:dyDescent="0.25">
      <c r="A429" s="54" t="s">
        <v>545</v>
      </c>
      <c r="B429" s="54" t="s">
        <v>547</v>
      </c>
      <c r="C429" s="31">
        <v>4301031254</v>
      </c>
      <c r="D429" s="388">
        <v>4680115883154</v>
      </c>
      <c r="E429" s="389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4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91"/>
      <c r="R429" s="391"/>
      <c r="S429" s="391"/>
      <c r="T429" s="392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hidden="1" customHeight="1" x14ac:dyDescent="0.25">
      <c r="A430" s="54" t="s">
        <v>548</v>
      </c>
      <c r="B430" s="54" t="s">
        <v>549</v>
      </c>
      <c r="C430" s="31">
        <v>4301031331</v>
      </c>
      <c r="D430" s="388">
        <v>4607091389524</v>
      </c>
      <c r="E430" s="389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91"/>
      <c r="R430" s="391"/>
      <c r="S430" s="391"/>
      <c r="T430" s="392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hidden="1" customHeight="1" x14ac:dyDescent="0.25">
      <c r="A431" s="54" t="s">
        <v>548</v>
      </c>
      <c r="B431" s="54" t="s">
        <v>550</v>
      </c>
      <c r="C431" s="31">
        <v>4301031361</v>
      </c>
      <c r="D431" s="388">
        <v>4607091389524</v>
      </c>
      <c r="E431" s="389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7" t="s">
        <v>551</v>
      </c>
      <c r="Q431" s="391"/>
      <c r="R431" s="391"/>
      <c r="S431" s="391"/>
      <c r="T431" s="392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hidden="1" customHeight="1" x14ac:dyDescent="0.25">
      <c r="A432" s="54" t="s">
        <v>552</v>
      </c>
      <c r="B432" s="54" t="s">
        <v>553</v>
      </c>
      <c r="C432" s="31">
        <v>4301031337</v>
      </c>
      <c r="D432" s="388">
        <v>4680115883161</v>
      </c>
      <c r="E432" s="389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91"/>
      <c r="R432" s="391"/>
      <c r="S432" s="391"/>
      <c r="T432" s="392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hidden="1" customHeight="1" x14ac:dyDescent="0.25">
      <c r="A433" s="54" t="s">
        <v>552</v>
      </c>
      <c r="B433" s="54" t="s">
        <v>554</v>
      </c>
      <c r="C433" s="31">
        <v>4301031258</v>
      </c>
      <c r="D433" s="388">
        <v>4680115883161</v>
      </c>
      <c r="E433" s="389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91"/>
      <c r="R433" s="391"/>
      <c r="S433" s="391"/>
      <c r="T433" s="392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555</v>
      </c>
      <c r="B434" s="54" t="s">
        <v>556</v>
      </c>
      <c r="C434" s="31">
        <v>4301031333</v>
      </c>
      <c r="D434" s="388">
        <v>4607091389531</v>
      </c>
      <c r="E434" s="389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91"/>
      <c r="R434" s="391"/>
      <c r="S434" s="391"/>
      <c r="T434" s="392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555</v>
      </c>
      <c r="B435" s="54" t="s">
        <v>557</v>
      </c>
      <c r="C435" s="31">
        <v>4301031358</v>
      </c>
      <c r="D435" s="388">
        <v>4607091389531</v>
      </c>
      <c r="E435" s="389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3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91"/>
      <c r="R435" s="391"/>
      <c r="S435" s="391"/>
      <c r="T435" s="392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hidden="1" customHeight="1" x14ac:dyDescent="0.25">
      <c r="A436" s="54" t="s">
        <v>558</v>
      </c>
      <c r="B436" s="54" t="s">
        <v>559</v>
      </c>
      <c r="C436" s="31">
        <v>4301031360</v>
      </c>
      <c r="D436" s="388">
        <v>4607091384345</v>
      </c>
      <c r="E436" s="389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91"/>
      <c r="R436" s="391"/>
      <c r="S436" s="391"/>
      <c r="T436" s="392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560</v>
      </c>
      <c r="B437" s="54" t="s">
        <v>561</v>
      </c>
      <c r="C437" s="31">
        <v>4301031338</v>
      </c>
      <c r="D437" s="388">
        <v>4680115883185</v>
      </c>
      <c r="E437" s="389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59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91"/>
      <c r="R437" s="391"/>
      <c r="S437" s="391"/>
      <c r="T437" s="392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560</v>
      </c>
      <c r="B438" s="54" t="s">
        <v>562</v>
      </c>
      <c r="C438" s="31">
        <v>4301031255</v>
      </c>
      <c r="D438" s="388">
        <v>4680115883185</v>
      </c>
      <c r="E438" s="389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91"/>
      <c r="R438" s="391"/>
      <c r="S438" s="391"/>
      <c r="T438" s="392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hidden="1" customHeight="1" x14ac:dyDescent="0.25">
      <c r="A439" s="54" t="s">
        <v>563</v>
      </c>
      <c r="B439" s="54" t="s">
        <v>564</v>
      </c>
      <c r="C439" s="31">
        <v>4301031236</v>
      </c>
      <c r="D439" s="388">
        <v>4680115882928</v>
      </c>
      <c r="E439" s="389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5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91"/>
      <c r="R439" s="391"/>
      <c r="S439" s="391"/>
      <c r="T439" s="392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6"/>
      <c r="B440" s="382"/>
      <c r="C440" s="382"/>
      <c r="D440" s="382"/>
      <c r="E440" s="382"/>
      <c r="F440" s="382"/>
      <c r="G440" s="382"/>
      <c r="H440" s="382"/>
      <c r="I440" s="382"/>
      <c r="J440" s="382"/>
      <c r="K440" s="382"/>
      <c r="L440" s="382"/>
      <c r="M440" s="382"/>
      <c r="N440" s="382"/>
      <c r="O440" s="407"/>
      <c r="P440" s="383" t="s">
        <v>69</v>
      </c>
      <c r="Q440" s="384"/>
      <c r="R440" s="384"/>
      <c r="S440" s="384"/>
      <c r="T440" s="384"/>
      <c r="U440" s="384"/>
      <c r="V440" s="385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11.904761904761905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12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9.0359999999999996E-2</v>
      </c>
      <c r="AA440" s="380"/>
      <c r="AB440" s="380"/>
      <c r="AC440" s="380"/>
    </row>
    <row r="441" spans="1:68" x14ac:dyDescent="0.2">
      <c r="A441" s="382"/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407"/>
      <c r="P441" s="383" t="s">
        <v>69</v>
      </c>
      <c r="Q441" s="384"/>
      <c r="R441" s="384"/>
      <c r="S441" s="384"/>
      <c r="T441" s="384"/>
      <c r="U441" s="384"/>
      <c r="V441" s="385"/>
      <c r="W441" s="37" t="s">
        <v>68</v>
      </c>
      <c r="X441" s="379">
        <f>IFERROR(SUM(X419:X439),"0")</f>
        <v>50</v>
      </c>
      <c r="Y441" s="379">
        <f>IFERROR(SUM(Y419:Y439),"0")</f>
        <v>50.400000000000006</v>
      </c>
      <c r="Z441" s="37"/>
      <c r="AA441" s="380"/>
      <c r="AB441" s="380"/>
      <c r="AC441" s="380"/>
    </row>
    <row r="442" spans="1:68" ht="14.25" hidden="1" customHeight="1" x14ac:dyDescent="0.25">
      <c r="A442" s="381" t="s">
        <v>71</v>
      </c>
      <c r="B442" s="382"/>
      <c r="C442" s="382"/>
      <c r="D442" s="382"/>
      <c r="E442" s="382"/>
      <c r="F442" s="382"/>
      <c r="G442" s="382"/>
      <c r="H442" s="382"/>
      <c r="I442" s="382"/>
      <c r="J442" s="382"/>
      <c r="K442" s="382"/>
      <c r="L442" s="382"/>
      <c r="M442" s="382"/>
      <c r="N442" s="382"/>
      <c r="O442" s="382"/>
      <c r="P442" s="382"/>
      <c r="Q442" s="382"/>
      <c r="R442" s="382"/>
      <c r="S442" s="382"/>
      <c r="T442" s="382"/>
      <c r="U442" s="382"/>
      <c r="V442" s="382"/>
      <c r="W442" s="382"/>
      <c r="X442" s="382"/>
      <c r="Y442" s="382"/>
      <c r="Z442" s="382"/>
      <c r="AA442" s="373"/>
      <c r="AB442" s="373"/>
      <c r="AC442" s="373"/>
    </row>
    <row r="443" spans="1:68" ht="27" hidden="1" customHeight="1" x14ac:dyDescent="0.25">
      <c r="A443" s="54" t="s">
        <v>565</v>
      </c>
      <c r="B443" s="54" t="s">
        <v>566</v>
      </c>
      <c r="C443" s="31">
        <v>4301051284</v>
      </c>
      <c r="D443" s="388">
        <v>4607091384352</v>
      </c>
      <c r="E443" s="389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91"/>
      <c r="R443" s="391"/>
      <c r="S443" s="391"/>
      <c r="T443" s="392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567</v>
      </c>
      <c r="B444" s="54" t="s">
        <v>568</v>
      </c>
      <c r="C444" s="31">
        <v>4301051431</v>
      </c>
      <c r="D444" s="388">
        <v>4607091389654</v>
      </c>
      <c r="E444" s="389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91"/>
      <c r="R444" s="391"/>
      <c r="S444" s="391"/>
      <c r="T444" s="392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406"/>
      <c r="B445" s="382"/>
      <c r="C445" s="382"/>
      <c r="D445" s="382"/>
      <c r="E445" s="382"/>
      <c r="F445" s="382"/>
      <c r="G445" s="382"/>
      <c r="H445" s="382"/>
      <c r="I445" s="382"/>
      <c r="J445" s="382"/>
      <c r="K445" s="382"/>
      <c r="L445" s="382"/>
      <c r="M445" s="382"/>
      <c r="N445" s="382"/>
      <c r="O445" s="407"/>
      <c r="P445" s="383" t="s">
        <v>69</v>
      </c>
      <c r="Q445" s="384"/>
      <c r="R445" s="384"/>
      <c r="S445" s="384"/>
      <c r="T445" s="384"/>
      <c r="U445" s="384"/>
      <c r="V445" s="385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hidden="1" x14ac:dyDescent="0.2">
      <c r="A446" s="382"/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407"/>
      <c r="P446" s="383" t="s">
        <v>69</v>
      </c>
      <c r="Q446" s="384"/>
      <c r="R446" s="384"/>
      <c r="S446" s="384"/>
      <c r="T446" s="384"/>
      <c r="U446" s="384"/>
      <c r="V446" s="385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hidden="1" customHeight="1" x14ac:dyDescent="0.25">
      <c r="A447" s="381" t="s">
        <v>95</v>
      </c>
      <c r="B447" s="382"/>
      <c r="C447" s="382"/>
      <c r="D447" s="382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73"/>
      <c r="AB447" s="373"/>
      <c r="AC447" s="373"/>
    </row>
    <row r="448" spans="1:68" ht="27" hidden="1" customHeight="1" x14ac:dyDescent="0.25">
      <c r="A448" s="54" t="s">
        <v>569</v>
      </c>
      <c r="B448" s="54" t="s">
        <v>570</v>
      </c>
      <c r="C448" s="31">
        <v>4301032047</v>
      </c>
      <c r="D448" s="388">
        <v>4680115884342</v>
      </c>
      <c r="E448" s="389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91"/>
      <c r="R448" s="391"/>
      <c r="S448" s="391"/>
      <c r="T448" s="392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idden="1" x14ac:dyDescent="0.2">
      <c r="A449" s="406"/>
      <c r="B449" s="382"/>
      <c r="C449" s="382"/>
      <c r="D449" s="382"/>
      <c r="E449" s="382"/>
      <c r="F449" s="382"/>
      <c r="G449" s="382"/>
      <c r="H449" s="382"/>
      <c r="I449" s="382"/>
      <c r="J449" s="382"/>
      <c r="K449" s="382"/>
      <c r="L449" s="382"/>
      <c r="M449" s="382"/>
      <c r="N449" s="382"/>
      <c r="O449" s="407"/>
      <c r="P449" s="383" t="s">
        <v>69</v>
      </c>
      <c r="Q449" s="384"/>
      <c r="R449" s="384"/>
      <c r="S449" s="384"/>
      <c r="T449" s="384"/>
      <c r="U449" s="384"/>
      <c r="V449" s="385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hidden="1" x14ac:dyDescent="0.2">
      <c r="A450" s="382"/>
      <c r="B450" s="382"/>
      <c r="C450" s="382"/>
      <c r="D450" s="382"/>
      <c r="E450" s="382"/>
      <c r="F450" s="382"/>
      <c r="G450" s="382"/>
      <c r="H450" s="382"/>
      <c r="I450" s="382"/>
      <c r="J450" s="382"/>
      <c r="K450" s="382"/>
      <c r="L450" s="382"/>
      <c r="M450" s="382"/>
      <c r="N450" s="382"/>
      <c r="O450" s="407"/>
      <c r="P450" s="383" t="s">
        <v>69</v>
      </c>
      <c r="Q450" s="384"/>
      <c r="R450" s="384"/>
      <c r="S450" s="384"/>
      <c r="T450" s="384"/>
      <c r="U450" s="384"/>
      <c r="V450" s="385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hidden="1" customHeight="1" x14ac:dyDescent="0.25">
      <c r="A451" s="403" t="s">
        <v>573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382"/>
      <c r="Z451" s="382"/>
      <c r="AA451" s="372"/>
      <c r="AB451" s="372"/>
      <c r="AC451" s="372"/>
    </row>
    <row r="452" spans="1:68" ht="14.25" hidden="1" customHeight="1" x14ac:dyDescent="0.25">
      <c r="A452" s="381" t="s">
        <v>149</v>
      </c>
      <c r="B452" s="382"/>
      <c r="C452" s="382"/>
      <c r="D452" s="382"/>
      <c r="E452" s="382"/>
      <c r="F452" s="382"/>
      <c r="G452" s="382"/>
      <c r="H452" s="382"/>
      <c r="I452" s="382"/>
      <c r="J452" s="382"/>
      <c r="K452" s="382"/>
      <c r="L452" s="382"/>
      <c r="M452" s="382"/>
      <c r="N452" s="382"/>
      <c r="O452" s="382"/>
      <c r="P452" s="382"/>
      <c r="Q452" s="382"/>
      <c r="R452" s="382"/>
      <c r="S452" s="382"/>
      <c r="T452" s="382"/>
      <c r="U452" s="382"/>
      <c r="V452" s="382"/>
      <c r="W452" s="382"/>
      <c r="X452" s="382"/>
      <c r="Y452" s="382"/>
      <c r="Z452" s="382"/>
      <c r="AA452" s="373"/>
      <c r="AB452" s="373"/>
      <c r="AC452" s="373"/>
    </row>
    <row r="453" spans="1:68" ht="27" hidden="1" customHeight="1" x14ac:dyDescent="0.25">
      <c r="A453" s="54" t="s">
        <v>574</v>
      </c>
      <c r="B453" s="54" t="s">
        <v>575</v>
      </c>
      <c r="C453" s="31">
        <v>4301020315</v>
      </c>
      <c r="D453" s="388">
        <v>4607091389364</v>
      </c>
      <c r="E453" s="389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91"/>
      <c r="R453" s="391"/>
      <c r="S453" s="391"/>
      <c r="T453" s="392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406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7"/>
      <c r="P454" s="383" t="s">
        <v>69</v>
      </c>
      <c r="Q454" s="384"/>
      <c r="R454" s="384"/>
      <c r="S454" s="384"/>
      <c r="T454" s="384"/>
      <c r="U454" s="384"/>
      <c r="V454" s="385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hidden="1" x14ac:dyDescent="0.2">
      <c r="A455" s="382"/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407"/>
      <c r="P455" s="383" t="s">
        <v>69</v>
      </c>
      <c r="Q455" s="384"/>
      <c r="R455" s="384"/>
      <c r="S455" s="384"/>
      <c r="T455" s="384"/>
      <c r="U455" s="384"/>
      <c r="V455" s="385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hidden="1" customHeight="1" x14ac:dyDescent="0.25">
      <c r="A456" s="381" t="s">
        <v>63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382"/>
      <c r="Z456" s="382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8">
        <v>4607091389739</v>
      </c>
      <c r="E457" s="389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2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91"/>
      <c r="R457" s="391"/>
      <c r="S457" s="391"/>
      <c r="T457" s="392"/>
      <c r="U457" s="34"/>
      <c r="V457" s="34"/>
      <c r="W457" s="35" t="s">
        <v>68</v>
      </c>
      <c r="X457" s="377">
        <v>150</v>
      </c>
      <c r="Y457" s="378">
        <f t="shared" ref="Y457:Y462" si="78">IFERROR(IF(X457="",0,CEILING((X457/$H457),1)*$H457),"")</f>
        <v>151.20000000000002</v>
      </c>
      <c r="Z457" s="36">
        <f>IFERROR(IF(Y457=0,"",ROUNDUP(Y457/H457,0)*0.00753),"")</f>
        <v>0.27107999999999999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158.21428571428569</v>
      </c>
      <c r="BN457" s="64">
        <f t="shared" ref="BN457:BN462" si="80">IFERROR(Y457*I457/H457,"0")</f>
        <v>159.47999999999999</v>
      </c>
      <c r="BO457" s="64">
        <f t="shared" ref="BO457:BO462" si="81">IFERROR(1/J457*(X457/H457),"0")</f>
        <v>0.22893772893772893</v>
      </c>
      <c r="BP457" s="64">
        <f t="shared" ref="BP457:BP462" si="82">IFERROR(1/J457*(Y457/H457),"0")</f>
        <v>0.23076923076923075</v>
      </c>
    </row>
    <row r="458" spans="1:68" ht="27" hidden="1" customHeight="1" x14ac:dyDescent="0.25">
      <c r="A458" s="54" t="s">
        <v>576</v>
      </c>
      <c r="B458" s="54" t="s">
        <v>578</v>
      </c>
      <c r="C458" s="31">
        <v>4301031212</v>
      </c>
      <c r="D458" s="388">
        <v>4607091389739</v>
      </c>
      <c r="E458" s="389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91"/>
      <c r="R458" s="391"/>
      <c r="S458" s="391"/>
      <c r="T458" s="392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hidden="1" customHeight="1" x14ac:dyDescent="0.25">
      <c r="A459" s="54" t="s">
        <v>579</v>
      </c>
      <c r="B459" s="54" t="s">
        <v>580</v>
      </c>
      <c r="C459" s="31">
        <v>4301031363</v>
      </c>
      <c r="D459" s="388">
        <v>4607091389425</v>
      </c>
      <c r="E459" s="389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91"/>
      <c r="R459" s="391"/>
      <c r="S459" s="391"/>
      <c r="T459" s="392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hidden="1" customHeight="1" x14ac:dyDescent="0.25">
      <c r="A460" s="54" t="s">
        <v>581</v>
      </c>
      <c r="B460" s="54" t="s">
        <v>582</v>
      </c>
      <c r="C460" s="31">
        <v>4301031334</v>
      </c>
      <c r="D460" s="388">
        <v>4680115880771</v>
      </c>
      <c r="E460" s="389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7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91"/>
      <c r="R460" s="391"/>
      <c r="S460" s="391"/>
      <c r="T460" s="392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583</v>
      </c>
      <c r="B461" s="54" t="s">
        <v>584</v>
      </c>
      <c r="C461" s="31">
        <v>4301031327</v>
      </c>
      <c r="D461" s="388">
        <v>4607091389500</v>
      </c>
      <c r="E461" s="389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91"/>
      <c r="R461" s="391"/>
      <c r="S461" s="391"/>
      <c r="T461" s="392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583</v>
      </c>
      <c r="B462" s="54" t="s">
        <v>585</v>
      </c>
      <c r="C462" s="31">
        <v>4301031173</v>
      </c>
      <c r="D462" s="388">
        <v>4607091389500</v>
      </c>
      <c r="E462" s="389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91"/>
      <c r="R462" s="391"/>
      <c r="S462" s="391"/>
      <c r="T462" s="392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6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7"/>
      <c r="P463" s="383" t="s">
        <v>69</v>
      </c>
      <c r="Q463" s="384"/>
      <c r="R463" s="384"/>
      <c r="S463" s="384"/>
      <c r="T463" s="384"/>
      <c r="U463" s="384"/>
      <c r="V463" s="385"/>
      <c r="W463" s="37" t="s">
        <v>70</v>
      </c>
      <c r="X463" s="379">
        <f>IFERROR(X457/H457,"0")+IFERROR(X458/H458,"0")+IFERROR(X459/H459,"0")+IFERROR(X460/H460,"0")+IFERROR(X461/H461,"0")+IFERROR(X462/H462,"0")</f>
        <v>35.714285714285715</v>
      </c>
      <c r="Y463" s="379">
        <f>IFERROR(Y457/H457,"0")+IFERROR(Y458/H458,"0")+IFERROR(Y459/H459,"0")+IFERROR(Y460/H460,"0")+IFERROR(Y461/H461,"0")+IFERROR(Y462/H462,"0")</f>
        <v>36</v>
      </c>
      <c r="Z463" s="379">
        <f>IFERROR(IF(Z457="",0,Z457),"0")+IFERROR(IF(Z458="",0,Z458),"0")+IFERROR(IF(Z459="",0,Z459),"0")+IFERROR(IF(Z460="",0,Z460),"0")+IFERROR(IF(Z461="",0,Z461),"0")+IFERROR(IF(Z462="",0,Z462),"0")</f>
        <v>0.27107999999999999</v>
      </c>
      <c r="AA463" s="380"/>
      <c r="AB463" s="380"/>
      <c r="AC463" s="380"/>
    </row>
    <row r="464" spans="1:68" x14ac:dyDescent="0.2">
      <c r="A464" s="382"/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407"/>
      <c r="P464" s="383" t="s">
        <v>69</v>
      </c>
      <c r="Q464" s="384"/>
      <c r="R464" s="384"/>
      <c r="S464" s="384"/>
      <c r="T464" s="384"/>
      <c r="U464" s="384"/>
      <c r="V464" s="385"/>
      <c r="W464" s="37" t="s">
        <v>68</v>
      </c>
      <c r="X464" s="379">
        <f>IFERROR(SUM(X457:X462),"0")</f>
        <v>150</v>
      </c>
      <c r="Y464" s="379">
        <f>IFERROR(SUM(Y457:Y462),"0")</f>
        <v>151.20000000000002</v>
      </c>
      <c r="Z464" s="37"/>
      <c r="AA464" s="380"/>
      <c r="AB464" s="380"/>
      <c r="AC464" s="380"/>
    </row>
    <row r="465" spans="1:68" ht="14.25" hidden="1" customHeight="1" x14ac:dyDescent="0.25">
      <c r="A465" s="381" t="s">
        <v>104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586</v>
      </c>
      <c r="B466" s="54" t="s">
        <v>587</v>
      </c>
      <c r="C466" s="31">
        <v>4301170010</v>
      </c>
      <c r="D466" s="388">
        <v>4680115884090</v>
      </c>
      <c r="E466" s="389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91"/>
      <c r="R466" s="391"/>
      <c r="S466" s="391"/>
      <c r="T466" s="392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6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7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7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hidden="1" customHeight="1" x14ac:dyDescent="0.25">
      <c r="A469" s="403" t="s">
        <v>588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2"/>
      <c r="AB469" s="372"/>
      <c r="AC469" s="372"/>
    </row>
    <row r="470" spans="1:68" ht="14.25" hidden="1" customHeight="1" x14ac:dyDescent="0.25">
      <c r="A470" s="381" t="s">
        <v>63</v>
      </c>
      <c r="B470" s="382"/>
      <c r="C470" s="382"/>
      <c r="D470" s="382"/>
      <c r="E470" s="382"/>
      <c r="F470" s="382"/>
      <c r="G470" s="382"/>
      <c r="H470" s="382"/>
      <c r="I470" s="382"/>
      <c r="J470" s="382"/>
      <c r="K470" s="382"/>
      <c r="L470" s="382"/>
      <c r="M470" s="382"/>
      <c r="N470" s="382"/>
      <c r="O470" s="382"/>
      <c r="P470" s="382"/>
      <c r="Q470" s="382"/>
      <c r="R470" s="382"/>
      <c r="S470" s="382"/>
      <c r="T470" s="382"/>
      <c r="U470" s="382"/>
      <c r="V470" s="382"/>
      <c r="W470" s="382"/>
      <c r="X470" s="382"/>
      <c r="Y470" s="382"/>
      <c r="Z470" s="382"/>
      <c r="AA470" s="373"/>
      <c r="AB470" s="373"/>
      <c r="AC470" s="373"/>
    </row>
    <row r="471" spans="1:68" ht="27" hidden="1" customHeight="1" x14ac:dyDescent="0.25">
      <c r="A471" s="54" t="s">
        <v>589</v>
      </c>
      <c r="B471" s="54" t="s">
        <v>590</v>
      </c>
      <c r="C471" s="31">
        <v>4301031294</v>
      </c>
      <c r="D471" s="388">
        <v>4680115885189</v>
      </c>
      <c r="E471" s="389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6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91"/>
      <c r="R471" s="391"/>
      <c r="S471" s="391"/>
      <c r="T471" s="392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591</v>
      </c>
      <c r="B472" s="54" t="s">
        <v>592</v>
      </c>
      <c r="C472" s="31">
        <v>4301031293</v>
      </c>
      <c r="D472" s="388">
        <v>4680115885172</v>
      </c>
      <c r="E472" s="389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91"/>
      <c r="R472" s="391"/>
      <c r="S472" s="391"/>
      <c r="T472" s="392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593</v>
      </c>
      <c r="B473" s="54" t="s">
        <v>594</v>
      </c>
      <c r="C473" s="31">
        <v>4301031291</v>
      </c>
      <c r="D473" s="388">
        <v>4680115885110</v>
      </c>
      <c r="E473" s="389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91"/>
      <c r="R473" s="391"/>
      <c r="S473" s="391"/>
      <c r="T473" s="392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406"/>
      <c r="B474" s="382"/>
      <c r="C474" s="382"/>
      <c r="D474" s="382"/>
      <c r="E474" s="382"/>
      <c r="F474" s="382"/>
      <c r="G474" s="382"/>
      <c r="H474" s="382"/>
      <c r="I474" s="382"/>
      <c r="J474" s="382"/>
      <c r="K474" s="382"/>
      <c r="L474" s="382"/>
      <c r="M474" s="382"/>
      <c r="N474" s="382"/>
      <c r="O474" s="407"/>
      <c r="P474" s="383" t="s">
        <v>69</v>
      </c>
      <c r="Q474" s="384"/>
      <c r="R474" s="384"/>
      <c r="S474" s="384"/>
      <c r="T474" s="384"/>
      <c r="U474" s="384"/>
      <c r="V474" s="385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hidden="1" x14ac:dyDescent="0.2">
      <c r="A475" s="382"/>
      <c r="B475" s="382"/>
      <c r="C475" s="382"/>
      <c r="D475" s="382"/>
      <c r="E475" s="382"/>
      <c r="F475" s="382"/>
      <c r="G475" s="382"/>
      <c r="H475" s="382"/>
      <c r="I475" s="382"/>
      <c r="J475" s="382"/>
      <c r="K475" s="382"/>
      <c r="L475" s="382"/>
      <c r="M475" s="382"/>
      <c r="N475" s="382"/>
      <c r="O475" s="407"/>
      <c r="P475" s="383" t="s">
        <v>69</v>
      </c>
      <c r="Q475" s="384"/>
      <c r="R475" s="384"/>
      <c r="S475" s="384"/>
      <c r="T475" s="384"/>
      <c r="U475" s="384"/>
      <c r="V475" s="385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hidden="1" customHeight="1" x14ac:dyDescent="0.25">
      <c r="A476" s="403" t="s">
        <v>595</v>
      </c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2"/>
      <c r="S476" s="382"/>
      <c r="T476" s="382"/>
      <c r="U476" s="382"/>
      <c r="V476" s="382"/>
      <c r="W476" s="382"/>
      <c r="X476" s="382"/>
      <c r="Y476" s="382"/>
      <c r="Z476" s="382"/>
      <c r="AA476" s="372"/>
      <c r="AB476" s="372"/>
      <c r="AC476" s="372"/>
    </row>
    <row r="477" spans="1:68" ht="14.25" hidden="1" customHeight="1" x14ac:dyDescent="0.25">
      <c r="A477" s="381" t="s">
        <v>63</v>
      </c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382"/>
      <c r="P477" s="382"/>
      <c r="Q477" s="382"/>
      <c r="R477" s="382"/>
      <c r="S477" s="382"/>
      <c r="T477" s="382"/>
      <c r="U477" s="382"/>
      <c r="V477" s="382"/>
      <c r="W477" s="382"/>
      <c r="X477" s="382"/>
      <c r="Y477" s="382"/>
      <c r="Z477" s="382"/>
      <c r="AA477" s="373"/>
      <c r="AB477" s="373"/>
      <c r="AC477" s="373"/>
    </row>
    <row r="478" spans="1:68" ht="27" hidden="1" customHeight="1" x14ac:dyDescent="0.25">
      <c r="A478" s="54" t="s">
        <v>596</v>
      </c>
      <c r="B478" s="54" t="s">
        <v>597</v>
      </c>
      <c r="C478" s="31">
        <v>4301031261</v>
      </c>
      <c r="D478" s="388">
        <v>4680115885103</v>
      </c>
      <c r="E478" s="389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69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91"/>
      <c r="R478" s="391"/>
      <c r="S478" s="391"/>
      <c r="T478" s="392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406"/>
      <c r="B479" s="382"/>
      <c r="C479" s="382"/>
      <c r="D479" s="382"/>
      <c r="E479" s="382"/>
      <c r="F479" s="382"/>
      <c r="G479" s="382"/>
      <c r="H479" s="382"/>
      <c r="I479" s="382"/>
      <c r="J479" s="382"/>
      <c r="K479" s="382"/>
      <c r="L479" s="382"/>
      <c r="M479" s="382"/>
      <c r="N479" s="382"/>
      <c r="O479" s="407"/>
      <c r="P479" s="383" t="s">
        <v>69</v>
      </c>
      <c r="Q479" s="384"/>
      <c r="R479" s="384"/>
      <c r="S479" s="384"/>
      <c r="T479" s="384"/>
      <c r="U479" s="384"/>
      <c r="V479" s="385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hidden="1" x14ac:dyDescent="0.2">
      <c r="A480" s="382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7"/>
      <c r="P480" s="383" t="s">
        <v>69</v>
      </c>
      <c r="Q480" s="384"/>
      <c r="R480" s="384"/>
      <c r="S480" s="384"/>
      <c r="T480" s="384"/>
      <c r="U480" s="384"/>
      <c r="V480" s="385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hidden="1" customHeight="1" x14ac:dyDescent="0.2">
      <c r="A481" s="438" t="s">
        <v>598</v>
      </c>
      <c r="B481" s="439"/>
      <c r="C481" s="439"/>
      <c r="D481" s="439"/>
      <c r="E481" s="439"/>
      <c r="F481" s="439"/>
      <c r="G481" s="439"/>
      <c r="H481" s="439"/>
      <c r="I481" s="439"/>
      <c r="J481" s="439"/>
      <c r="K481" s="439"/>
      <c r="L481" s="439"/>
      <c r="M481" s="439"/>
      <c r="N481" s="439"/>
      <c r="O481" s="439"/>
      <c r="P481" s="439"/>
      <c r="Q481" s="439"/>
      <c r="R481" s="439"/>
      <c r="S481" s="439"/>
      <c r="T481" s="439"/>
      <c r="U481" s="439"/>
      <c r="V481" s="439"/>
      <c r="W481" s="439"/>
      <c r="X481" s="439"/>
      <c r="Y481" s="439"/>
      <c r="Z481" s="439"/>
      <c r="AA481" s="48"/>
      <c r="AB481" s="48"/>
      <c r="AC481" s="48"/>
    </row>
    <row r="482" spans="1:68" ht="16.5" hidden="1" customHeight="1" x14ac:dyDescent="0.25">
      <c r="A482" s="403" t="s">
        <v>598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1" t="s">
        <v>109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599</v>
      </c>
      <c r="B484" s="54" t="s">
        <v>600</v>
      </c>
      <c r="C484" s="31">
        <v>4301011795</v>
      </c>
      <c r="D484" s="388">
        <v>4607091389067</v>
      </c>
      <c r="E484" s="389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91"/>
      <c r="R484" s="391"/>
      <c r="S484" s="391"/>
      <c r="T484" s="392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hidden="1" customHeight="1" x14ac:dyDescent="0.25">
      <c r="A485" s="54" t="s">
        <v>601</v>
      </c>
      <c r="B485" s="54" t="s">
        <v>602</v>
      </c>
      <c r="C485" s="31">
        <v>4301011961</v>
      </c>
      <c r="D485" s="388">
        <v>4680115885271</v>
      </c>
      <c r="E485" s="389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91"/>
      <c r="R485" s="391"/>
      <c r="S485" s="391"/>
      <c r="T485" s="392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hidden="1" customHeight="1" x14ac:dyDescent="0.25">
      <c r="A486" s="54" t="s">
        <v>603</v>
      </c>
      <c r="B486" s="54" t="s">
        <v>604</v>
      </c>
      <c r="C486" s="31">
        <v>4301011774</v>
      </c>
      <c r="D486" s="388">
        <v>4680115884502</v>
      </c>
      <c r="E486" s="389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91"/>
      <c r="R486" s="391"/>
      <c r="S486" s="391"/>
      <c r="T486" s="392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8">
        <v>4607091389104</v>
      </c>
      <c r="E487" s="389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91"/>
      <c r="R487" s="391"/>
      <c r="S487" s="391"/>
      <c r="T487" s="392"/>
      <c r="U487" s="34"/>
      <c r="V487" s="34"/>
      <c r="W487" s="35" t="s">
        <v>68</v>
      </c>
      <c r="X487" s="377">
        <v>250</v>
      </c>
      <c r="Y487" s="378">
        <f t="shared" si="83"/>
        <v>253.44</v>
      </c>
      <c r="Z487" s="36">
        <f t="shared" si="84"/>
        <v>0.57408000000000003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267.04545454545456</v>
      </c>
      <c r="BN487" s="64">
        <f t="shared" si="86"/>
        <v>270.71999999999997</v>
      </c>
      <c r="BO487" s="64">
        <f t="shared" si="87"/>
        <v>0.45527389277389274</v>
      </c>
      <c r="BP487" s="64">
        <f t="shared" si="88"/>
        <v>0.46153846153846156</v>
      </c>
    </row>
    <row r="488" spans="1:68" ht="16.5" hidden="1" customHeight="1" x14ac:dyDescent="0.25">
      <c r="A488" s="54" t="s">
        <v>607</v>
      </c>
      <c r="B488" s="54" t="s">
        <v>608</v>
      </c>
      <c r="C488" s="31">
        <v>4301011799</v>
      </c>
      <c r="D488" s="388">
        <v>4680115884519</v>
      </c>
      <c r="E488" s="389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91"/>
      <c r="R488" s="391"/>
      <c r="S488" s="391"/>
      <c r="T488" s="392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8">
        <v>4680115885226</v>
      </c>
      <c r="E489" s="389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7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91"/>
      <c r="R489" s="391"/>
      <c r="S489" s="391"/>
      <c r="T489" s="392"/>
      <c r="U489" s="34"/>
      <c r="V489" s="34"/>
      <c r="W489" s="35" t="s">
        <v>68</v>
      </c>
      <c r="X489" s="377">
        <v>260</v>
      </c>
      <c r="Y489" s="378">
        <f t="shared" si="83"/>
        <v>264</v>
      </c>
      <c r="Z489" s="36">
        <f t="shared" si="84"/>
        <v>0.59799999999999998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277.72727272727269</v>
      </c>
      <c r="BN489" s="64">
        <f t="shared" si="86"/>
        <v>281.99999999999994</v>
      </c>
      <c r="BO489" s="64">
        <f t="shared" si="87"/>
        <v>0.47348484848484851</v>
      </c>
      <c r="BP489" s="64">
        <f t="shared" si="88"/>
        <v>0.48076923076923078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4301011778</v>
      </c>
      <c r="D490" s="388">
        <v>4680115880603</v>
      </c>
      <c r="E490" s="389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91"/>
      <c r="R490" s="391"/>
      <c r="S490" s="391"/>
      <c r="T490" s="392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4301011784</v>
      </c>
      <c r="D491" s="388">
        <v>4607091389982</v>
      </c>
      <c r="E491" s="389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6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91"/>
      <c r="R491" s="391"/>
      <c r="S491" s="391"/>
      <c r="T491" s="392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6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7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96.590909090909093</v>
      </c>
      <c r="Y492" s="379">
        <f>IFERROR(Y484/H484,"0")+IFERROR(Y485/H485,"0")+IFERROR(Y486/H486,"0")+IFERROR(Y487/H487,"0")+IFERROR(Y488/H488,"0")+IFERROR(Y489/H489,"0")+IFERROR(Y490/H490,"0")+IFERROR(Y491/H491,"0")</f>
        <v>98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1.17208</v>
      </c>
      <c r="AA492" s="380"/>
      <c r="AB492" s="380"/>
      <c r="AC492" s="380"/>
    </row>
    <row r="493" spans="1:68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7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IFERROR(SUM(X484:X491),"0")</f>
        <v>510</v>
      </c>
      <c r="Y493" s="379">
        <f>IFERROR(SUM(Y484:Y491),"0")</f>
        <v>517.44000000000005</v>
      </c>
      <c r="Z493" s="37"/>
      <c r="AA493" s="380"/>
      <c r="AB493" s="380"/>
      <c r="AC493" s="380"/>
    </row>
    <row r="494" spans="1:68" ht="14.25" hidden="1" customHeight="1" x14ac:dyDescent="0.25">
      <c r="A494" s="381" t="s">
        <v>149</v>
      </c>
      <c r="B494" s="382"/>
      <c r="C494" s="382"/>
      <c r="D494" s="382"/>
      <c r="E494" s="382"/>
      <c r="F494" s="382"/>
      <c r="G494" s="382"/>
      <c r="H494" s="382"/>
      <c r="I494" s="382"/>
      <c r="J494" s="382"/>
      <c r="K494" s="382"/>
      <c r="L494" s="382"/>
      <c r="M494" s="382"/>
      <c r="N494" s="382"/>
      <c r="O494" s="382"/>
      <c r="P494" s="382"/>
      <c r="Q494" s="382"/>
      <c r="R494" s="382"/>
      <c r="S494" s="382"/>
      <c r="T494" s="382"/>
      <c r="U494" s="382"/>
      <c r="V494" s="382"/>
      <c r="W494" s="382"/>
      <c r="X494" s="382"/>
      <c r="Y494" s="382"/>
      <c r="Z494" s="382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8">
        <v>4607091388930</v>
      </c>
      <c r="E495" s="389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91"/>
      <c r="R495" s="391"/>
      <c r="S495" s="391"/>
      <c r="T495" s="392"/>
      <c r="U495" s="34"/>
      <c r="V495" s="34"/>
      <c r="W495" s="35" t="s">
        <v>68</v>
      </c>
      <c r="X495" s="377">
        <v>600</v>
      </c>
      <c r="Y495" s="378">
        <f>IFERROR(IF(X495="",0,CEILING((X495/$H495),1)*$H495),"")</f>
        <v>601.92000000000007</v>
      </c>
      <c r="Z495" s="36">
        <f>IFERROR(IF(Y495=0,"",ROUNDUP(Y495/H495,0)*0.01196),"")</f>
        <v>1.36344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640.90909090909088</v>
      </c>
      <c r="BN495" s="64">
        <f>IFERROR(Y495*I495/H495,"0")</f>
        <v>642.96</v>
      </c>
      <c r="BO495" s="64">
        <f>IFERROR(1/J495*(X495/H495),"0")</f>
        <v>1.0926573426573427</v>
      </c>
      <c r="BP495" s="64">
        <f>IFERROR(1/J495*(Y495/H495),"0")</f>
        <v>1.0961538461538463</v>
      </c>
    </row>
    <row r="496" spans="1:68" ht="16.5" hidden="1" customHeight="1" x14ac:dyDescent="0.25">
      <c r="A496" s="54" t="s">
        <v>617</v>
      </c>
      <c r="B496" s="54" t="s">
        <v>618</v>
      </c>
      <c r="C496" s="31">
        <v>4301020206</v>
      </c>
      <c r="D496" s="388">
        <v>4680115880054</v>
      </c>
      <c r="E496" s="389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91"/>
      <c r="R496" s="391"/>
      <c r="S496" s="391"/>
      <c r="T496" s="392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6"/>
      <c r="B497" s="382"/>
      <c r="C497" s="382"/>
      <c r="D497" s="382"/>
      <c r="E497" s="382"/>
      <c r="F497" s="382"/>
      <c r="G497" s="382"/>
      <c r="H497" s="382"/>
      <c r="I497" s="382"/>
      <c r="J497" s="382"/>
      <c r="K497" s="382"/>
      <c r="L497" s="382"/>
      <c r="M497" s="382"/>
      <c r="N497" s="382"/>
      <c r="O497" s="407"/>
      <c r="P497" s="383" t="s">
        <v>69</v>
      </c>
      <c r="Q497" s="384"/>
      <c r="R497" s="384"/>
      <c r="S497" s="384"/>
      <c r="T497" s="384"/>
      <c r="U497" s="384"/>
      <c r="V497" s="385"/>
      <c r="W497" s="37" t="s">
        <v>70</v>
      </c>
      <c r="X497" s="379">
        <f>IFERROR(X495/H495,"0")+IFERROR(X496/H496,"0")</f>
        <v>113.63636363636363</v>
      </c>
      <c r="Y497" s="379">
        <f>IFERROR(Y495/H495,"0")+IFERROR(Y496/H496,"0")</f>
        <v>114.00000000000001</v>
      </c>
      <c r="Z497" s="379">
        <f>IFERROR(IF(Z495="",0,Z495),"0")+IFERROR(IF(Z496="",0,Z496),"0")</f>
        <v>1.36344</v>
      </c>
      <c r="AA497" s="380"/>
      <c r="AB497" s="380"/>
      <c r="AC497" s="380"/>
    </row>
    <row r="498" spans="1:68" x14ac:dyDescent="0.2">
      <c r="A498" s="382"/>
      <c r="B498" s="382"/>
      <c r="C498" s="382"/>
      <c r="D498" s="382"/>
      <c r="E498" s="382"/>
      <c r="F498" s="382"/>
      <c r="G498" s="382"/>
      <c r="H498" s="382"/>
      <c r="I498" s="382"/>
      <c r="J498" s="382"/>
      <c r="K498" s="382"/>
      <c r="L498" s="382"/>
      <c r="M498" s="382"/>
      <c r="N498" s="382"/>
      <c r="O498" s="407"/>
      <c r="P498" s="383" t="s">
        <v>69</v>
      </c>
      <c r="Q498" s="384"/>
      <c r="R498" s="384"/>
      <c r="S498" s="384"/>
      <c r="T498" s="384"/>
      <c r="U498" s="384"/>
      <c r="V498" s="385"/>
      <c r="W498" s="37" t="s">
        <v>68</v>
      </c>
      <c r="X498" s="379">
        <f>IFERROR(SUM(X495:X496),"0")</f>
        <v>600</v>
      </c>
      <c r="Y498" s="379">
        <f>IFERROR(SUM(Y495:Y496),"0")</f>
        <v>601.92000000000007</v>
      </c>
      <c r="Z498" s="37"/>
      <c r="AA498" s="380"/>
      <c r="AB498" s="380"/>
      <c r="AC498" s="380"/>
    </row>
    <row r="499" spans="1:68" ht="14.25" hidden="1" customHeight="1" x14ac:dyDescent="0.25">
      <c r="A499" s="381" t="s">
        <v>63</v>
      </c>
      <c r="B499" s="382"/>
      <c r="C499" s="382"/>
      <c r="D499" s="382"/>
      <c r="E499" s="382"/>
      <c r="F499" s="382"/>
      <c r="G499" s="382"/>
      <c r="H499" s="382"/>
      <c r="I499" s="382"/>
      <c r="J499" s="382"/>
      <c r="K499" s="382"/>
      <c r="L499" s="382"/>
      <c r="M499" s="382"/>
      <c r="N499" s="382"/>
      <c r="O499" s="382"/>
      <c r="P499" s="382"/>
      <c r="Q499" s="382"/>
      <c r="R499" s="382"/>
      <c r="S499" s="382"/>
      <c r="T499" s="382"/>
      <c r="U499" s="382"/>
      <c r="V499" s="382"/>
      <c r="W499" s="382"/>
      <c r="X499" s="382"/>
      <c r="Y499" s="382"/>
      <c r="Z499" s="382"/>
      <c r="AA499" s="373"/>
      <c r="AB499" s="373"/>
      <c r="AC499" s="373"/>
    </row>
    <row r="500" spans="1:68" ht="27" hidden="1" customHeight="1" x14ac:dyDescent="0.25">
      <c r="A500" s="54" t="s">
        <v>619</v>
      </c>
      <c r="B500" s="54" t="s">
        <v>620</v>
      </c>
      <c r="C500" s="31">
        <v>4301031252</v>
      </c>
      <c r="D500" s="388">
        <v>4680115883116</v>
      </c>
      <c r="E500" s="389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91"/>
      <c r="R500" s="391"/>
      <c r="S500" s="391"/>
      <c r="T500" s="392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8">
        <v>4680115883093</v>
      </c>
      <c r="E501" s="389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91"/>
      <c r="R501" s="391"/>
      <c r="S501" s="391"/>
      <c r="T501" s="392"/>
      <c r="U501" s="34"/>
      <c r="V501" s="34"/>
      <c r="W501" s="35" t="s">
        <v>68</v>
      </c>
      <c r="X501" s="377">
        <v>70</v>
      </c>
      <c r="Y501" s="378">
        <f t="shared" si="89"/>
        <v>73.92</v>
      </c>
      <c r="Z501" s="36">
        <f>IFERROR(IF(Y501=0,"",ROUNDUP(Y501/H501,0)*0.01196),"")</f>
        <v>0.16744000000000001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74.772727272727266</v>
      </c>
      <c r="BN501" s="64">
        <f t="shared" si="91"/>
        <v>78.959999999999994</v>
      </c>
      <c r="BO501" s="64">
        <f t="shared" si="92"/>
        <v>0.12747668997668998</v>
      </c>
      <c r="BP501" s="64">
        <f t="shared" si="93"/>
        <v>0.13461538461538464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8">
        <v>4680115883109</v>
      </c>
      <c r="E502" s="389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68</v>
      </c>
      <c r="X502" s="377">
        <v>140</v>
      </c>
      <c r="Y502" s="378">
        <f t="shared" si="89"/>
        <v>142.56</v>
      </c>
      <c r="Z502" s="36">
        <f>IFERROR(IF(Y502=0,"",ROUNDUP(Y502/H502,0)*0.01196),"")</f>
        <v>0.32291999999999998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149.54545454545453</v>
      </c>
      <c r="BN502" s="64">
        <f t="shared" si="91"/>
        <v>152.27999999999997</v>
      </c>
      <c r="BO502" s="64">
        <f t="shared" si="92"/>
        <v>0.25495337995337997</v>
      </c>
      <c r="BP502" s="64">
        <f t="shared" si="93"/>
        <v>0.25961538461538464</v>
      </c>
    </row>
    <row r="503" spans="1:68" ht="27" hidden="1" customHeight="1" x14ac:dyDescent="0.25">
      <c r="A503" s="54" t="s">
        <v>625</v>
      </c>
      <c r="B503" s="54" t="s">
        <v>626</v>
      </c>
      <c r="C503" s="31">
        <v>4301031249</v>
      </c>
      <c r="D503" s="388">
        <v>4680115882072</v>
      </c>
      <c r="E503" s="389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91"/>
      <c r="R503" s="391"/>
      <c r="S503" s="391"/>
      <c r="T503" s="392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hidden="1" customHeight="1" x14ac:dyDescent="0.25">
      <c r="A504" s="54" t="s">
        <v>627</v>
      </c>
      <c r="B504" s="54" t="s">
        <v>628</v>
      </c>
      <c r="C504" s="31">
        <v>4301031251</v>
      </c>
      <c r="D504" s="388">
        <v>4680115882102</v>
      </c>
      <c r="E504" s="389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91"/>
      <c r="R504" s="391"/>
      <c r="S504" s="391"/>
      <c r="T504" s="392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hidden="1" customHeight="1" x14ac:dyDescent="0.25">
      <c r="A505" s="54" t="s">
        <v>629</v>
      </c>
      <c r="B505" s="54" t="s">
        <v>630</v>
      </c>
      <c r="C505" s="31">
        <v>4301031253</v>
      </c>
      <c r="D505" s="388">
        <v>4680115882096</v>
      </c>
      <c r="E505" s="389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6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7"/>
      <c r="P506" s="383" t="s">
        <v>69</v>
      </c>
      <c r="Q506" s="384"/>
      <c r="R506" s="384"/>
      <c r="S506" s="384"/>
      <c r="T506" s="384"/>
      <c r="U506" s="384"/>
      <c r="V506" s="385"/>
      <c r="W506" s="37" t="s">
        <v>70</v>
      </c>
      <c r="X506" s="379">
        <f>IFERROR(X500/H500,"0")+IFERROR(X501/H501,"0")+IFERROR(X502/H502,"0")+IFERROR(X503/H503,"0")+IFERROR(X504/H504,"0")+IFERROR(X505/H505,"0")</f>
        <v>39.772727272727273</v>
      </c>
      <c r="Y506" s="379">
        <f>IFERROR(Y500/H500,"0")+IFERROR(Y501/H501,"0")+IFERROR(Y502/H502,"0")+IFERROR(Y503/H503,"0")+IFERROR(Y504/H504,"0")+IFERROR(Y505/H505,"0")</f>
        <v>41</v>
      </c>
      <c r="Z506" s="379">
        <f>IFERROR(IF(Z500="",0,Z500),"0")+IFERROR(IF(Z501="",0,Z501),"0")+IFERROR(IF(Z502="",0,Z502),"0")+IFERROR(IF(Z503="",0,Z503),"0")+IFERROR(IF(Z504="",0,Z504),"0")+IFERROR(IF(Z505="",0,Z505),"0")</f>
        <v>0.49036000000000002</v>
      </c>
      <c r="AA506" s="380"/>
      <c r="AB506" s="380"/>
      <c r="AC506" s="380"/>
    </row>
    <row r="507" spans="1:68" x14ac:dyDescent="0.2">
      <c r="A507" s="382"/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407"/>
      <c r="P507" s="383" t="s">
        <v>69</v>
      </c>
      <c r="Q507" s="384"/>
      <c r="R507" s="384"/>
      <c r="S507" s="384"/>
      <c r="T507" s="384"/>
      <c r="U507" s="384"/>
      <c r="V507" s="385"/>
      <c r="W507" s="37" t="s">
        <v>68</v>
      </c>
      <c r="X507" s="379">
        <f>IFERROR(SUM(X500:X505),"0")</f>
        <v>210</v>
      </c>
      <c r="Y507" s="379">
        <f>IFERROR(SUM(Y500:Y505),"0")</f>
        <v>216.48000000000002</v>
      </c>
      <c r="Z507" s="37"/>
      <c r="AA507" s="380"/>
      <c r="AB507" s="380"/>
      <c r="AC507" s="380"/>
    </row>
    <row r="508" spans="1:68" ht="14.25" hidden="1" customHeight="1" x14ac:dyDescent="0.25">
      <c r="A508" s="381" t="s">
        <v>71</v>
      </c>
      <c r="B508" s="382"/>
      <c r="C508" s="382"/>
      <c r="D508" s="382"/>
      <c r="E508" s="382"/>
      <c r="F508" s="382"/>
      <c r="G508" s="382"/>
      <c r="H508" s="382"/>
      <c r="I508" s="382"/>
      <c r="J508" s="382"/>
      <c r="K508" s="382"/>
      <c r="L508" s="382"/>
      <c r="M508" s="382"/>
      <c r="N508" s="382"/>
      <c r="O508" s="382"/>
      <c r="P508" s="382"/>
      <c r="Q508" s="382"/>
      <c r="R508" s="382"/>
      <c r="S508" s="382"/>
      <c r="T508" s="382"/>
      <c r="U508" s="382"/>
      <c r="V508" s="382"/>
      <c r="W508" s="382"/>
      <c r="X508" s="382"/>
      <c r="Y508" s="382"/>
      <c r="Z508" s="382"/>
      <c r="AA508" s="373"/>
      <c r="AB508" s="373"/>
      <c r="AC508" s="373"/>
    </row>
    <row r="509" spans="1:68" ht="16.5" hidden="1" customHeight="1" x14ac:dyDescent="0.25">
      <c r="A509" s="54" t="s">
        <v>631</v>
      </c>
      <c r="B509" s="54" t="s">
        <v>632</v>
      </c>
      <c r="C509" s="31">
        <v>4301051230</v>
      </c>
      <c r="D509" s="388">
        <v>4607091383409</v>
      </c>
      <c r="E509" s="389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1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91"/>
      <c r="R509" s="391"/>
      <c r="S509" s="391"/>
      <c r="T509" s="392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hidden="1" customHeight="1" x14ac:dyDescent="0.25">
      <c r="A510" s="54" t="s">
        <v>633</v>
      </c>
      <c r="B510" s="54" t="s">
        <v>634</v>
      </c>
      <c r="C510" s="31">
        <v>4301051231</v>
      </c>
      <c r="D510" s="388">
        <v>4607091383416</v>
      </c>
      <c r="E510" s="389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91"/>
      <c r="R510" s="391"/>
      <c r="S510" s="391"/>
      <c r="T510" s="392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635</v>
      </c>
      <c r="B511" s="54" t="s">
        <v>636</v>
      </c>
      <c r="C511" s="31">
        <v>4301051058</v>
      </c>
      <c r="D511" s="388">
        <v>4680115883536</v>
      </c>
      <c r="E511" s="389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91"/>
      <c r="R511" s="391"/>
      <c r="S511" s="391"/>
      <c r="T511" s="392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6"/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407"/>
      <c r="P512" s="383" t="s">
        <v>69</v>
      </c>
      <c r="Q512" s="384"/>
      <c r="R512" s="384"/>
      <c r="S512" s="384"/>
      <c r="T512" s="384"/>
      <c r="U512" s="384"/>
      <c r="V512" s="385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hidden="1" x14ac:dyDescent="0.2">
      <c r="A513" s="382"/>
      <c r="B513" s="382"/>
      <c r="C513" s="382"/>
      <c r="D513" s="382"/>
      <c r="E513" s="382"/>
      <c r="F513" s="382"/>
      <c r="G513" s="382"/>
      <c r="H513" s="382"/>
      <c r="I513" s="382"/>
      <c r="J513" s="382"/>
      <c r="K513" s="382"/>
      <c r="L513" s="382"/>
      <c r="M513" s="382"/>
      <c r="N513" s="382"/>
      <c r="O513" s="407"/>
      <c r="P513" s="383" t="s">
        <v>69</v>
      </c>
      <c r="Q513" s="384"/>
      <c r="R513" s="384"/>
      <c r="S513" s="384"/>
      <c r="T513" s="384"/>
      <c r="U513" s="384"/>
      <c r="V513" s="385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hidden="1" customHeight="1" x14ac:dyDescent="0.25">
      <c r="A514" s="381" t="s">
        <v>170</v>
      </c>
      <c r="B514" s="382"/>
      <c r="C514" s="382"/>
      <c r="D514" s="382"/>
      <c r="E514" s="382"/>
      <c r="F514" s="382"/>
      <c r="G514" s="382"/>
      <c r="H514" s="382"/>
      <c r="I514" s="382"/>
      <c r="J514" s="382"/>
      <c r="K514" s="382"/>
      <c r="L514" s="382"/>
      <c r="M514" s="382"/>
      <c r="N514" s="382"/>
      <c r="O514" s="382"/>
      <c r="P514" s="382"/>
      <c r="Q514" s="382"/>
      <c r="R514" s="382"/>
      <c r="S514" s="382"/>
      <c r="T514" s="382"/>
      <c r="U514" s="382"/>
      <c r="V514" s="382"/>
      <c r="W514" s="382"/>
      <c r="X514" s="382"/>
      <c r="Y514" s="382"/>
      <c r="Z514" s="382"/>
      <c r="AA514" s="373"/>
      <c r="AB514" s="373"/>
      <c r="AC514" s="373"/>
    </row>
    <row r="515" spans="1:68" ht="16.5" hidden="1" customHeight="1" x14ac:dyDescent="0.25">
      <c r="A515" s="54" t="s">
        <v>637</v>
      </c>
      <c r="B515" s="54" t="s">
        <v>638</v>
      </c>
      <c r="C515" s="31">
        <v>4301060363</v>
      </c>
      <c r="D515" s="388">
        <v>4680115885035</v>
      </c>
      <c r="E515" s="389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2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91"/>
      <c r="R515" s="391"/>
      <c r="S515" s="391"/>
      <c r="T515" s="392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406"/>
      <c r="B516" s="382"/>
      <c r="C516" s="382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407"/>
      <c r="P516" s="383" t="s">
        <v>69</v>
      </c>
      <c r="Q516" s="384"/>
      <c r="R516" s="384"/>
      <c r="S516" s="384"/>
      <c r="T516" s="384"/>
      <c r="U516" s="384"/>
      <c r="V516" s="385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hidden="1" x14ac:dyDescent="0.2">
      <c r="A517" s="382"/>
      <c r="B517" s="382"/>
      <c r="C517" s="382"/>
      <c r="D517" s="382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407"/>
      <c r="P517" s="383" t="s">
        <v>69</v>
      </c>
      <c r="Q517" s="384"/>
      <c r="R517" s="384"/>
      <c r="S517" s="384"/>
      <c r="T517" s="384"/>
      <c r="U517" s="384"/>
      <c r="V517" s="385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hidden="1" customHeight="1" x14ac:dyDescent="0.2">
      <c r="A518" s="438" t="s">
        <v>639</v>
      </c>
      <c r="B518" s="439"/>
      <c r="C518" s="439"/>
      <c r="D518" s="439"/>
      <c r="E518" s="439"/>
      <c r="F518" s="439"/>
      <c r="G518" s="439"/>
      <c r="H518" s="439"/>
      <c r="I518" s="439"/>
      <c r="J518" s="439"/>
      <c r="K518" s="439"/>
      <c r="L518" s="439"/>
      <c r="M518" s="439"/>
      <c r="N518" s="439"/>
      <c r="O518" s="439"/>
      <c r="P518" s="439"/>
      <c r="Q518" s="439"/>
      <c r="R518" s="439"/>
      <c r="S518" s="439"/>
      <c r="T518" s="439"/>
      <c r="U518" s="439"/>
      <c r="V518" s="439"/>
      <c r="W518" s="439"/>
      <c r="X518" s="439"/>
      <c r="Y518" s="439"/>
      <c r="Z518" s="439"/>
      <c r="AA518" s="48"/>
      <c r="AB518" s="48"/>
      <c r="AC518" s="48"/>
    </row>
    <row r="519" spans="1:68" ht="16.5" hidden="1" customHeight="1" x14ac:dyDescent="0.25">
      <c r="A519" s="403" t="s">
        <v>639</v>
      </c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382"/>
      <c r="P519" s="382"/>
      <c r="Q519" s="382"/>
      <c r="R519" s="382"/>
      <c r="S519" s="382"/>
      <c r="T519" s="382"/>
      <c r="U519" s="382"/>
      <c r="V519" s="382"/>
      <c r="W519" s="382"/>
      <c r="X519" s="382"/>
      <c r="Y519" s="382"/>
      <c r="Z519" s="382"/>
      <c r="AA519" s="372"/>
      <c r="AB519" s="372"/>
      <c r="AC519" s="372"/>
    </row>
    <row r="520" spans="1:68" ht="14.25" hidden="1" customHeight="1" x14ac:dyDescent="0.25">
      <c r="A520" s="381" t="s">
        <v>109</v>
      </c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382"/>
      <c r="P520" s="382"/>
      <c r="Q520" s="382"/>
      <c r="R520" s="382"/>
      <c r="S520" s="382"/>
      <c r="T520" s="382"/>
      <c r="U520" s="382"/>
      <c r="V520" s="382"/>
      <c r="W520" s="382"/>
      <c r="X520" s="382"/>
      <c r="Y520" s="382"/>
      <c r="Z520" s="382"/>
      <c r="AA520" s="373"/>
      <c r="AB520" s="373"/>
      <c r="AC520" s="373"/>
    </row>
    <row r="521" spans="1:68" ht="27" hidden="1" customHeight="1" x14ac:dyDescent="0.25">
      <c r="A521" s="54" t="s">
        <v>640</v>
      </c>
      <c r="B521" s="54" t="s">
        <v>641</v>
      </c>
      <c r="C521" s="31">
        <v>4301011763</v>
      </c>
      <c r="D521" s="388">
        <v>4640242181011</v>
      </c>
      <c r="E521" s="389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6" t="s">
        <v>642</v>
      </c>
      <c r="Q521" s="391"/>
      <c r="R521" s="391"/>
      <c r="S521" s="391"/>
      <c r="T521" s="392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hidden="1" customHeight="1" x14ac:dyDescent="0.25">
      <c r="A522" s="54" t="s">
        <v>643</v>
      </c>
      <c r="B522" s="54" t="s">
        <v>644</v>
      </c>
      <c r="C522" s="31">
        <v>4301011585</v>
      </c>
      <c r="D522" s="388">
        <v>4640242180441</v>
      </c>
      <c r="E522" s="389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4" t="s">
        <v>645</v>
      </c>
      <c r="Q522" s="391"/>
      <c r="R522" s="391"/>
      <c r="S522" s="391"/>
      <c r="T522" s="392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8">
        <v>4640242180564</v>
      </c>
      <c r="E523" s="389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2" t="s">
        <v>648</v>
      </c>
      <c r="Q523" s="391"/>
      <c r="R523" s="391"/>
      <c r="S523" s="391"/>
      <c r="T523" s="392"/>
      <c r="U523" s="34"/>
      <c r="V523" s="34"/>
      <c r="W523" s="35" t="s">
        <v>68</v>
      </c>
      <c r="X523" s="377">
        <v>300</v>
      </c>
      <c r="Y523" s="378">
        <f t="shared" si="94"/>
        <v>300</v>
      </c>
      <c r="Z523" s="36">
        <f>IFERROR(IF(Y523=0,"",ROUNDUP(Y523/H523,0)*0.02175),"")</f>
        <v>0.54374999999999996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312</v>
      </c>
      <c r="BN523" s="64">
        <f t="shared" si="96"/>
        <v>312</v>
      </c>
      <c r="BO523" s="64">
        <f t="shared" si="97"/>
        <v>0.4464285714285714</v>
      </c>
      <c r="BP523" s="64">
        <f t="shared" si="98"/>
        <v>0.4464285714285714</v>
      </c>
    </row>
    <row r="524" spans="1:68" ht="27" hidden="1" customHeight="1" x14ac:dyDescent="0.25">
      <c r="A524" s="54" t="s">
        <v>649</v>
      </c>
      <c r="B524" s="54" t="s">
        <v>650</v>
      </c>
      <c r="C524" s="31">
        <v>4301011762</v>
      </c>
      <c r="D524" s="388">
        <v>4640242180922</v>
      </c>
      <c r="E524" s="389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1" t="s">
        <v>651</v>
      </c>
      <c r="Q524" s="391"/>
      <c r="R524" s="391"/>
      <c r="S524" s="391"/>
      <c r="T524" s="392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hidden="1" customHeight="1" x14ac:dyDescent="0.25">
      <c r="A525" s="54" t="s">
        <v>652</v>
      </c>
      <c r="B525" s="54" t="s">
        <v>653</v>
      </c>
      <c r="C525" s="31">
        <v>4301011764</v>
      </c>
      <c r="D525" s="388">
        <v>4640242181189</v>
      </c>
      <c r="E525" s="389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75" t="s">
        <v>654</v>
      </c>
      <c r="Q525" s="391"/>
      <c r="R525" s="391"/>
      <c r="S525" s="391"/>
      <c r="T525" s="392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655</v>
      </c>
      <c r="B526" s="54" t="s">
        <v>656</v>
      </c>
      <c r="C526" s="31">
        <v>4301011551</v>
      </c>
      <c r="D526" s="388">
        <v>4640242180038</v>
      </c>
      <c r="E526" s="389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92" t="s">
        <v>657</v>
      </c>
      <c r="Q526" s="391"/>
      <c r="R526" s="391"/>
      <c r="S526" s="391"/>
      <c r="T526" s="392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658</v>
      </c>
      <c r="B527" s="54" t="s">
        <v>659</v>
      </c>
      <c r="C527" s="31">
        <v>4301011765</v>
      </c>
      <c r="D527" s="388">
        <v>4640242181172</v>
      </c>
      <c r="E527" s="389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5" t="s">
        <v>660</v>
      </c>
      <c r="Q527" s="391"/>
      <c r="R527" s="391"/>
      <c r="S527" s="391"/>
      <c r="T527" s="392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6"/>
      <c r="B528" s="382"/>
      <c r="C528" s="382"/>
      <c r="D528" s="382"/>
      <c r="E528" s="382"/>
      <c r="F528" s="382"/>
      <c r="G528" s="382"/>
      <c r="H528" s="382"/>
      <c r="I528" s="382"/>
      <c r="J528" s="382"/>
      <c r="K528" s="382"/>
      <c r="L528" s="382"/>
      <c r="M528" s="382"/>
      <c r="N528" s="382"/>
      <c r="O528" s="407"/>
      <c r="P528" s="383" t="s">
        <v>69</v>
      </c>
      <c r="Q528" s="384"/>
      <c r="R528" s="384"/>
      <c r="S528" s="384"/>
      <c r="T528" s="384"/>
      <c r="U528" s="384"/>
      <c r="V528" s="385"/>
      <c r="W528" s="37" t="s">
        <v>70</v>
      </c>
      <c r="X528" s="379">
        <f>IFERROR(X521/H521,"0")+IFERROR(X522/H522,"0")+IFERROR(X523/H523,"0")+IFERROR(X524/H524,"0")+IFERROR(X525/H525,"0")+IFERROR(X526/H526,"0")+IFERROR(X527/H527,"0")</f>
        <v>25</v>
      </c>
      <c r="Y528" s="379">
        <f>IFERROR(Y521/H521,"0")+IFERROR(Y522/H522,"0")+IFERROR(Y523/H523,"0")+IFERROR(Y524/H524,"0")+IFERROR(Y525/H525,"0")+IFERROR(Y526/H526,"0")+IFERROR(Y527/H527,"0")</f>
        <v>25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0.54374999999999996</v>
      </c>
      <c r="AA528" s="380"/>
      <c r="AB528" s="380"/>
      <c r="AC528" s="380"/>
    </row>
    <row r="529" spans="1:68" x14ac:dyDescent="0.2">
      <c r="A529" s="382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7"/>
      <c r="P529" s="383" t="s">
        <v>69</v>
      </c>
      <c r="Q529" s="384"/>
      <c r="R529" s="384"/>
      <c r="S529" s="384"/>
      <c r="T529" s="384"/>
      <c r="U529" s="384"/>
      <c r="V529" s="385"/>
      <c r="W529" s="37" t="s">
        <v>68</v>
      </c>
      <c r="X529" s="379">
        <f>IFERROR(SUM(X521:X527),"0")</f>
        <v>300</v>
      </c>
      <c r="Y529" s="379">
        <f>IFERROR(SUM(Y521:Y527),"0")</f>
        <v>300</v>
      </c>
      <c r="Z529" s="37"/>
      <c r="AA529" s="380"/>
      <c r="AB529" s="380"/>
      <c r="AC529" s="380"/>
    </row>
    <row r="530" spans="1:68" ht="14.25" hidden="1" customHeight="1" x14ac:dyDescent="0.25">
      <c r="A530" s="381" t="s">
        <v>149</v>
      </c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382"/>
      <c r="P530" s="382"/>
      <c r="Q530" s="382"/>
      <c r="R530" s="382"/>
      <c r="S530" s="382"/>
      <c r="T530" s="382"/>
      <c r="U530" s="382"/>
      <c r="V530" s="382"/>
      <c r="W530" s="382"/>
      <c r="X530" s="382"/>
      <c r="Y530" s="382"/>
      <c r="Z530" s="382"/>
      <c r="AA530" s="373"/>
      <c r="AB530" s="373"/>
      <c r="AC530" s="373"/>
    </row>
    <row r="531" spans="1:68" ht="16.5" hidden="1" customHeight="1" x14ac:dyDescent="0.25">
      <c r="A531" s="54" t="s">
        <v>661</v>
      </c>
      <c r="B531" s="54" t="s">
        <v>662</v>
      </c>
      <c r="C531" s="31">
        <v>4301020269</v>
      </c>
      <c r="D531" s="388">
        <v>4640242180519</v>
      </c>
      <c r="E531" s="389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8" t="s">
        <v>663</v>
      </c>
      <c r="Q531" s="391"/>
      <c r="R531" s="391"/>
      <c r="S531" s="391"/>
      <c r="T531" s="392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664</v>
      </c>
      <c r="B532" s="54" t="s">
        <v>665</v>
      </c>
      <c r="C532" s="31">
        <v>4301020260</v>
      </c>
      <c r="D532" s="388">
        <v>4640242180526</v>
      </c>
      <c r="E532" s="389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4" t="s">
        <v>666</v>
      </c>
      <c r="Q532" s="391"/>
      <c r="R532" s="391"/>
      <c r="S532" s="391"/>
      <c r="T532" s="392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667</v>
      </c>
      <c r="B533" s="54" t="s">
        <v>668</v>
      </c>
      <c r="C533" s="31">
        <v>4301020309</v>
      </c>
      <c r="D533" s="388">
        <v>4640242180090</v>
      </c>
      <c r="E533" s="389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591" t="s">
        <v>669</v>
      </c>
      <c r="Q533" s="391"/>
      <c r="R533" s="391"/>
      <c r="S533" s="391"/>
      <c r="T533" s="392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670</v>
      </c>
      <c r="B534" s="54" t="s">
        <v>671</v>
      </c>
      <c r="C534" s="31">
        <v>4301020295</v>
      </c>
      <c r="D534" s="388">
        <v>4640242181363</v>
      </c>
      <c r="E534" s="389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91"/>
      <c r="R534" s="391"/>
      <c r="S534" s="391"/>
      <c r="T534" s="392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6"/>
      <c r="B535" s="382"/>
      <c r="C535" s="382"/>
      <c r="D535" s="382"/>
      <c r="E535" s="382"/>
      <c r="F535" s="382"/>
      <c r="G535" s="382"/>
      <c r="H535" s="382"/>
      <c r="I535" s="382"/>
      <c r="J535" s="382"/>
      <c r="K535" s="382"/>
      <c r="L535" s="382"/>
      <c r="M535" s="382"/>
      <c r="N535" s="382"/>
      <c r="O535" s="407"/>
      <c r="P535" s="383" t="s">
        <v>69</v>
      </c>
      <c r="Q535" s="384"/>
      <c r="R535" s="384"/>
      <c r="S535" s="384"/>
      <c r="T535" s="384"/>
      <c r="U535" s="384"/>
      <c r="V535" s="385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hidden="1" x14ac:dyDescent="0.2">
      <c r="A536" s="382"/>
      <c r="B536" s="382"/>
      <c r="C536" s="382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407"/>
      <c r="P536" s="383" t="s">
        <v>69</v>
      </c>
      <c r="Q536" s="384"/>
      <c r="R536" s="384"/>
      <c r="S536" s="384"/>
      <c r="T536" s="384"/>
      <c r="U536" s="384"/>
      <c r="V536" s="385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hidden="1" customHeight="1" x14ac:dyDescent="0.25">
      <c r="A537" s="381" t="s">
        <v>63</v>
      </c>
      <c r="B537" s="382"/>
      <c r="C537" s="382"/>
      <c r="D537" s="382"/>
      <c r="E537" s="382"/>
      <c r="F537" s="382"/>
      <c r="G537" s="382"/>
      <c r="H537" s="382"/>
      <c r="I537" s="382"/>
      <c r="J537" s="382"/>
      <c r="K537" s="382"/>
      <c r="L537" s="382"/>
      <c r="M537" s="382"/>
      <c r="N537" s="382"/>
      <c r="O537" s="382"/>
      <c r="P537" s="382"/>
      <c r="Q537" s="382"/>
      <c r="R537" s="382"/>
      <c r="S537" s="382"/>
      <c r="T537" s="382"/>
      <c r="U537" s="382"/>
      <c r="V537" s="382"/>
      <c r="W537" s="382"/>
      <c r="X537" s="382"/>
      <c r="Y537" s="382"/>
      <c r="Z537" s="382"/>
      <c r="AA537" s="373"/>
      <c r="AB537" s="373"/>
      <c r="AC537" s="373"/>
    </row>
    <row r="538" spans="1:68" ht="27" hidden="1" customHeight="1" x14ac:dyDescent="0.25">
      <c r="A538" s="54" t="s">
        <v>673</v>
      </c>
      <c r="B538" s="54" t="s">
        <v>674</v>
      </c>
      <c r="C538" s="31">
        <v>4301031280</v>
      </c>
      <c r="D538" s="388">
        <v>4640242180816</v>
      </c>
      <c r="E538" s="389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4" t="s">
        <v>675</v>
      </c>
      <c r="Q538" s="391"/>
      <c r="R538" s="391"/>
      <c r="S538" s="391"/>
      <c r="T538" s="392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8">
        <v>4640242180595</v>
      </c>
      <c r="E539" s="389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72" t="s">
        <v>678</v>
      </c>
      <c r="Q539" s="391"/>
      <c r="R539" s="391"/>
      <c r="S539" s="391"/>
      <c r="T539" s="392"/>
      <c r="U539" s="34"/>
      <c r="V539" s="34"/>
      <c r="W539" s="35" t="s">
        <v>68</v>
      </c>
      <c r="X539" s="377">
        <v>160</v>
      </c>
      <c r="Y539" s="378">
        <f t="shared" si="99"/>
        <v>163.80000000000001</v>
      </c>
      <c r="Z539" s="36">
        <f>IFERROR(IF(Y539=0,"",ROUNDUP(Y539/H539,0)*0.00753),"")</f>
        <v>0.29366999999999999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169.9047619047619</v>
      </c>
      <c r="BN539" s="64">
        <f t="shared" si="101"/>
        <v>173.94</v>
      </c>
      <c r="BO539" s="64">
        <f t="shared" si="102"/>
        <v>0.24420024420024419</v>
      </c>
      <c r="BP539" s="64">
        <f t="shared" si="103"/>
        <v>0.25</v>
      </c>
    </row>
    <row r="540" spans="1:68" ht="27" hidden="1" customHeight="1" x14ac:dyDescent="0.25">
      <c r="A540" s="54" t="s">
        <v>679</v>
      </c>
      <c r="B540" s="54" t="s">
        <v>680</v>
      </c>
      <c r="C540" s="31">
        <v>4301031289</v>
      </c>
      <c r="D540" s="388">
        <v>4640242181615</v>
      </c>
      <c r="E540" s="389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86" t="s">
        <v>681</v>
      </c>
      <c r="Q540" s="391"/>
      <c r="R540" s="391"/>
      <c r="S540" s="391"/>
      <c r="T540" s="392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hidden="1" customHeight="1" x14ac:dyDescent="0.25">
      <c r="A541" s="54" t="s">
        <v>682</v>
      </c>
      <c r="B541" s="54" t="s">
        <v>683</v>
      </c>
      <c r="C541" s="31">
        <v>4301031285</v>
      </c>
      <c r="D541" s="388">
        <v>4640242181639</v>
      </c>
      <c r="E541" s="389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78" t="s">
        <v>684</v>
      </c>
      <c r="Q541" s="391"/>
      <c r="R541" s="391"/>
      <c r="S541" s="391"/>
      <c r="T541" s="392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hidden="1" customHeight="1" x14ac:dyDescent="0.25">
      <c r="A542" s="54" t="s">
        <v>685</v>
      </c>
      <c r="B542" s="54" t="s">
        <v>686</v>
      </c>
      <c r="C542" s="31">
        <v>4301031287</v>
      </c>
      <c r="D542" s="388">
        <v>4640242181622</v>
      </c>
      <c r="E542" s="389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0" t="s">
        <v>687</v>
      </c>
      <c r="Q542" s="391"/>
      <c r="R542" s="391"/>
      <c r="S542" s="391"/>
      <c r="T542" s="392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hidden="1" customHeight="1" x14ac:dyDescent="0.25">
      <c r="A543" s="54" t="s">
        <v>688</v>
      </c>
      <c r="B543" s="54" t="s">
        <v>689</v>
      </c>
      <c r="C543" s="31">
        <v>4301031203</v>
      </c>
      <c r="D543" s="388">
        <v>4640242180908</v>
      </c>
      <c r="E543" s="389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0" t="s">
        <v>690</v>
      </c>
      <c r="Q543" s="391"/>
      <c r="R543" s="391"/>
      <c r="S543" s="391"/>
      <c r="T543" s="392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hidden="1" customHeight="1" x14ac:dyDescent="0.25">
      <c r="A544" s="54" t="s">
        <v>691</v>
      </c>
      <c r="B544" s="54" t="s">
        <v>692</v>
      </c>
      <c r="C544" s="31">
        <v>4301031200</v>
      </c>
      <c r="D544" s="388">
        <v>4640242180489</v>
      </c>
      <c r="E544" s="389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4" t="s">
        <v>693</v>
      </c>
      <c r="Q544" s="391"/>
      <c r="R544" s="391"/>
      <c r="S544" s="391"/>
      <c r="T544" s="392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6"/>
      <c r="B545" s="382"/>
      <c r="C545" s="382"/>
      <c r="D545" s="382"/>
      <c r="E545" s="382"/>
      <c r="F545" s="382"/>
      <c r="G545" s="382"/>
      <c r="H545" s="382"/>
      <c r="I545" s="382"/>
      <c r="J545" s="382"/>
      <c r="K545" s="382"/>
      <c r="L545" s="382"/>
      <c r="M545" s="382"/>
      <c r="N545" s="382"/>
      <c r="O545" s="407"/>
      <c r="P545" s="383" t="s">
        <v>69</v>
      </c>
      <c r="Q545" s="384"/>
      <c r="R545" s="384"/>
      <c r="S545" s="384"/>
      <c r="T545" s="384"/>
      <c r="U545" s="384"/>
      <c r="V545" s="385"/>
      <c r="W545" s="37" t="s">
        <v>70</v>
      </c>
      <c r="X545" s="379">
        <f>IFERROR(X538/H538,"0")+IFERROR(X539/H539,"0")+IFERROR(X540/H540,"0")+IFERROR(X541/H541,"0")+IFERROR(X542/H542,"0")+IFERROR(X543/H543,"0")+IFERROR(X544/H544,"0")</f>
        <v>38.095238095238095</v>
      </c>
      <c r="Y545" s="379">
        <f>IFERROR(Y538/H538,"0")+IFERROR(Y539/H539,"0")+IFERROR(Y540/H540,"0")+IFERROR(Y541/H541,"0")+IFERROR(Y542/H542,"0")+IFERROR(Y543/H543,"0")+IFERROR(Y544/H544,"0")</f>
        <v>39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0.29366999999999999</v>
      </c>
      <c r="AA545" s="380"/>
      <c r="AB545" s="380"/>
      <c r="AC545" s="380"/>
    </row>
    <row r="546" spans="1:68" x14ac:dyDescent="0.2">
      <c r="A546" s="382"/>
      <c r="B546" s="382"/>
      <c r="C546" s="382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407"/>
      <c r="P546" s="383" t="s">
        <v>69</v>
      </c>
      <c r="Q546" s="384"/>
      <c r="R546" s="384"/>
      <c r="S546" s="384"/>
      <c r="T546" s="384"/>
      <c r="U546" s="384"/>
      <c r="V546" s="385"/>
      <c r="W546" s="37" t="s">
        <v>68</v>
      </c>
      <c r="X546" s="379">
        <f>IFERROR(SUM(X538:X544),"0")</f>
        <v>160</v>
      </c>
      <c r="Y546" s="379">
        <f>IFERROR(SUM(Y538:Y544),"0")</f>
        <v>163.80000000000001</v>
      </c>
      <c r="Z546" s="37"/>
      <c r="AA546" s="380"/>
      <c r="AB546" s="380"/>
      <c r="AC546" s="380"/>
    </row>
    <row r="547" spans="1:68" ht="14.25" hidden="1" customHeight="1" x14ac:dyDescent="0.25">
      <c r="A547" s="381" t="s">
        <v>71</v>
      </c>
      <c r="B547" s="382"/>
      <c r="C547" s="382"/>
      <c r="D547" s="382"/>
      <c r="E547" s="382"/>
      <c r="F547" s="382"/>
      <c r="G547" s="382"/>
      <c r="H547" s="382"/>
      <c r="I547" s="382"/>
      <c r="J547" s="382"/>
      <c r="K547" s="382"/>
      <c r="L547" s="382"/>
      <c r="M547" s="382"/>
      <c r="N547" s="382"/>
      <c r="O547" s="382"/>
      <c r="P547" s="382"/>
      <c r="Q547" s="382"/>
      <c r="R547" s="382"/>
      <c r="S547" s="382"/>
      <c r="T547" s="382"/>
      <c r="U547" s="382"/>
      <c r="V547" s="382"/>
      <c r="W547" s="382"/>
      <c r="X547" s="382"/>
      <c r="Y547" s="382"/>
      <c r="Z547" s="382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8">
        <v>4640242180533</v>
      </c>
      <c r="E548" s="389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1" t="s">
        <v>696</v>
      </c>
      <c r="Q548" s="391"/>
      <c r="R548" s="391"/>
      <c r="S548" s="391"/>
      <c r="T548" s="392"/>
      <c r="U548" s="34"/>
      <c r="V548" s="34"/>
      <c r="W548" s="35" t="s">
        <v>68</v>
      </c>
      <c r="X548" s="377">
        <v>160</v>
      </c>
      <c r="Y548" s="378">
        <f>IFERROR(IF(X548="",0,CEILING((X548/$H548),1)*$H548),"")</f>
        <v>163.79999999999998</v>
      </c>
      <c r="Z548" s="36">
        <f>IFERROR(IF(Y548=0,"",ROUNDUP(Y548/H548,0)*0.02175),"")</f>
        <v>0.45674999999999999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171.56923076923081</v>
      </c>
      <c r="BN548" s="64">
        <f>IFERROR(Y548*I548/H548,"0")</f>
        <v>175.64400000000001</v>
      </c>
      <c r="BO548" s="64">
        <f>IFERROR(1/J548*(X548/H548),"0")</f>
        <v>0.36630036630036633</v>
      </c>
      <c r="BP548" s="64">
        <f>IFERROR(1/J548*(Y548/H548),"0")</f>
        <v>0.375</v>
      </c>
    </row>
    <row r="549" spans="1:68" ht="27" hidden="1" customHeight="1" x14ac:dyDescent="0.25">
      <c r="A549" s="54" t="s">
        <v>697</v>
      </c>
      <c r="B549" s="54" t="s">
        <v>698</v>
      </c>
      <c r="C549" s="31">
        <v>4301051510</v>
      </c>
      <c r="D549" s="388">
        <v>4640242180540</v>
      </c>
      <c r="E549" s="389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23" t="s">
        <v>699</v>
      </c>
      <c r="Q549" s="391"/>
      <c r="R549" s="391"/>
      <c r="S549" s="391"/>
      <c r="T549" s="392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700</v>
      </c>
      <c r="B550" s="54" t="s">
        <v>701</v>
      </c>
      <c r="C550" s="31">
        <v>4301051390</v>
      </c>
      <c r="D550" s="388">
        <v>4640242181233</v>
      </c>
      <c r="E550" s="389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9" t="s">
        <v>702</v>
      </c>
      <c r="Q550" s="391"/>
      <c r="R550" s="391"/>
      <c r="S550" s="391"/>
      <c r="T550" s="392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704</v>
      </c>
      <c r="B551" s="54" t="s">
        <v>705</v>
      </c>
      <c r="C551" s="31">
        <v>4301051448</v>
      </c>
      <c r="D551" s="388">
        <v>4640242181226</v>
      </c>
      <c r="E551" s="389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9" t="s">
        <v>706</v>
      </c>
      <c r="Q551" s="391"/>
      <c r="R551" s="391"/>
      <c r="S551" s="391"/>
      <c r="T551" s="392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6"/>
      <c r="B552" s="382"/>
      <c r="C552" s="382"/>
      <c r="D552" s="382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407"/>
      <c r="P552" s="383" t="s">
        <v>69</v>
      </c>
      <c r="Q552" s="384"/>
      <c r="R552" s="384"/>
      <c r="S552" s="384"/>
      <c r="T552" s="384"/>
      <c r="U552" s="384"/>
      <c r="V552" s="385"/>
      <c r="W552" s="37" t="s">
        <v>70</v>
      </c>
      <c r="X552" s="379">
        <f>IFERROR(X548/H548,"0")+IFERROR(X549/H549,"0")+IFERROR(X550/H550,"0")+IFERROR(X551/H551,"0")</f>
        <v>20.512820512820515</v>
      </c>
      <c r="Y552" s="379">
        <f>IFERROR(Y548/H548,"0")+IFERROR(Y549/H549,"0")+IFERROR(Y550/H550,"0")+IFERROR(Y551/H551,"0")</f>
        <v>21</v>
      </c>
      <c r="Z552" s="379">
        <f>IFERROR(IF(Z548="",0,Z548),"0")+IFERROR(IF(Z549="",0,Z549),"0")+IFERROR(IF(Z550="",0,Z550),"0")+IFERROR(IF(Z551="",0,Z551),"0")</f>
        <v>0.45674999999999999</v>
      </c>
      <c r="AA552" s="380"/>
      <c r="AB552" s="380"/>
      <c r="AC552" s="380"/>
    </row>
    <row r="553" spans="1:68" x14ac:dyDescent="0.2">
      <c r="A553" s="382"/>
      <c r="B553" s="382"/>
      <c r="C553" s="382"/>
      <c r="D553" s="382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407"/>
      <c r="P553" s="383" t="s">
        <v>69</v>
      </c>
      <c r="Q553" s="384"/>
      <c r="R553" s="384"/>
      <c r="S553" s="384"/>
      <c r="T553" s="384"/>
      <c r="U553" s="384"/>
      <c r="V553" s="385"/>
      <c r="W553" s="37" t="s">
        <v>68</v>
      </c>
      <c r="X553" s="379">
        <f>IFERROR(SUM(X548:X551),"0")</f>
        <v>160</v>
      </c>
      <c r="Y553" s="379">
        <f>IFERROR(SUM(Y548:Y551),"0")</f>
        <v>163.79999999999998</v>
      </c>
      <c r="Z553" s="37"/>
      <c r="AA553" s="380"/>
      <c r="AB553" s="380"/>
      <c r="AC553" s="380"/>
    </row>
    <row r="554" spans="1:68" ht="14.25" hidden="1" customHeight="1" x14ac:dyDescent="0.25">
      <c r="A554" s="381" t="s">
        <v>170</v>
      </c>
      <c r="B554" s="382"/>
      <c r="C554" s="382"/>
      <c r="D554" s="382"/>
      <c r="E554" s="382"/>
      <c r="F554" s="382"/>
      <c r="G554" s="382"/>
      <c r="H554" s="382"/>
      <c r="I554" s="382"/>
      <c r="J554" s="382"/>
      <c r="K554" s="382"/>
      <c r="L554" s="382"/>
      <c r="M554" s="382"/>
      <c r="N554" s="382"/>
      <c r="O554" s="382"/>
      <c r="P554" s="382"/>
      <c r="Q554" s="382"/>
      <c r="R554" s="382"/>
      <c r="S554" s="382"/>
      <c r="T554" s="382"/>
      <c r="U554" s="382"/>
      <c r="V554" s="382"/>
      <c r="W554" s="382"/>
      <c r="X554" s="382"/>
      <c r="Y554" s="382"/>
      <c r="Z554" s="382"/>
      <c r="AA554" s="373"/>
      <c r="AB554" s="373"/>
      <c r="AC554" s="373"/>
    </row>
    <row r="555" spans="1:68" ht="27" hidden="1" customHeight="1" x14ac:dyDescent="0.25">
      <c r="A555" s="54" t="s">
        <v>707</v>
      </c>
      <c r="B555" s="54" t="s">
        <v>708</v>
      </c>
      <c r="C555" s="31">
        <v>4301060408</v>
      </c>
      <c r="D555" s="388">
        <v>4640242180120</v>
      </c>
      <c r="E555" s="389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3" t="s">
        <v>709</v>
      </c>
      <c r="Q555" s="391"/>
      <c r="R555" s="391"/>
      <c r="S555" s="391"/>
      <c r="T555" s="392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707</v>
      </c>
      <c r="B556" s="54" t="s">
        <v>710</v>
      </c>
      <c r="C556" s="31">
        <v>4301060354</v>
      </c>
      <c r="D556" s="388">
        <v>4640242180120</v>
      </c>
      <c r="E556" s="389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489" t="s">
        <v>711</v>
      </c>
      <c r="Q556" s="391"/>
      <c r="R556" s="391"/>
      <c r="S556" s="391"/>
      <c r="T556" s="392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712</v>
      </c>
      <c r="B557" s="54" t="s">
        <v>713</v>
      </c>
      <c r="C557" s="31">
        <v>4301060407</v>
      </c>
      <c r="D557" s="388">
        <v>4640242180137</v>
      </c>
      <c r="E557" s="389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99" t="s">
        <v>714</v>
      </c>
      <c r="Q557" s="391"/>
      <c r="R557" s="391"/>
      <c r="S557" s="391"/>
      <c r="T557" s="392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712</v>
      </c>
      <c r="B558" s="54" t="s">
        <v>715</v>
      </c>
      <c r="C558" s="31">
        <v>4301060355</v>
      </c>
      <c r="D558" s="388">
        <v>4640242180137</v>
      </c>
      <c r="E558" s="389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618" t="s">
        <v>716</v>
      </c>
      <c r="Q558" s="391"/>
      <c r="R558" s="391"/>
      <c r="S558" s="391"/>
      <c r="T558" s="392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406"/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407"/>
      <c r="P559" s="383" t="s">
        <v>69</v>
      </c>
      <c r="Q559" s="384"/>
      <c r="R559" s="384"/>
      <c r="S559" s="384"/>
      <c r="T559" s="384"/>
      <c r="U559" s="384"/>
      <c r="V559" s="385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hidden="1" x14ac:dyDescent="0.2">
      <c r="A560" s="382"/>
      <c r="B560" s="382"/>
      <c r="C560" s="382"/>
      <c r="D560" s="382"/>
      <c r="E560" s="382"/>
      <c r="F560" s="382"/>
      <c r="G560" s="382"/>
      <c r="H560" s="382"/>
      <c r="I560" s="382"/>
      <c r="J560" s="382"/>
      <c r="K560" s="382"/>
      <c r="L560" s="382"/>
      <c r="M560" s="382"/>
      <c r="N560" s="382"/>
      <c r="O560" s="407"/>
      <c r="P560" s="383" t="s">
        <v>69</v>
      </c>
      <c r="Q560" s="384"/>
      <c r="R560" s="384"/>
      <c r="S560" s="384"/>
      <c r="T560" s="384"/>
      <c r="U560" s="384"/>
      <c r="V560" s="385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hidden="1" customHeight="1" x14ac:dyDescent="0.25">
      <c r="A561" s="403" t="s">
        <v>717</v>
      </c>
      <c r="B561" s="382"/>
      <c r="C561" s="382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2"/>
      <c r="S561" s="382"/>
      <c r="T561" s="382"/>
      <c r="U561" s="382"/>
      <c r="V561" s="382"/>
      <c r="W561" s="382"/>
      <c r="X561" s="382"/>
      <c r="Y561" s="382"/>
      <c r="Z561" s="382"/>
      <c r="AA561" s="372"/>
      <c r="AB561" s="372"/>
      <c r="AC561" s="372"/>
    </row>
    <row r="562" spans="1:68" ht="14.25" hidden="1" customHeight="1" x14ac:dyDescent="0.25">
      <c r="A562" s="381" t="s">
        <v>109</v>
      </c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382"/>
      <c r="P562" s="382"/>
      <c r="Q562" s="382"/>
      <c r="R562" s="382"/>
      <c r="S562" s="382"/>
      <c r="T562" s="382"/>
      <c r="U562" s="382"/>
      <c r="V562" s="382"/>
      <c r="W562" s="382"/>
      <c r="X562" s="382"/>
      <c r="Y562" s="382"/>
      <c r="Z562" s="382"/>
      <c r="AA562" s="373"/>
      <c r="AB562" s="373"/>
      <c r="AC562" s="373"/>
    </row>
    <row r="563" spans="1:68" ht="27" hidden="1" customHeight="1" x14ac:dyDescent="0.25">
      <c r="A563" s="54" t="s">
        <v>718</v>
      </c>
      <c r="B563" s="54" t="s">
        <v>719</v>
      </c>
      <c r="C563" s="31">
        <v>4301011951</v>
      </c>
      <c r="D563" s="388">
        <v>4640242180045</v>
      </c>
      <c r="E563" s="389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3" t="s">
        <v>720</v>
      </c>
      <c r="Q563" s="391"/>
      <c r="R563" s="391"/>
      <c r="S563" s="391"/>
      <c r="T563" s="392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721</v>
      </c>
      <c r="B564" s="54" t="s">
        <v>722</v>
      </c>
      <c r="C564" s="31">
        <v>4301011950</v>
      </c>
      <c r="D564" s="388">
        <v>4640242180601</v>
      </c>
      <c r="E564" s="389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1" t="s">
        <v>723</v>
      </c>
      <c r="Q564" s="391"/>
      <c r="R564" s="391"/>
      <c r="S564" s="391"/>
      <c r="T564" s="392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idden="1" x14ac:dyDescent="0.2">
      <c r="A565" s="406"/>
      <c r="B565" s="382"/>
      <c r="C565" s="382"/>
      <c r="D565" s="382"/>
      <c r="E565" s="382"/>
      <c r="F565" s="382"/>
      <c r="G565" s="382"/>
      <c r="H565" s="382"/>
      <c r="I565" s="382"/>
      <c r="J565" s="382"/>
      <c r="K565" s="382"/>
      <c r="L565" s="382"/>
      <c r="M565" s="382"/>
      <c r="N565" s="382"/>
      <c r="O565" s="407"/>
      <c r="P565" s="383" t="s">
        <v>69</v>
      </c>
      <c r="Q565" s="384"/>
      <c r="R565" s="384"/>
      <c r="S565" s="384"/>
      <c r="T565" s="384"/>
      <c r="U565" s="384"/>
      <c r="V565" s="385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hidden="1" x14ac:dyDescent="0.2">
      <c r="A566" s="382"/>
      <c r="B566" s="382"/>
      <c r="C566" s="382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407"/>
      <c r="P566" s="383" t="s">
        <v>69</v>
      </c>
      <c r="Q566" s="384"/>
      <c r="R566" s="384"/>
      <c r="S566" s="384"/>
      <c r="T566" s="384"/>
      <c r="U566" s="384"/>
      <c r="V566" s="385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hidden="1" customHeight="1" x14ac:dyDescent="0.25">
      <c r="A567" s="381" t="s">
        <v>149</v>
      </c>
      <c r="B567" s="382"/>
      <c r="C567" s="382"/>
      <c r="D567" s="382"/>
      <c r="E567" s="382"/>
      <c r="F567" s="382"/>
      <c r="G567" s="382"/>
      <c r="H567" s="382"/>
      <c r="I567" s="382"/>
      <c r="J567" s="382"/>
      <c r="K567" s="382"/>
      <c r="L567" s="382"/>
      <c r="M567" s="382"/>
      <c r="N567" s="382"/>
      <c r="O567" s="382"/>
      <c r="P567" s="382"/>
      <c r="Q567" s="382"/>
      <c r="R567" s="382"/>
      <c r="S567" s="382"/>
      <c r="T567" s="382"/>
      <c r="U567" s="382"/>
      <c r="V567" s="382"/>
      <c r="W567" s="382"/>
      <c r="X567" s="382"/>
      <c r="Y567" s="382"/>
      <c r="Z567" s="382"/>
      <c r="AA567" s="373"/>
      <c r="AB567" s="373"/>
      <c r="AC567" s="373"/>
    </row>
    <row r="568" spans="1:68" ht="27" hidden="1" customHeight="1" x14ac:dyDescent="0.25">
      <c r="A568" s="54" t="s">
        <v>724</v>
      </c>
      <c r="B568" s="54" t="s">
        <v>725</v>
      </c>
      <c r="C568" s="31">
        <v>4301020314</v>
      </c>
      <c r="D568" s="388">
        <v>4640242180090</v>
      </c>
      <c r="E568" s="389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35" t="s">
        <v>726</v>
      </c>
      <c r="Q568" s="391"/>
      <c r="R568" s="391"/>
      <c r="S568" s="391"/>
      <c r="T568" s="392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6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7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7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hidden="1" customHeight="1" x14ac:dyDescent="0.25">
      <c r="A571" s="381" t="s">
        <v>63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3"/>
      <c r="AB571" s="373"/>
      <c r="AC571" s="373"/>
    </row>
    <row r="572" spans="1:68" ht="27" hidden="1" customHeight="1" x14ac:dyDescent="0.25">
      <c r="A572" s="54" t="s">
        <v>727</v>
      </c>
      <c r="B572" s="54" t="s">
        <v>728</v>
      </c>
      <c r="C572" s="31">
        <v>4301031321</v>
      </c>
      <c r="D572" s="388">
        <v>4640242180076</v>
      </c>
      <c r="E572" s="389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0" t="s">
        <v>729</v>
      </c>
      <c r="Q572" s="391"/>
      <c r="R572" s="391"/>
      <c r="S572" s="391"/>
      <c r="T572" s="392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idden="1" x14ac:dyDescent="0.2">
      <c r="A573" s="406"/>
      <c r="B573" s="382"/>
      <c r="C573" s="382"/>
      <c r="D573" s="382"/>
      <c r="E573" s="382"/>
      <c r="F573" s="382"/>
      <c r="G573" s="382"/>
      <c r="H573" s="382"/>
      <c r="I573" s="382"/>
      <c r="J573" s="382"/>
      <c r="K573" s="382"/>
      <c r="L573" s="382"/>
      <c r="M573" s="382"/>
      <c r="N573" s="382"/>
      <c r="O573" s="407"/>
      <c r="P573" s="383" t="s">
        <v>69</v>
      </c>
      <c r="Q573" s="384"/>
      <c r="R573" s="384"/>
      <c r="S573" s="384"/>
      <c r="T573" s="384"/>
      <c r="U573" s="384"/>
      <c r="V573" s="385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hidden="1" x14ac:dyDescent="0.2">
      <c r="A574" s="382"/>
      <c r="B574" s="382"/>
      <c r="C574" s="382"/>
      <c r="D574" s="382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407"/>
      <c r="P574" s="383" t="s">
        <v>69</v>
      </c>
      <c r="Q574" s="384"/>
      <c r="R574" s="384"/>
      <c r="S574" s="384"/>
      <c r="T574" s="384"/>
      <c r="U574" s="384"/>
      <c r="V574" s="385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hidden="1" customHeight="1" x14ac:dyDescent="0.25">
      <c r="A575" s="381" t="s">
        <v>71</v>
      </c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73"/>
      <c r="AB575" s="373"/>
      <c r="AC575" s="373"/>
    </row>
    <row r="576" spans="1:68" ht="27" hidden="1" customHeight="1" x14ac:dyDescent="0.25">
      <c r="A576" s="54" t="s">
        <v>730</v>
      </c>
      <c r="B576" s="54" t="s">
        <v>731</v>
      </c>
      <c r="C576" s="31">
        <v>4301051780</v>
      </c>
      <c r="D576" s="388">
        <v>4640242180106</v>
      </c>
      <c r="E576" s="389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697" t="s">
        <v>732</v>
      </c>
      <c r="Q576" s="391"/>
      <c r="R576" s="391"/>
      <c r="S576" s="391"/>
      <c r="T576" s="392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hidden="1" x14ac:dyDescent="0.2">
      <c r="A577" s="406"/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407"/>
      <c r="P577" s="383" t="s">
        <v>69</v>
      </c>
      <c r="Q577" s="384"/>
      <c r="R577" s="384"/>
      <c r="S577" s="384"/>
      <c r="T577" s="384"/>
      <c r="U577" s="384"/>
      <c r="V577" s="385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hidden="1" x14ac:dyDescent="0.2">
      <c r="A578" s="382"/>
      <c r="B578" s="382"/>
      <c r="C578" s="382"/>
      <c r="D578" s="382"/>
      <c r="E578" s="382"/>
      <c r="F578" s="382"/>
      <c r="G578" s="382"/>
      <c r="H578" s="382"/>
      <c r="I578" s="382"/>
      <c r="J578" s="382"/>
      <c r="K578" s="382"/>
      <c r="L578" s="382"/>
      <c r="M578" s="382"/>
      <c r="N578" s="382"/>
      <c r="O578" s="407"/>
      <c r="P578" s="383" t="s">
        <v>69</v>
      </c>
      <c r="Q578" s="384"/>
      <c r="R578" s="384"/>
      <c r="S578" s="384"/>
      <c r="T578" s="384"/>
      <c r="U578" s="384"/>
      <c r="V578" s="385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7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58"/>
      <c r="P579" s="492" t="s">
        <v>733</v>
      </c>
      <c r="Q579" s="493"/>
      <c r="R579" s="493"/>
      <c r="S579" s="493"/>
      <c r="T579" s="493"/>
      <c r="U579" s="493"/>
      <c r="V579" s="494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5598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5666.84</v>
      </c>
      <c r="Z579" s="37"/>
      <c r="AA579" s="380"/>
      <c r="AB579" s="380"/>
      <c r="AC579" s="380"/>
    </row>
    <row r="580" spans="1:32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58"/>
      <c r="P580" s="492" t="s">
        <v>734</v>
      </c>
      <c r="Q580" s="493"/>
      <c r="R580" s="493"/>
      <c r="S580" s="493"/>
      <c r="T580" s="493"/>
      <c r="U580" s="493"/>
      <c r="V580" s="494"/>
      <c r="W580" s="37" t="s">
        <v>68</v>
      </c>
      <c r="X580" s="379">
        <f>IFERROR(SUM(BM22:BM576),"0")</f>
        <v>5906.6084249084251</v>
      </c>
      <c r="Y580" s="379">
        <f>IFERROR(SUM(BN22:BN576),"0")</f>
        <v>5979.5719999999992</v>
      </c>
      <c r="Z580" s="37"/>
      <c r="AA580" s="380"/>
      <c r="AB580" s="380"/>
      <c r="AC580" s="380"/>
    </row>
    <row r="581" spans="1:32" x14ac:dyDescent="0.2">
      <c r="A581" s="382"/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458"/>
      <c r="P581" s="492" t="s">
        <v>735</v>
      </c>
      <c r="Q581" s="493"/>
      <c r="R581" s="493"/>
      <c r="S581" s="493"/>
      <c r="T581" s="493"/>
      <c r="U581" s="493"/>
      <c r="V581" s="494"/>
      <c r="W581" s="37" t="s">
        <v>736</v>
      </c>
      <c r="X581" s="38">
        <f>ROUNDUP(SUM(BO22:BO576),0)</f>
        <v>10</v>
      </c>
      <c r="Y581" s="38">
        <f>ROUNDUP(SUM(BP22:BP576),0)</f>
        <v>10</v>
      </c>
      <c r="Z581" s="37"/>
      <c r="AA581" s="380"/>
      <c r="AB581" s="380"/>
      <c r="AC581" s="380"/>
    </row>
    <row r="582" spans="1:32" x14ac:dyDescent="0.2">
      <c r="A582" s="382"/>
      <c r="B582" s="382"/>
      <c r="C582" s="382"/>
      <c r="D582" s="382"/>
      <c r="E582" s="382"/>
      <c r="F582" s="382"/>
      <c r="G582" s="382"/>
      <c r="H582" s="382"/>
      <c r="I582" s="382"/>
      <c r="J582" s="382"/>
      <c r="K582" s="382"/>
      <c r="L582" s="382"/>
      <c r="M582" s="382"/>
      <c r="N582" s="382"/>
      <c r="O582" s="458"/>
      <c r="P582" s="492" t="s">
        <v>737</v>
      </c>
      <c r="Q582" s="493"/>
      <c r="R582" s="493"/>
      <c r="S582" s="493"/>
      <c r="T582" s="493"/>
      <c r="U582" s="493"/>
      <c r="V582" s="494"/>
      <c r="W582" s="37" t="s">
        <v>68</v>
      </c>
      <c r="X582" s="379">
        <f>GrossWeightTotal+PalletQtyTotal*25</f>
        <v>6156.6084249084251</v>
      </c>
      <c r="Y582" s="379">
        <f>GrossWeightTotalR+PalletQtyTotalR*25</f>
        <v>6229.5719999999992</v>
      </c>
      <c r="Z582" s="37"/>
      <c r="AA582" s="380"/>
      <c r="AB582" s="380"/>
      <c r="AC582" s="380"/>
    </row>
    <row r="583" spans="1:32" x14ac:dyDescent="0.2">
      <c r="A583" s="382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58"/>
      <c r="P583" s="492" t="s">
        <v>738</v>
      </c>
      <c r="Q583" s="493"/>
      <c r="R583" s="493"/>
      <c r="S583" s="493"/>
      <c r="T583" s="493"/>
      <c r="U583" s="493"/>
      <c r="V583" s="494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745.08831908831917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755</v>
      </c>
      <c r="Z583" s="37"/>
      <c r="AA583" s="380"/>
      <c r="AB583" s="380"/>
      <c r="AC583" s="380"/>
    </row>
    <row r="584" spans="1:32" ht="14.25" hidden="1" customHeight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58"/>
      <c r="P584" s="492" t="s">
        <v>739</v>
      </c>
      <c r="Q584" s="493"/>
      <c r="R584" s="493"/>
      <c r="S584" s="493"/>
      <c r="T584" s="493"/>
      <c r="U584" s="493"/>
      <c r="V584" s="494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11.786619999999999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25" t="s">
        <v>107</v>
      </c>
      <c r="D586" s="533"/>
      <c r="E586" s="533"/>
      <c r="F586" s="533"/>
      <c r="G586" s="534"/>
      <c r="H586" s="425" t="s">
        <v>253</v>
      </c>
      <c r="I586" s="533"/>
      <c r="J586" s="533"/>
      <c r="K586" s="533"/>
      <c r="L586" s="533"/>
      <c r="M586" s="533"/>
      <c r="N586" s="533"/>
      <c r="O586" s="533"/>
      <c r="P586" s="533"/>
      <c r="Q586" s="533"/>
      <c r="R586" s="533"/>
      <c r="S586" s="533"/>
      <c r="T586" s="533"/>
      <c r="U586" s="534"/>
      <c r="V586" s="425" t="s">
        <v>473</v>
      </c>
      <c r="W586" s="534"/>
      <c r="X586" s="425" t="s">
        <v>527</v>
      </c>
      <c r="Y586" s="533"/>
      <c r="Z586" s="533"/>
      <c r="AA586" s="534"/>
      <c r="AB586" s="374" t="s">
        <v>598</v>
      </c>
      <c r="AC586" s="425" t="s">
        <v>639</v>
      </c>
      <c r="AD586" s="534"/>
      <c r="AF586" s="375"/>
    </row>
    <row r="587" spans="1:32" ht="14.25" customHeight="1" thickTop="1" x14ac:dyDescent="0.2">
      <c r="A587" s="429" t="s">
        <v>742</v>
      </c>
      <c r="B587" s="425" t="s">
        <v>62</v>
      </c>
      <c r="C587" s="425" t="s">
        <v>108</v>
      </c>
      <c r="D587" s="425" t="s">
        <v>128</v>
      </c>
      <c r="E587" s="425" t="s">
        <v>176</v>
      </c>
      <c r="F587" s="425" t="s">
        <v>196</v>
      </c>
      <c r="G587" s="425" t="s">
        <v>107</v>
      </c>
      <c r="H587" s="425" t="s">
        <v>254</v>
      </c>
      <c r="I587" s="425" t="s">
        <v>271</v>
      </c>
      <c r="J587" s="425" t="s">
        <v>327</v>
      </c>
      <c r="K587" s="425" t="s">
        <v>342</v>
      </c>
      <c r="L587" s="375"/>
      <c r="M587" s="425" t="s">
        <v>358</v>
      </c>
      <c r="N587" s="375"/>
      <c r="O587" s="425" t="s">
        <v>371</v>
      </c>
      <c r="P587" s="425" t="s">
        <v>374</v>
      </c>
      <c r="Q587" s="425" t="s">
        <v>381</v>
      </c>
      <c r="R587" s="425" t="s">
        <v>392</v>
      </c>
      <c r="S587" s="425" t="s">
        <v>395</v>
      </c>
      <c r="T587" s="425" t="s">
        <v>402</v>
      </c>
      <c r="U587" s="425" t="s">
        <v>464</v>
      </c>
      <c r="V587" s="425" t="s">
        <v>474</v>
      </c>
      <c r="W587" s="425" t="s">
        <v>502</v>
      </c>
      <c r="X587" s="425" t="s">
        <v>528</v>
      </c>
      <c r="Y587" s="425" t="s">
        <v>573</v>
      </c>
      <c r="Z587" s="425" t="s">
        <v>588</v>
      </c>
      <c r="AA587" s="425" t="s">
        <v>595</v>
      </c>
      <c r="AB587" s="425" t="s">
        <v>598</v>
      </c>
      <c r="AC587" s="425" t="s">
        <v>639</v>
      </c>
      <c r="AD587" s="425" t="s">
        <v>717</v>
      </c>
      <c r="AF587" s="375"/>
    </row>
    <row r="588" spans="1:32" ht="13.5" customHeight="1" thickBot="1" x14ac:dyDescent="0.25">
      <c r="A588" s="430"/>
      <c r="B588" s="426"/>
      <c r="C588" s="426"/>
      <c r="D588" s="426"/>
      <c r="E588" s="426"/>
      <c r="F588" s="426"/>
      <c r="G588" s="426"/>
      <c r="H588" s="426"/>
      <c r="I588" s="426"/>
      <c r="J588" s="426"/>
      <c r="K588" s="426"/>
      <c r="L588" s="375"/>
      <c r="M588" s="426"/>
      <c r="N588" s="375"/>
      <c r="O588" s="426"/>
      <c r="P588" s="426"/>
      <c r="Q588" s="426"/>
      <c r="R588" s="426"/>
      <c r="S588" s="426"/>
      <c r="T588" s="426"/>
      <c r="U588" s="426"/>
      <c r="V588" s="426"/>
      <c r="W588" s="426"/>
      <c r="X588" s="426"/>
      <c r="Y588" s="426"/>
      <c r="Z588" s="426"/>
      <c r="AA588" s="426"/>
      <c r="AB588" s="426"/>
      <c r="AC588" s="426"/>
      <c r="AD588" s="426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72.800000000000011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21.6</v>
      </c>
      <c r="E589" s="46">
        <f>IFERROR(Y105*1,"0")+IFERROR(Y106*1,"0")+IFERROR(Y107*1,"0")+IFERROR(Y108*1,"0")+IFERROR(Y109*1,"0")+IFERROR(Y113*1,"0")+IFERROR(Y114*1,"0")+IFERROR(Y115*1,"0")+IFERROR(Y116*1,"0")+IFERROR(Y117*1,"0")</f>
        <v>67.2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100.80000000000001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1320.6</v>
      </c>
      <c r="U589" s="46">
        <f>IFERROR(Y348*1,"0")+IFERROR(Y352*1,"0")+IFERROR(Y353*1,"0")+IFERROR(Y354*1,"0")</f>
        <v>64.8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1620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234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50.400000000000006</v>
      </c>
      <c r="Y589" s="46">
        <f>IFERROR(Y453*1,"0")+IFERROR(Y457*1,"0")+IFERROR(Y458*1,"0")+IFERROR(Y459*1,"0")+IFERROR(Y460*1,"0")+IFERROR(Y461*1,"0")+IFERROR(Y462*1,"0")+IFERROR(Y466*1,"0")</f>
        <v>151.20000000000002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1335.8400000000001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627.6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0,00"/>
        <filter val="1,85"/>
        <filter val="10"/>
        <filter val="100,00"/>
        <filter val="11,90"/>
        <filter val="113,64"/>
        <filter val="115,38"/>
        <filter val="13,89"/>
        <filter val="140,00"/>
        <filter val="150,00"/>
        <filter val="160,00"/>
        <filter val="180,00"/>
        <filter val="20,00"/>
        <filter val="20,51"/>
        <filter val="200,00"/>
        <filter val="210,00"/>
        <filter val="230,00"/>
        <filter val="25,00"/>
        <filter val="250,00"/>
        <filter val="260,00"/>
        <filter val="29,49"/>
        <filter val="30,00"/>
        <filter val="300,00"/>
        <filter val="35,71"/>
        <filter val="38,10"/>
        <filter val="39,77"/>
        <filter val="40,67"/>
        <filter val="400,00"/>
        <filter val="5 598,00"/>
        <filter val="5 906,61"/>
        <filter val="50,00"/>
        <filter val="510,00"/>
        <filter val="6 156,61"/>
        <filter val="60,00"/>
        <filter val="600,00"/>
        <filter val="61,90"/>
        <filter val="610,00"/>
        <filter val="66,67"/>
        <filter val="68,00"/>
        <filter val="7,14"/>
        <filter val="7,41"/>
        <filter val="7,56"/>
        <filter val="70,00"/>
        <filter val="745,09"/>
        <filter val="8,00"/>
        <filter val="900,00"/>
        <filter val="96,59"/>
      </filters>
    </filterColumn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P581:V581"/>
    <mergeCell ref="D271:E271"/>
    <mergeCell ref="V12:W1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0:T70"/>
    <mergeCell ref="P434:T434"/>
    <mergeCell ref="D244:E244"/>
    <mergeCell ref="P319:T319"/>
    <mergeCell ref="D458:E458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178:T178"/>
    <mergeCell ref="P34:T34"/>
    <mergeCell ref="P105:T105"/>
    <mergeCell ref="D257:E257"/>
    <mergeCell ref="P270:T270"/>
    <mergeCell ref="P214:T214"/>
    <mergeCell ref="D384:E384"/>
    <mergeCell ref="D58:E58"/>
    <mergeCell ref="D84:E84"/>
    <mergeCell ref="D80:E80"/>
    <mergeCell ref="P188:T188"/>
    <mergeCell ref="P44:V44"/>
    <mergeCell ref="D105:E105"/>
    <mergeCell ref="A51:Z51"/>
    <mergeCell ref="A476:Z476"/>
    <mergeCell ref="D341:E341"/>
    <mergeCell ref="P72:T72"/>
    <mergeCell ref="D433:E433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P553:V553"/>
    <mergeCell ref="A207:Z207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D367:E367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P157:V157"/>
    <mergeCell ref="A38:Z38"/>
    <mergeCell ref="P455:V455"/>
    <mergeCell ref="P75:T75"/>
    <mergeCell ref="D223:E223"/>
    <mergeCell ref="D279:E279"/>
    <mergeCell ref="D521:E521"/>
    <mergeCell ref="A254:Z254"/>
    <mergeCell ref="P181:T181"/>
    <mergeCell ref="P368:T368"/>
    <mergeCell ref="D237:E237"/>
    <mergeCell ref="A44:O45"/>
    <mergeCell ref="P85:T85"/>
    <mergeCell ref="P383:T383"/>
    <mergeCell ref="D522:E5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84:T84"/>
    <mergeCell ref="P222:T222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P79:T79"/>
    <mergeCell ref="D473:E473"/>
    <mergeCell ref="P244:T244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P193:T193"/>
    <mergeCell ref="P320:T320"/>
    <mergeCell ref="P314:T314"/>
    <mergeCell ref="A170:O171"/>
    <mergeCell ref="D428:E428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P26:T26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  <mergeCell ref="T6:U9"/>
    <mergeCell ref="P324:T324"/>
    <mergeCell ref="P153:T153"/>
    <mergeCell ref="P511:T511"/>
    <mergeCell ref="P73:T73"/>
    <mergeCell ref="A13:M13"/>
    <mergeCell ref="A59:O60"/>
    <mergeCell ref="P22:T22"/>
    <mergeCell ref="A61:Z61"/>
    <mergeCell ref="D415:E415"/>
    <mergeCell ref="A359:Z359"/>
    <mergeCell ref="P394:V39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2024-09-10T11:08:15Z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