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FF4731-F513-4409-A36E-3E84903E82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1" i="2"/>
  <c r="BO531" i="2"/>
  <c r="BN531" i="2"/>
  <c r="BM531" i="2"/>
  <c r="Z531" i="2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N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N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Z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73" i="2" l="1"/>
  <c r="BN73" i="2"/>
  <c r="Z223" i="2"/>
  <c r="BN223" i="2"/>
  <c r="Z176" i="2"/>
  <c r="Z429" i="2"/>
  <c r="BN429" i="2"/>
  <c r="Y274" i="2"/>
  <c r="Y535" i="2"/>
  <c r="BP132" i="2"/>
  <c r="BP200" i="2"/>
  <c r="BP232" i="2"/>
  <c r="Y468" i="2"/>
  <c r="Z533" i="2"/>
  <c r="BN533" i="2"/>
  <c r="BN58" i="2"/>
  <c r="BN167" i="2"/>
  <c r="BN335" i="2"/>
  <c r="BN365" i="2"/>
  <c r="BN485" i="2"/>
  <c r="BN211" i="2"/>
  <c r="Y65" i="2"/>
  <c r="BN62" i="2"/>
  <c r="Z63" i="2"/>
  <c r="BN63" i="2"/>
  <c r="BN75" i="2"/>
  <c r="Z94" i="2"/>
  <c r="BN94" i="2"/>
  <c r="BN100" i="2"/>
  <c r="BP226" i="2"/>
  <c r="BN278" i="2"/>
  <c r="Z286" i="2"/>
  <c r="Z287" i="2" s="1"/>
  <c r="Z392" i="2"/>
  <c r="Z462" i="2"/>
  <c r="Y536" i="2"/>
  <c r="BN532" i="2"/>
  <c r="BN534" i="2"/>
  <c r="Z502" i="2"/>
  <c r="Z159" i="2"/>
  <c r="Z337" i="2"/>
  <c r="Z383" i="2"/>
  <c r="BP383" i="2"/>
  <c r="Z389" i="2"/>
  <c r="BP389" i="2"/>
  <c r="Z403" i="2"/>
  <c r="BP403" i="2"/>
  <c r="BP459" i="2"/>
  <c r="BP211" i="2"/>
  <c r="Y370" i="2"/>
  <c r="Z368" i="2"/>
  <c r="Z420" i="2"/>
  <c r="Z433" i="2"/>
  <c r="Z488" i="2"/>
  <c r="Z532" i="2"/>
  <c r="BP532" i="2"/>
  <c r="Z534" i="2"/>
  <c r="Z86" i="2"/>
  <c r="Z99" i="2"/>
  <c r="Z147" i="2"/>
  <c r="BP147" i="2"/>
  <c r="Z168" i="2"/>
  <c r="Z197" i="2"/>
  <c r="BP197" i="2"/>
  <c r="Z203" i="2"/>
  <c r="BP203" i="2"/>
  <c r="Z246" i="2"/>
  <c r="Z281" i="2"/>
  <c r="Z329" i="2"/>
  <c r="Z459" i="2"/>
  <c r="Z505" i="2"/>
  <c r="BP505" i="2"/>
  <c r="Z555" i="2"/>
  <c r="Z559" i="2" s="1"/>
  <c r="Z58" i="2"/>
  <c r="Z62" i="2"/>
  <c r="Z64" i="2" s="1"/>
  <c r="Y77" i="2"/>
  <c r="Z75" i="2"/>
  <c r="Z278" i="2"/>
  <c r="S589" i="2"/>
  <c r="Z307" i="2"/>
  <c r="BP55" i="2"/>
  <c r="Z70" i="2"/>
  <c r="BN99" i="2"/>
  <c r="Z100" i="2"/>
  <c r="Z167" i="2"/>
  <c r="BP180" i="2"/>
  <c r="BP216" i="2"/>
  <c r="Z258" i="2"/>
  <c r="Z335" i="2"/>
  <c r="Y345" i="2"/>
  <c r="Z365" i="2"/>
  <c r="BN383" i="2"/>
  <c r="Y38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Z497" i="2" s="1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9" i="2"/>
  <c r="Z363" i="2"/>
  <c r="Y374" i="2"/>
  <c r="BP402" i="2"/>
  <c r="BN402" i="2"/>
  <c r="Z402" i="2"/>
  <c r="BP458" i="2"/>
  <c r="BN458" i="2"/>
  <c r="Z458" i="2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Z374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Y565" i="2"/>
  <c r="AB589" i="2"/>
  <c r="Z76" i="2" l="1"/>
  <c r="Z183" i="2"/>
  <c r="Z463" i="2"/>
  <c r="Z164" i="2"/>
  <c r="Z156" i="2"/>
  <c r="Z170" i="2"/>
  <c r="Z338" i="2"/>
  <c r="Z398" i="2"/>
  <c r="Z474" i="2"/>
  <c r="Z380" i="2"/>
  <c r="Z110" i="2"/>
  <c r="Z135" i="2"/>
  <c r="Z273" i="2"/>
  <c r="Z81" i="2"/>
  <c r="Z144" i="2"/>
  <c r="Z95" i="2"/>
  <c r="Z325" i="2"/>
  <c r="Z149" i="2"/>
  <c r="Z101" i="2"/>
  <c r="Z528" i="2"/>
  <c r="Z552" i="2"/>
  <c r="Z316" i="2"/>
  <c r="Z535" i="2"/>
  <c r="X582" i="2"/>
  <c r="Z331" i="2"/>
  <c r="Z565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<sst xmlns="http://schemas.openxmlformats.org/spreadsheetml/2006/main" count="3701" uniqueCount="785">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</sst>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topLeftCell="A338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 t="s">
        <v>784</v>
      </c>
      <c r="I5" s="386"/>
      <c r="J5" s="386"/>
      <c r="K5" s="386"/>
      <c r="L5" s="386"/>
      <c r="M5" s="386"/>
      <c r="N5" s="70"/>
      <c r="P5" s="26" t="s">
        <v>4</v>
      </c>
      <c r="Q5" s="388">
        <v>45547</v>
      </c>
      <c r="R5" s="388"/>
      <c r="T5" s="389" t="s">
        <v>3</v>
      </c>
      <c r="U5" s="390"/>
      <c r="V5" s="391" t="s">
        <v>748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761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Четверг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0.45833333333333331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hidden="1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hidden="1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hidden="1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hidden="1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hidden="1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hidden="1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80</v>
      </c>
      <c r="Y56" s="54">
        <f t="shared" si="6"/>
        <v>80</v>
      </c>
      <c r="Z56" s="40">
        <f>IFERROR(IF(Y56=0,"",ROUNDUP(Y56/H56,0)*0.00937),"")</f>
        <v>0.18740000000000001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84.800000000000011</v>
      </c>
      <c r="BN56" s="76">
        <f t="shared" si="8"/>
        <v>84.800000000000011</v>
      </c>
      <c r="BO56" s="76">
        <f t="shared" si="9"/>
        <v>0.16666666666666666</v>
      </c>
      <c r="BP56" s="76">
        <f t="shared" si="10"/>
        <v>0.16666666666666666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20</v>
      </c>
      <c r="Y59" s="42">
        <f>IFERROR(Y53/H53,"0")+IFERROR(Y54/H54,"0")+IFERROR(Y55/H55,"0")+IFERROR(Y56/H56,"0")+IFERROR(Y57/H57,"0")+IFERROR(Y58/H58,"0")</f>
        <v>20</v>
      </c>
      <c r="Z59" s="42">
        <f>IFERROR(IF(Z53="",0,Z53),"0")+IFERROR(IF(Z54="",0,Z54),"0")+IFERROR(IF(Z55="",0,Z55),"0")+IFERROR(IF(Z56="",0,Z56),"0")+IFERROR(IF(Z57="",0,Z57),"0")+IFERROR(IF(Z58="",0,Z58),"0")</f>
        <v>0.18740000000000001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80</v>
      </c>
      <c r="Y60" s="42">
        <f>IFERROR(SUM(Y53:Y58),"0")</f>
        <v>80</v>
      </c>
      <c r="Z60" s="41"/>
      <c r="AA60" s="65"/>
      <c r="AB60" s="65"/>
      <c r="AC60" s="65"/>
    </row>
    <row r="61" spans="1:68" ht="14.25" hidden="1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hidden="1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hidden="1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4301012008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48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hidden="1" customHeight="1" x14ac:dyDescent="0.25">
      <c r="A74" s="61" t="s">
        <v>157</v>
      </c>
      <c r="B74" s="61" t="s">
        <v>158</v>
      </c>
      <c r="C74" s="35">
        <v>4301011458</v>
      </c>
      <c r="D74" s="446">
        <v>4680115881525</v>
      </c>
      <c r="E74" s="446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">
        <v>159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hidden="1" customHeight="1" x14ac:dyDescent="0.25">
      <c r="A75" s="61" t="s">
        <v>160</v>
      </c>
      <c r="B75" s="61" t="s">
        <v>161</v>
      </c>
      <c r="C75" s="35">
        <v>4301011437</v>
      </c>
      <c r="D75" s="446">
        <v>4680115881419</v>
      </c>
      <c r="E75" s="446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48"/>
      <c r="R75" s="448"/>
      <c r="S75" s="448"/>
      <c r="T75" s="449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hidden="1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hidden="1" x14ac:dyDescent="0.2">
      <c r="A77" s="453"/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4"/>
      <c r="P77" s="450" t="s">
        <v>43</v>
      </c>
      <c r="Q77" s="451"/>
      <c r="R77" s="451"/>
      <c r="S77" s="451"/>
      <c r="T77" s="451"/>
      <c r="U77" s="451"/>
      <c r="V77" s="452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hidden="1" customHeight="1" x14ac:dyDescent="0.25">
      <c r="A78" s="445" t="s">
        <v>162</v>
      </c>
      <c r="B78" s="445"/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446">
        <v>4680115881440</v>
      </c>
      <c r="E79" s="446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1700</v>
      </c>
      <c r="Y79" s="54">
        <f>IFERROR(IF(X79="",0,CEILING((X79/$H79),1)*$H79),"")</f>
        <v>1706.4</v>
      </c>
      <c r="Z79" s="40">
        <f>IFERROR(IF(Y79=0,"",ROUNDUP(Y79/H79,0)*0.02175),"")</f>
        <v>3.4364999999999997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1775.5555555555554</v>
      </c>
      <c r="BN79" s="76">
        <f>IFERROR(Y79*I79/H79,"0")</f>
        <v>1782.2399999999998</v>
      </c>
      <c r="BO79" s="76">
        <f>IFERROR(1/J79*(X79/H79),"0")</f>
        <v>2.8108465608465605</v>
      </c>
      <c r="BP79" s="76">
        <f>IFERROR(1/J79*(Y79/H79),"0")</f>
        <v>2.8214285714285712</v>
      </c>
    </row>
    <row r="80" spans="1:68" ht="27" hidden="1" customHeight="1" x14ac:dyDescent="0.25">
      <c r="A80" s="61" t="s">
        <v>165</v>
      </c>
      <c r="B80" s="61" t="s">
        <v>166</v>
      </c>
      <c r="C80" s="35">
        <v>4301020296</v>
      </c>
      <c r="D80" s="446">
        <v>4680115881433</v>
      </c>
      <c r="E80" s="446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48"/>
      <c r="R80" s="448"/>
      <c r="S80" s="448"/>
      <c r="T80" s="449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42</v>
      </c>
      <c r="X81" s="42">
        <f>IFERROR(X79/H79,"0")+IFERROR(X80/H80,"0")</f>
        <v>157.40740740740739</v>
      </c>
      <c r="Y81" s="42">
        <f>IFERROR(Y79/H79,"0")+IFERROR(Y80/H80,"0")</f>
        <v>158</v>
      </c>
      <c r="Z81" s="42">
        <f>IFERROR(IF(Z79="",0,Z79),"0")+IFERROR(IF(Z80="",0,Z80),"0")</f>
        <v>3.4364999999999997</v>
      </c>
      <c r="AA81" s="65"/>
      <c r="AB81" s="65"/>
      <c r="AC81" s="65"/>
    </row>
    <row r="82" spans="1:68" x14ac:dyDescent="0.2">
      <c r="A82" s="453"/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4"/>
      <c r="P82" s="450" t="s">
        <v>43</v>
      </c>
      <c r="Q82" s="451"/>
      <c r="R82" s="451"/>
      <c r="S82" s="451"/>
      <c r="T82" s="451"/>
      <c r="U82" s="451"/>
      <c r="V82" s="452"/>
      <c r="W82" s="41" t="s">
        <v>0</v>
      </c>
      <c r="X82" s="42">
        <f>IFERROR(SUM(X79:X80),"0")</f>
        <v>1700</v>
      </c>
      <c r="Y82" s="42">
        <f>IFERROR(SUM(Y79:Y80),"0")</f>
        <v>1706.4</v>
      </c>
      <c r="Z82" s="41"/>
      <c r="AA82" s="65"/>
      <c r="AB82" s="65"/>
      <c r="AC82" s="65"/>
    </row>
    <row r="83" spans="1:68" ht="14.25" hidden="1" customHeight="1" x14ac:dyDescent="0.25">
      <c r="A83" s="445" t="s">
        <v>79</v>
      </c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  <c r="AA83" s="64"/>
      <c r="AB83" s="64"/>
      <c r="AC83" s="64"/>
    </row>
    <row r="84" spans="1:68" ht="16.5" hidden="1" customHeight="1" x14ac:dyDescent="0.25">
      <c r="A84" s="61" t="s">
        <v>167</v>
      </c>
      <c r="B84" s="61" t="s">
        <v>168</v>
      </c>
      <c r="C84" s="35">
        <v>4301031242</v>
      </c>
      <c r="D84" s="446">
        <v>4680115885066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4301031240</v>
      </c>
      <c r="D85" s="446">
        <v>4680115885042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171</v>
      </c>
      <c r="B86" s="61" t="s">
        <v>172</v>
      </c>
      <c r="C86" s="35">
        <v>4301031315</v>
      </c>
      <c r="D86" s="446">
        <v>4680115885080</v>
      </c>
      <c r="E86" s="446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4301031243</v>
      </c>
      <c r="D87" s="446">
        <v>4680115885073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4301031241</v>
      </c>
      <c r="D88" s="446">
        <v>4680115885059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hidden="1" customHeight="1" x14ac:dyDescent="0.25">
      <c r="A89" s="61" t="s">
        <v>177</v>
      </c>
      <c r="B89" s="61" t="s">
        <v>178</v>
      </c>
      <c r="C89" s="35">
        <v>4301031316</v>
      </c>
      <c r="D89" s="446">
        <v>4680115885097</v>
      </c>
      <c r="E89" s="446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48"/>
      <c r="R89" s="448"/>
      <c r="S89" s="448"/>
      <c r="T89" s="449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hidden="1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hidden="1" x14ac:dyDescent="0.2">
      <c r="A91" s="453"/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4"/>
      <c r="P91" s="450" t="s">
        <v>43</v>
      </c>
      <c r="Q91" s="451"/>
      <c r="R91" s="451"/>
      <c r="S91" s="451"/>
      <c r="T91" s="451"/>
      <c r="U91" s="451"/>
      <c r="V91" s="452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hidden="1" customHeight="1" x14ac:dyDescent="0.25">
      <c r="A92" s="445" t="s">
        <v>84</v>
      </c>
      <c r="B92" s="445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  <c r="AA92" s="64"/>
      <c r="AB92" s="64"/>
      <c r="AC92" s="64"/>
    </row>
    <row r="93" spans="1:68" ht="16.5" hidden="1" customHeight="1" x14ac:dyDescent="0.25">
      <c r="A93" s="61" t="s">
        <v>179</v>
      </c>
      <c r="B93" s="61" t="s">
        <v>180</v>
      </c>
      <c r="C93" s="35">
        <v>4301051827</v>
      </c>
      <c r="D93" s="446">
        <v>4680115884403</v>
      </c>
      <c r="E93" s="446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hidden="1" customHeight="1" x14ac:dyDescent="0.25">
      <c r="A94" s="61" t="s">
        <v>181</v>
      </c>
      <c r="B94" s="61" t="s">
        <v>182</v>
      </c>
      <c r="C94" s="35">
        <v>4301051837</v>
      </c>
      <c r="D94" s="446">
        <v>4680115884311</v>
      </c>
      <c r="E94" s="446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48"/>
      <c r="R94" s="448"/>
      <c r="S94" s="448"/>
      <c r="T94" s="449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idden="1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hidden="1" x14ac:dyDescent="0.2">
      <c r="A96" s="453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4"/>
      <c r="P96" s="450" t="s">
        <v>43</v>
      </c>
      <c r="Q96" s="451"/>
      <c r="R96" s="451"/>
      <c r="S96" s="451"/>
      <c r="T96" s="451"/>
      <c r="U96" s="451"/>
      <c r="V96" s="452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hidden="1" customHeight="1" x14ac:dyDescent="0.25">
      <c r="A97" s="445" t="s">
        <v>183</v>
      </c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445"/>
      <c r="M97" s="445"/>
      <c r="N97" s="445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  <c r="AA97" s="64"/>
      <c r="AB97" s="64"/>
      <c r="AC97" s="64"/>
    </row>
    <row r="98" spans="1:68" ht="27" hidden="1" customHeight="1" x14ac:dyDescent="0.25">
      <c r="A98" s="61" t="s">
        <v>184</v>
      </c>
      <c r="B98" s="61" t="s">
        <v>185</v>
      </c>
      <c r="C98" s="35">
        <v>4301060366</v>
      </c>
      <c r="D98" s="446">
        <v>4680115881532</v>
      </c>
      <c r="E98" s="446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184</v>
      </c>
      <c r="B99" s="61" t="s">
        <v>186</v>
      </c>
      <c r="C99" s="35">
        <v>4301060371</v>
      </c>
      <c r="D99" s="446">
        <v>4680115881532</v>
      </c>
      <c r="E99" s="446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hidden="1" customHeight="1" x14ac:dyDescent="0.25">
      <c r="A100" s="61" t="s">
        <v>187</v>
      </c>
      <c r="B100" s="61" t="s">
        <v>188</v>
      </c>
      <c r="C100" s="35">
        <v>4301060351</v>
      </c>
      <c r="D100" s="446">
        <v>4680115881464</v>
      </c>
      <c r="E100" s="446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48"/>
      <c r="R100" s="448"/>
      <c r="S100" s="448"/>
      <c r="T100" s="449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hidden="1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hidden="1" x14ac:dyDescent="0.2">
      <c r="A102" s="453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4"/>
      <c r="P102" s="450" t="s">
        <v>43</v>
      </c>
      <c r="Q102" s="451"/>
      <c r="R102" s="451"/>
      <c r="S102" s="451"/>
      <c r="T102" s="451"/>
      <c r="U102" s="451"/>
      <c r="V102" s="452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hidden="1" customHeight="1" x14ac:dyDescent="0.25">
      <c r="A103" s="444" t="s">
        <v>189</v>
      </c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  <c r="X103" s="444"/>
      <c r="Y103" s="444"/>
      <c r="Z103" s="444"/>
      <c r="AA103" s="63"/>
      <c r="AB103" s="63"/>
      <c r="AC103" s="63"/>
    </row>
    <row r="104" spans="1:68" ht="14.25" hidden="1" customHeight="1" x14ac:dyDescent="0.25">
      <c r="A104" s="445" t="s">
        <v>122</v>
      </c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  <c r="AA104" s="64"/>
      <c r="AB104" s="64"/>
      <c r="AC104" s="64"/>
    </row>
    <row r="105" spans="1:68" ht="27" hidden="1" customHeight="1" x14ac:dyDescent="0.25">
      <c r="A105" s="61" t="s">
        <v>190</v>
      </c>
      <c r="B105" s="61" t="s">
        <v>191</v>
      </c>
      <c r="C105" s="35">
        <v>4301011468</v>
      </c>
      <c r="D105" s="446">
        <v>4680115881327</v>
      </c>
      <c r="E105" s="446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hidden="1" customHeight="1" x14ac:dyDescent="0.25">
      <c r="A106" s="61" t="s">
        <v>192</v>
      </c>
      <c r="B106" s="61" t="s">
        <v>193</v>
      </c>
      <c r="C106" s="35">
        <v>4301012006</v>
      </c>
      <c r="D106" s="446">
        <v>4680115881518</v>
      </c>
      <c r="E106" s="446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hidden="1" customHeight="1" x14ac:dyDescent="0.25">
      <c r="A107" s="61" t="s">
        <v>194</v>
      </c>
      <c r="B107" s="61" t="s">
        <v>195</v>
      </c>
      <c r="C107" s="35">
        <v>4301011476</v>
      </c>
      <c r="D107" s="446">
        <v>4680115881518</v>
      </c>
      <c r="E107" s="446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48"/>
      <c r="R107" s="448"/>
      <c r="S107" s="448"/>
      <c r="T107" s="449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hidden="1" customHeight="1" x14ac:dyDescent="0.25">
      <c r="A108" s="61" t="s">
        <v>196</v>
      </c>
      <c r="B108" s="61" t="s">
        <v>197</v>
      </c>
      <c r="C108" s="35">
        <v>4301012007</v>
      </c>
      <c r="D108" s="446">
        <v>4680115881303</v>
      </c>
      <c r="E108" s="446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5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48"/>
      <c r="R108" s="448"/>
      <c r="S108" s="448"/>
      <c r="T108" s="449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446">
        <v>4680115881303</v>
      </c>
      <c r="E109" s="446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48"/>
      <c r="R109" s="448"/>
      <c r="S109" s="448"/>
      <c r="T109" s="449"/>
      <c r="U109" s="38" t="s">
        <v>48</v>
      </c>
      <c r="V109" s="38" t="s">
        <v>48</v>
      </c>
      <c r="W109" s="39" t="s">
        <v>0</v>
      </c>
      <c r="X109" s="57">
        <v>225</v>
      </c>
      <c r="Y109" s="54">
        <f>IFERROR(IF(X109="",0,CEILING((X109/$H109),1)*$H109),"")</f>
        <v>225</v>
      </c>
      <c r="Z109" s="40">
        <f>IFERROR(IF(Y109=0,"",ROUNDUP(Y109/H109,0)*0.00937),"")</f>
        <v>0.46849999999999997</v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235.5</v>
      </c>
      <c r="BN109" s="76">
        <f>IFERROR(Y109*I109/H109,"0")</f>
        <v>235.5</v>
      </c>
      <c r="BO109" s="76">
        <f>IFERROR(1/J109*(X109/H109),"0")</f>
        <v>0.41666666666666669</v>
      </c>
      <c r="BP109" s="76">
        <f>IFERROR(1/J109*(Y109/H109),"0")</f>
        <v>0.41666666666666669</v>
      </c>
    </row>
    <row r="110" spans="1:68" x14ac:dyDescent="0.2">
      <c r="A110" s="453"/>
      <c r="B110" s="453"/>
      <c r="C110" s="453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4"/>
      <c r="P110" s="450" t="s">
        <v>43</v>
      </c>
      <c r="Q110" s="451"/>
      <c r="R110" s="451"/>
      <c r="S110" s="451"/>
      <c r="T110" s="451"/>
      <c r="U110" s="451"/>
      <c r="V110" s="452"/>
      <c r="W110" s="41" t="s">
        <v>42</v>
      </c>
      <c r="X110" s="42">
        <f>IFERROR(X105/H105,"0")+IFERROR(X106/H106,"0")+IFERROR(X107/H107,"0")+IFERROR(X108/H108,"0")+IFERROR(X109/H109,"0")</f>
        <v>50</v>
      </c>
      <c r="Y110" s="42">
        <f>IFERROR(Y105/H105,"0")+IFERROR(Y106/H106,"0")+IFERROR(Y107/H107,"0")+IFERROR(Y108/H108,"0")+IFERROR(Y109/H109,"0")</f>
        <v>50</v>
      </c>
      <c r="Z110" s="42">
        <f>IFERROR(IF(Z105="",0,Z105),"0")+IFERROR(IF(Z106="",0,Z106),"0")+IFERROR(IF(Z107="",0,Z107),"0")+IFERROR(IF(Z108="",0,Z108),"0")+IFERROR(IF(Z109="",0,Z109),"0")</f>
        <v>0.46849999999999997</v>
      </c>
      <c r="AA110" s="65"/>
      <c r="AB110" s="65"/>
      <c r="AC110" s="65"/>
    </row>
    <row r="111" spans="1:68" x14ac:dyDescent="0.2">
      <c r="A111" s="453"/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4"/>
      <c r="P111" s="450" t="s">
        <v>43</v>
      </c>
      <c r="Q111" s="451"/>
      <c r="R111" s="451"/>
      <c r="S111" s="451"/>
      <c r="T111" s="451"/>
      <c r="U111" s="451"/>
      <c r="V111" s="452"/>
      <c r="W111" s="41" t="s">
        <v>0</v>
      </c>
      <c r="X111" s="42">
        <f>IFERROR(SUM(X105:X109),"0")</f>
        <v>225</v>
      </c>
      <c r="Y111" s="42">
        <f>IFERROR(SUM(Y105:Y109),"0")</f>
        <v>225</v>
      </c>
      <c r="Z111" s="41"/>
      <c r="AA111" s="65"/>
      <c r="AB111" s="65"/>
      <c r="AC111" s="65"/>
    </row>
    <row r="112" spans="1:68" ht="14.25" hidden="1" customHeight="1" x14ac:dyDescent="0.25">
      <c r="A112" s="445" t="s">
        <v>84</v>
      </c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445"/>
      <c r="M112" s="445"/>
      <c r="N112" s="445"/>
      <c r="O112" s="445"/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  <c r="AA112" s="64"/>
      <c r="AB112" s="64"/>
      <c r="AC112" s="64"/>
    </row>
    <row r="113" spans="1:68" ht="27" hidden="1" customHeight="1" x14ac:dyDescent="0.25">
      <c r="A113" s="61" t="s">
        <v>200</v>
      </c>
      <c r="B113" s="61" t="s">
        <v>201</v>
      </c>
      <c r="C113" s="35">
        <v>4301051437</v>
      </c>
      <c r="D113" s="446">
        <v>4607091386967</v>
      </c>
      <c r="E113" s="446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200</v>
      </c>
      <c r="B114" s="61" t="s">
        <v>202</v>
      </c>
      <c r="C114" s="35">
        <v>4301051543</v>
      </c>
      <c r="D114" s="446">
        <v>4607091386967</v>
      </c>
      <c r="E114" s="446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hidden="1" customHeight="1" x14ac:dyDescent="0.25">
      <c r="A115" s="61" t="s">
        <v>203</v>
      </c>
      <c r="B115" s="61" t="s">
        <v>204</v>
      </c>
      <c r="C115" s="35">
        <v>4301051436</v>
      </c>
      <c r="D115" s="446">
        <v>4607091385731</v>
      </c>
      <c r="E115" s="446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48"/>
      <c r="R115" s="448"/>
      <c r="S115" s="448"/>
      <c r="T115" s="449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hidden="1" customHeight="1" x14ac:dyDescent="0.25">
      <c r="A116" s="61" t="s">
        <v>205</v>
      </c>
      <c r="B116" s="61" t="s">
        <v>206</v>
      </c>
      <c r="C116" s="35">
        <v>4301051438</v>
      </c>
      <c r="D116" s="446">
        <v>4680115880894</v>
      </c>
      <c r="E116" s="44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48"/>
      <c r="R116" s="448"/>
      <c r="S116" s="448"/>
      <c r="T116" s="449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hidden="1" customHeight="1" x14ac:dyDescent="0.25">
      <c r="A117" s="61" t="s">
        <v>207</v>
      </c>
      <c r="B117" s="61" t="s">
        <v>208</v>
      </c>
      <c r="C117" s="35">
        <v>4301051439</v>
      </c>
      <c r="D117" s="446">
        <v>4680115880214</v>
      </c>
      <c r="E117" s="446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48"/>
      <c r="R117" s="448"/>
      <c r="S117" s="448"/>
      <c r="T117" s="449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idden="1" x14ac:dyDescent="0.2">
      <c r="A118" s="453"/>
      <c r="B118" s="453"/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4"/>
      <c r="P118" s="450" t="s">
        <v>43</v>
      </c>
      <c r="Q118" s="451"/>
      <c r="R118" s="451"/>
      <c r="S118" s="451"/>
      <c r="T118" s="451"/>
      <c r="U118" s="451"/>
      <c r="V118" s="452"/>
      <c r="W118" s="41" t="s">
        <v>42</v>
      </c>
      <c r="X118" s="42">
        <f>IFERROR(X113/H113,"0")+IFERROR(X114/H114,"0")+IFERROR(X115/H115,"0")+IFERROR(X116/H116,"0")+IFERROR(X117/H117,"0")</f>
        <v>0</v>
      </c>
      <c r="Y118" s="42">
        <f>IFERROR(Y113/H113,"0")+IFERROR(Y114/H114,"0")+IFERROR(Y115/H115,"0")+IFERROR(Y116/H116,"0")+IFERROR(Y117/H117,"0")</f>
        <v>0</v>
      </c>
      <c r="Z118" s="42">
        <f>IFERROR(IF(Z113="",0,Z113),"0")+IFERROR(IF(Z114="",0,Z114),"0")+IFERROR(IF(Z115="",0,Z115),"0")+IFERROR(IF(Z116="",0,Z116),"0")+IFERROR(IF(Z117="",0,Z117),"0")</f>
        <v>0</v>
      </c>
      <c r="AA118" s="65"/>
      <c r="AB118" s="65"/>
      <c r="AC118" s="65"/>
    </row>
    <row r="119" spans="1:68" hidden="1" x14ac:dyDescent="0.2">
      <c r="A119" s="453"/>
      <c r="B119" s="453"/>
      <c r="C119" s="453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4"/>
      <c r="P119" s="450" t="s">
        <v>43</v>
      </c>
      <c r="Q119" s="451"/>
      <c r="R119" s="451"/>
      <c r="S119" s="451"/>
      <c r="T119" s="451"/>
      <c r="U119" s="451"/>
      <c r="V119" s="452"/>
      <c r="W119" s="41" t="s">
        <v>0</v>
      </c>
      <c r="X119" s="42">
        <f>IFERROR(SUM(X113:X117),"0")</f>
        <v>0</v>
      </c>
      <c r="Y119" s="42">
        <f>IFERROR(SUM(Y113:Y117),"0")</f>
        <v>0</v>
      </c>
      <c r="Z119" s="41"/>
      <c r="AA119" s="65"/>
      <c r="AB119" s="65"/>
      <c r="AC119" s="65"/>
    </row>
    <row r="120" spans="1:68" ht="16.5" hidden="1" customHeight="1" x14ac:dyDescent="0.25">
      <c r="A120" s="444" t="s">
        <v>209</v>
      </c>
      <c r="B120" s="444"/>
      <c r="C120" s="444"/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  <c r="X120" s="444"/>
      <c r="Y120" s="444"/>
      <c r="Z120" s="444"/>
      <c r="AA120" s="63"/>
      <c r="AB120" s="63"/>
      <c r="AC120" s="63"/>
    </row>
    <row r="121" spans="1:68" ht="14.25" hidden="1" customHeight="1" x14ac:dyDescent="0.25">
      <c r="A121" s="445" t="s">
        <v>122</v>
      </c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  <c r="AA121" s="64"/>
      <c r="AB121" s="64"/>
      <c r="AC121" s="64"/>
    </row>
    <row r="122" spans="1:68" ht="16.5" hidden="1" customHeight="1" x14ac:dyDescent="0.25">
      <c r="A122" s="61" t="s">
        <v>210</v>
      </c>
      <c r="B122" s="61" t="s">
        <v>211</v>
      </c>
      <c r="C122" s="35">
        <v>4301011514</v>
      </c>
      <c r="D122" s="446">
        <v>4680115882133</v>
      </c>
      <c r="E122" s="446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210</v>
      </c>
      <c r="B123" s="61" t="s">
        <v>212</v>
      </c>
      <c r="C123" s="35">
        <v>4301011703</v>
      </c>
      <c r="D123" s="446">
        <v>4680115882133</v>
      </c>
      <c r="E123" s="446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hidden="1" customHeight="1" x14ac:dyDescent="0.25">
      <c r="A124" s="61" t="s">
        <v>213</v>
      </c>
      <c r="B124" s="61" t="s">
        <v>214</v>
      </c>
      <c r="C124" s="35">
        <v>4301011417</v>
      </c>
      <c r="D124" s="446">
        <v>4680115880269</v>
      </c>
      <c r="E124" s="446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48"/>
      <c r="R124" s="448"/>
      <c r="S124" s="448"/>
      <c r="T124" s="449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hidden="1" customHeight="1" x14ac:dyDescent="0.25">
      <c r="A125" s="61" t="s">
        <v>215</v>
      </c>
      <c r="B125" s="61" t="s">
        <v>216</v>
      </c>
      <c r="C125" s="35">
        <v>4301011415</v>
      </c>
      <c r="D125" s="446">
        <v>4680115880429</v>
      </c>
      <c r="E125" s="446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48"/>
      <c r="R125" s="448"/>
      <c r="S125" s="448"/>
      <c r="T125" s="449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hidden="1" customHeight="1" x14ac:dyDescent="0.25">
      <c r="A126" s="61" t="s">
        <v>217</v>
      </c>
      <c r="B126" s="61" t="s">
        <v>218</v>
      </c>
      <c r="C126" s="35">
        <v>4301011462</v>
      </c>
      <c r="D126" s="446">
        <v>4680115881457</v>
      </c>
      <c r="E126" s="446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48"/>
      <c r="R126" s="448"/>
      <c r="S126" s="448"/>
      <c r="T126" s="449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idden="1" x14ac:dyDescent="0.2">
      <c r="A127" s="453"/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4"/>
      <c r="P127" s="450" t="s">
        <v>43</v>
      </c>
      <c r="Q127" s="451"/>
      <c r="R127" s="451"/>
      <c r="S127" s="451"/>
      <c r="T127" s="451"/>
      <c r="U127" s="451"/>
      <c r="V127" s="452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hidden="1" x14ac:dyDescent="0.2">
      <c r="A128" s="453"/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4"/>
      <c r="P128" s="450" t="s">
        <v>43</v>
      </c>
      <c r="Q128" s="451"/>
      <c r="R128" s="451"/>
      <c r="S128" s="451"/>
      <c r="T128" s="451"/>
      <c r="U128" s="451"/>
      <c r="V128" s="452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hidden="1" customHeight="1" x14ac:dyDescent="0.25">
      <c r="A129" s="445" t="s">
        <v>162</v>
      </c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  <c r="AA129" s="64"/>
      <c r="AB129" s="64"/>
      <c r="AC129" s="64"/>
    </row>
    <row r="130" spans="1:68" ht="16.5" hidden="1" customHeight="1" x14ac:dyDescent="0.25">
      <c r="A130" s="61" t="s">
        <v>219</v>
      </c>
      <c r="B130" s="61" t="s">
        <v>220</v>
      </c>
      <c r="C130" s="35">
        <v>4301020235</v>
      </c>
      <c r="D130" s="446">
        <v>4680115881488</v>
      </c>
      <c r="E130" s="446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221</v>
      </c>
      <c r="C131" s="35">
        <v>4301020345</v>
      </c>
      <c r="D131" s="446">
        <v>4680115881488</v>
      </c>
      <c r="E131" s="446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513" t="s">
        <v>222</v>
      </c>
      <c r="Q131" s="448"/>
      <c r="R131" s="448"/>
      <c r="S131" s="448"/>
      <c r="T131" s="449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223</v>
      </c>
      <c r="B132" s="61" t="s">
        <v>224</v>
      </c>
      <c r="C132" s="35">
        <v>4301020258</v>
      </c>
      <c r="D132" s="446">
        <v>4680115882775</v>
      </c>
      <c r="E132" s="446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48"/>
      <c r="R132" s="448"/>
      <c r="S132" s="448"/>
      <c r="T132" s="449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hidden="1" customHeight="1" x14ac:dyDescent="0.25">
      <c r="A133" s="61" t="s">
        <v>225</v>
      </c>
      <c r="B133" s="61" t="s">
        <v>226</v>
      </c>
      <c r="C133" s="35">
        <v>4301020339</v>
      </c>
      <c r="D133" s="446">
        <v>4680115880658</v>
      </c>
      <c r="E133" s="446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51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48"/>
      <c r="R133" s="448"/>
      <c r="S133" s="448"/>
      <c r="T133" s="449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hidden="1" customHeight="1" x14ac:dyDescent="0.25">
      <c r="A134" s="61" t="s">
        <v>227</v>
      </c>
      <c r="B134" s="61" t="s">
        <v>228</v>
      </c>
      <c r="C134" s="35">
        <v>4301020217</v>
      </c>
      <c r="D134" s="446">
        <v>4680115880658</v>
      </c>
      <c r="E134" s="446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48"/>
      <c r="R134" s="448"/>
      <c r="S134" s="448"/>
      <c r="T134" s="449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idden="1" x14ac:dyDescent="0.2">
      <c r="A135" s="453"/>
      <c r="B135" s="453"/>
      <c r="C135" s="453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4"/>
      <c r="P135" s="450" t="s">
        <v>43</v>
      </c>
      <c r="Q135" s="451"/>
      <c r="R135" s="451"/>
      <c r="S135" s="451"/>
      <c r="T135" s="451"/>
      <c r="U135" s="451"/>
      <c r="V135" s="452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hidden="1" x14ac:dyDescent="0.2">
      <c r="A136" s="453"/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4"/>
      <c r="P136" s="450" t="s">
        <v>43</v>
      </c>
      <c r="Q136" s="451"/>
      <c r="R136" s="451"/>
      <c r="S136" s="451"/>
      <c r="T136" s="451"/>
      <c r="U136" s="451"/>
      <c r="V136" s="452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hidden="1" customHeight="1" x14ac:dyDescent="0.25">
      <c r="A137" s="445" t="s">
        <v>84</v>
      </c>
      <c r="B137" s="445"/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  <c r="AA137" s="64"/>
      <c r="AB137" s="64"/>
      <c r="AC137" s="64"/>
    </row>
    <row r="138" spans="1:68" ht="16.5" hidden="1" customHeight="1" x14ac:dyDescent="0.25">
      <c r="A138" s="61" t="s">
        <v>229</v>
      </c>
      <c r="B138" s="61" t="s">
        <v>230</v>
      </c>
      <c r="C138" s="35">
        <v>4301051360</v>
      </c>
      <c r="D138" s="446">
        <v>4607091385168</v>
      </c>
      <c r="E138" s="446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hidden="1" customHeight="1" x14ac:dyDescent="0.25">
      <c r="A139" s="61" t="s">
        <v>229</v>
      </c>
      <c r="B139" s="61" t="s">
        <v>231</v>
      </c>
      <c r="C139" s="35">
        <v>4301051612</v>
      </c>
      <c r="D139" s="446">
        <v>4607091385168</v>
      </c>
      <c r="E139" s="446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232</v>
      </c>
      <c r="B140" s="61" t="s">
        <v>233</v>
      </c>
      <c r="C140" s="35">
        <v>4301051362</v>
      </c>
      <c r="D140" s="446">
        <v>4607091383256</v>
      </c>
      <c r="E140" s="446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hidden="1" customHeight="1" x14ac:dyDescent="0.25">
      <c r="A141" s="61" t="s">
        <v>234</v>
      </c>
      <c r="B141" s="61" t="s">
        <v>235</v>
      </c>
      <c r="C141" s="35">
        <v>4301051358</v>
      </c>
      <c r="D141" s="446">
        <v>4607091385748</v>
      </c>
      <c r="E141" s="446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8"/>
      <c r="R141" s="448"/>
      <c r="S141" s="448"/>
      <c r="T141" s="449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hidden="1" customHeight="1" x14ac:dyDescent="0.25">
      <c r="A142" s="61" t="s">
        <v>236</v>
      </c>
      <c r="B142" s="61" t="s">
        <v>237</v>
      </c>
      <c r="C142" s="35">
        <v>4301051738</v>
      </c>
      <c r="D142" s="446">
        <v>4680115884533</v>
      </c>
      <c r="E142" s="446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8"/>
      <c r="R142" s="448"/>
      <c r="S142" s="448"/>
      <c r="T142" s="449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hidden="1" customHeight="1" x14ac:dyDescent="0.25">
      <c r="A143" s="61" t="s">
        <v>238</v>
      </c>
      <c r="B143" s="61" t="s">
        <v>239</v>
      </c>
      <c r="C143" s="35">
        <v>4301051480</v>
      </c>
      <c r="D143" s="446">
        <v>4680115882645</v>
      </c>
      <c r="E143" s="446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48"/>
      <c r="R143" s="448"/>
      <c r="S143" s="448"/>
      <c r="T143" s="449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hidden="1" x14ac:dyDescent="0.2">
      <c r="A144" s="453"/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4"/>
      <c r="P144" s="450" t="s">
        <v>43</v>
      </c>
      <c r="Q144" s="451"/>
      <c r="R144" s="451"/>
      <c r="S144" s="451"/>
      <c r="T144" s="451"/>
      <c r="U144" s="451"/>
      <c r="V144" s="452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hidden="1" x14ac:dyDescent="0.2">
      <c r="A145" s="453"/>
      <c r="B145" s="453"/>
      <c r="C145" s="453"/>
      <c r="D145" s="453"/>
      <c r="E145" s="453"/>
      <c r="F145" s="453"/>
      <c r="G145" s="453"/>
      <c r="H145" s="453"/>
      <c r="I145" s="453"/>
      <c r="J145" s="453"/>
      <c r="K145" s="453"/>
      <c r="L145" s="453"/>
      <c r="M145" s="453"/>
      <c r="N145" s="453"/>
      <c r="O145" s="454"/>
      <c r="P145" s="450" t="s">
        <v>43</v>
      </c>
      <c r="Q145" s="451"/>
      <c r="R145" s="451"/>
      <c r="S145" s="451"/>
      <c r="T145" s="451"/>
      <c r="U145" s="451"/>
      <c r="V145" s="452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hidden="1" customHeight="1" x14ac:dyDescent="0.25">
      <c r="A146" s="445" t="s">
        <v>183</v>
      </c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  <c r="AA146" s="64"/>
      <c r="AB146" s="64"/>
      <c r="AC146" s="64"/>
    </row>
    <row r="147" spans="1:68" ht="27" hidden="1" customHeight="1" x14ac:dyDescent="0.25">
      <c r="A147" s="61" t="s">
        <v>240</v>
      </c>
      <c r="B147" s="61" t="s">
        <v>241</v>
      </c>
      <c r="C147" s="35">
        <v>4301060356</v>
      </c>
      <c r="D147" s="446">
        <v>4680115882652</v>
      </c>
      <c r="E147" s="446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48"/>
      <c r="R147" s="448"/>
      <c r="S147" s="448"/>
      <c r="T147" s="449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hidden="1" customHeight="1" x14ac:dyDescent="0.25">
      <c r="A148" s="61" t="s">
        <v>242</v>
      </c>
      <c r="B148" s="61" t="s">
        <v>243</v>
      </c>
      <c r="C148" s="35">
        <v>4301060309</v>
      </c>
      <c r="D148" s="446">
        <v>4680115880238</v>
      </c>
      <c r="E148" s="446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48"/>
      <c r="R148" s="448"/>
      <c r="S148" s="448"/>
      <c r="T148" s="449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idden="1" x14ac:dyDescent="0.2">
      <c r="A149" s="453"/>
      <c r="B149" s="453"/>
      <c r="C149" s="453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4"/>
      <c r="P149" s="450" t="s">
        <v>43</v>
      </c>
      <c r="Q149" s="451"/>
      <c r="R149" s="451"/>
      <c r="S149" s="451"/>
      <c r="T149" s="451"/>
      <c r="U149" s="451"/>
      <c r="V149" s="452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hidden="1" x14ac:dyDescent="0.2">
      <c r="A150" s="453"/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4"/>
      <c r="P150" s="450" t="s">
        <v>43</v>
      </c>
      <c r="Q150" s="451"/>
      <c r="R150" s="451"/>
      <c r="S150" s="451"/>
      <c r="T150" s="451"/>
      <c r="U150" s="451"/>
      <c r="V150" s="452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hidden="1" customHeight="1" x14ac:dyDescent="0.25">
      <c r="A151" s="444" t="s">
        <v>120</v>
      </c>
      <c r="B151" s="444"/>
      <c r="C151" s="444"/>
      <c r="D151" s="444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Z151" s="444"/>
      <c r="AA151" s="63"/>
      <c r="AB151" s="63"/>
      <c r="AC151" s="63"/>
    </row>
    <row r="152" spans="1:68" ht="14.25" hidden="1" customHeight="1" x14ac:dyDescent="0.25">
      <c r="A152" s="445" t="s">
        <v>122</v>
      </c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5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  <c r="AA152" s="64"/>
      <c r="AB152" s="64"/>
      <c r="AC152" s="64"/>
    </row>
    <row r="153" spans="1:68" ht="27" hidden="1" customHeight="1" x14ac:dyDescent="0.25">
      <c r="A153" s="61" t="s">
        <v>244</v>
      </c>
      <c r="B153" s="61" t="s">
        <v>245</v>
      </c>
      <c r="C153" s="35">
        <v>4301011623</v>
      </c>
      <c r="D153" s="446">
        <v>4607091382945</v>
      </c>
      <c r="E153" s="446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5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48"/>
      <c r="R153" s="448"/>
      <c r="S153" s="448"/>
      <c r="T153" s="449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hidden="1" customHeight="1" x14ac:dyDescent="0.25">
      <c r="A154" s="61" t="s">
        <v>246</v>
      </c>
      <c r="B154" s="61" t="s">
        <v>247</v>
      </c>
      <c r="C154" s="35">
        <v>4301011192</v>
      </c>
      <c r="D154" s="446">
        <v>4607091382952</v>
      </c>
      <c r="E154" s="446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5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48"/>
      <c r="R154" s="448"/>
      <c r="S154" s="448"/>
      <c r="T154" s="449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hidden="1" customHeight="1" x14ac:dyDescent="0.25">
      <c r="A155" s="61" t="s">
        <v>248</v>
      </c>
      <c r="B155" s="61" t="s">
        <v>249</v>
      </c>
      <c r="C155" s="35">
        <v>4301011705</v>
      </c>
      <c r="D155" s="446">
        <v>4607091384604</v>
      </c>
      <c r="E155" s="446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5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idden="1" x14ac:dyDescent="0.2">
      <c r="A156" s="453"/>
      <c r="B156" s="453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4"/>
      <c r="P156" s="450" t="s">
        <v>43</v>
      </c>
      <c r="Q156" s="451"/>
      <c r="R156" s="451"/>
      <c r="S156" s="451"/>
      <c r="T156" s="451"/>
      <c r="U156" s="451"/>
      <c r="V156" s="452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hidden="1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hidden="1" customHeight="1" x14ac:dyDescent="0.25">
      <c r="A158" s="445" t="s">
        <v>79</v>
      </c>
      <c r="B158" s="445"/>
      <c r="C158" s="445"/>
      <c r="D158" s="445"/>
      <c r="E158" s="445"/>
      <c r="F158" s="445"/>
      <c r="G158" s="445"/>
      <c r="H158" s="445"/>
      <c r="I158" s="445"/>
      <c r="J158" s="445"/>
      <c r="K158" s="445"/>
      <c r="L158" s="445"/>
      <c r="M158" s="445"/>
      <c r="N158" s="445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446">
        <v>4607091387667</v>
      </c>
      <c r="E159" s="446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48"/>
      <c r="R159" s="448"/>
      <c r="S159" s="448"/>
      <c r="T159" s="449"/>
      <c r="U159" s="38" t="s">
        <v>48</v>
      </c>
      <c r="V159" s="38" t="s">
        <v>48</v>
      </c>
      <c r="W159" s="39" t="s">
        <v>0</v>
      </c>
      <c r="X159" s="57">
        <v>80</v>
      </c>
      <c r="Y159" s="54">
        <f>IFERROR(IF(X159="",0,CEILING((X159/$H159),1)*$H159),"")</f>
        <v>81</v>
      </c>
      <c r="Z159" s="40">
        <f>IFERROR(IF(Y159=0,"",ROUNDUP(Y159/H159,0)*0.02175),"")</f>
        <v>0.19574999999999998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85.600000000000009</v>
      </c>
      <c r="BN159" s="76">
        <f>IFERROR(Y159*I159/H159,"0")</f>
        <v>86.670000000000016</v>
      </c>
      <c r="BO159" s="76">
        <f>IFERROR(1/J159*(X159/H159),"0")</f>
        <v>0.15873015873015872</v>
      </c>
      <c r="BP159" s="76">
        <f>IFERROR(1/J159*(Y159/H159),"0")</f>
        <v>0.1607142857142857</v>
      </c>
    </row>
    <row r="160" spans="1:68" ht="27" hidden="1" customHeight="1" x14ac:dyDescent="0.25">
      <c r="A160" s="61" t="s">
        <v>252</v>
      </c>
      <c r="B160" s="61" t="s">
        <v>253</v>
      </c>
      <c r="C160" s="35">
        <v>4301030961</v>
      </c>
      <c r="D160" s="446">
        <v>4607091387636</v>
      </c>
      <c r="E160" s="446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IFERROR(IF(Y160=0,"",ROUNDUP(Y160/H160,0)*0.00937),"")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446">
        <v>4607091382426</v>
      </c>
      <c r="E161" s="446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207</v>
      </c>
      <c r="Z161" s="40">
        <f>IFERROR(IF(Y161=0,"",ROUNDUP(Y161/H161,0)*0.02175),"")</f>
        <v>0.50024999999999997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214.00000000000003</v>
      </c>
      <c r="BN161" s="76">
        <f>IFERROR(Y161*I161/H161,"0")</f>
        <v>221.49</v>
      </c>
      <c r="BO161" s="76">
        <f>IFERROR(1/J161*(X161/H161),"0")</f>
        <v>0.3968253968253968</v>
      </c>
      <c r="BP161" s="76">
        <f>IFERROR(1/J161*(Y161/H161),"0")</f>
        <v>0.4107142857142857</v>
      </c>
    </row>
    <row r="162" spans="1:68" ht="27" hidden="1" customHeight="1" x14ac:dyDescent="0.25">
      <c r="A162" s="61" t="s">
        <v>256</v>
      </c>
      <c r="B162" s="61" t="s">
        <v>257</v>
      </c>
      <c r="C162" s="35">
        <v>4301030962</v>
      </c>
      <c r="D162" s="446">
        <v>4607091386547</v>
      </c>
      <c r="E162" s="446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48"/>
      <c r="R162" s="448"/>
      <c r="S162" s="448"/>
      <c r="T162" s="449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hidden="1" customHeight="1" x14ac:dyDescent="0.25">
      <c r="A163" s="61" t="s">
        <v>258</v>
      </c>
      <c r="B163" s="61" t="s">
        <v>259</v>
      </c>
      <c r="C163" s="35">
        <v>4301030964</v>
      </c>
      <c r="D163" s="446">
        <v>4607091382464</v>
      </c>
      <c r="E163" s="446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48"/>
      <c r="R163" s="448"/>
      <c r="S163" s="448"/>
      <c r="T163" s="449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53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4"/>
      <c r="P164" s="450" t="s">
        <v>43</v>
      </c>
      <c r="Q164" s="451"/>
      <c r="R164" s="451"/>
      <c r="S164" s="451"/>
      <c r="T164" s="451"/>
      <c r="U164" s="451"/>
      <c r="V164" s="452"/>
      <c r="W164" s="41" t="s">
        <v>42</v>
      </c>
      <c r="X164" s="42">
        <f>IFERROR(X159/H159,"0")+IFERROR(X160/H160,"0")+IFERROR(X161/H161,"0")+IFERROR(X162/H162,"0")+IFERROR(X163/H163,"0")</f>
        <v>31.111111111111111</v>
      </c>
      <c r="Y164" s="42">
        <f>IFERROR(Y159/H159,"0")+IFERROR(Y160/H160,"0")+IFERROR(Y161/H161,"0")+IFERROR(Y162/H162,"0")+IFERROR(Y163/H163,"0")</f>
        <v>32</v>
      </c>
      <c r="Z164" s="42">
        <f>IFERROR(IF(Z159="",0,Z159),"0")+IFERROR(IF(Z160="",0,Z160),"0")+IFERROR(IF(Z161="",0,Z161),"0")+IFERROR(IF(Z162="",0,Z162),"0")+IFERROR(IF(Z163="",0,Z163),"0")</f>
        <v>0.69599999999999995</v>
      </c>
      <c r="AA164" s="65"/>
      <c r="AB164" s="65"/>
      <c r="AC164" s="65"/>
    </row>
    <row r="165" spans="1:68" x14ac:dyDescent="0.2">
      <c r="A165" s="453"/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4"/>
      <c r="P165" s="450" t="s">
        <v>43</v>
      </c>
      <c r="Q165" s="451"/>
      <c r="R165" s="451"/>
      <c r="S165" s="451"/>
      <c r="T165" s="451"/>
      <c r="U165" s="451"/>
      <c r="V165" s="452"/>
      <c r="W165" s="41" t="s">
        <v>0</v>
      </c>
      <c r="X165" s="42">
        <f>IFERROR(SUM(X159:X163),"0")</f>
        <v>280</v>
      </c>
      <c r="Y165" s="42">
        <f>IFERROR(SUM(Y159:Y163),"0")</f>
        <v>288</v>
      </c>
      <c r="Z165" s="41"/>
      <c r="AA165" s="65"/>
      <c r="AB165" s="65"/>
      <c r="AC165" s="65"/>
    </row>
    <row r="166" spans="1:68" ht="14.25" hidden="1" customHeight="1" x14ac:dyDescent="0.25">
      <c r="A166" s="445" t="s">
        <v>84</v>
      </c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446">
        <v>4607091385304</v>
      </c>
      <c r="E167" s="446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5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160</v>
      </c>
      <c r="Y167" s="54">
        <f>IFERROR(IF(X167="",0,CEILING((X167/$H167),1)*$H167),"")</f>
        <v>168</v>
      </c>
      <c r="Z167" s="40">
        <f>IFERROR(IF(Y167=0,"",ROUNDUP(Y167/H167,0)*0.02175),"")</f>
        <v>0.43499999999999994</v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170.74285714285713</v>
      </c>
      <c r="BN167" s="76">
        <f>IFERROR(Y167*I167/H167,"0")</f>
        <v>179.28</v>
      </c>
      <c r="BO167" s="76">
        <f>IFERROR(1/J167*(X167/H167),"0")</f>
        <v>0.3401360544217687</v>
      </c>
      <c r="BP167" s="76">
        <f>IFERROR(1/J167*(Y167/H167),"0")</f>
        <v>0.3571428571428571</v>
      </c>
    </row>
    <row r="168" spans="1:68" ht="16.5" hidden="1" customHeight="1" x14ac:dyDescent="0.25">
      <c r="A168" s="61" t="s">
        <v>262</v>
      </c>
      <c r="B168" s="61" t="s">
        <v>263</v>
      </c>
      <c r="C168" s="35">
        <v>4301051648</v>
      </c>
      <c r="D168" s="446">
        <v>4607091386264</v>
      </c>
      <c r="E168" s="446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5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hidden="1" customHeight="1" x14ac:dyDescent="0.25">
      <c r="A169" s="61" t="s">
        <v>264</v>
      </c>
      <c r="B169" s="61" t="s">
        <v>265</v>
      </c>
      <c r="C169" s="35">
        <v>4301051313</v>
      </c>
      <c r="D169" s="446">
        <v>4607091385427</v>
      </c>
      <c r="E169" s="446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48"/>
      <c r="R169" s="448"/>
      <c r="S169" s="448"/>
      <c r="T169" s="449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42</v>
      </c>
      <c r="X170" s="42">
        <f>IFERROR(X167/H167,"0")+IFERROR(X168/H168,"0")+IFERROR(X169/H169,"0")</f>
        <v>19.047619047619047</v>
      </c>
      <c r="Y170" s="42">
        <f>IFERROR(Y167/H167,"0")+IFERROR(Y168/H168,"0")+IFERROR(Y169/H169,"0")</f>
        <v>20</v>
      </c>
      <c r="Z170" s="42">
        <f>IFERROR(IF(Z167="",0,Z167),"0")+IFERROR(IF(Z168="",0,Z168),"0")+IFERROR(IF(Z169="",0,Z169),"0")</f>
        <v>0.43499999999999994</v>
      </c>
      <c r="AA170" s="65"/>
      <c r="AB170" s="65"/>
      <c r="AC170" s="65"/>
    </row>
    <row r="171" spans="1:68" x14ac:dyDescent="0.2">
      <c r="A171" s="453"/>
      <c r="B171" s="453"/>
      <c r="C171" s="453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4"/>
      <c r="P171" s="450" t="s">
        <v>43</v>
      </c>
      <c r="Q171" s="451"/>
      <c r="R171" s="451"/>
      <c r="S171" s="451"/>
      <c r="T171" s="451"/>
      <c r="U171" s="451"/>
      <c r="V171" s="452"/>
      <c r="W171" s="41" t="s">
        <v>0</v>
      </c>
      <c r="X171" s="42">
        <f>IFERROR(SUM(X167:X169),"0")</f>
        <v>160</v>
      </c>
      <c r="Y171" s="42">
        <f>IFERROR(SUM(Y167:Y169),"0")</f>
        <v>168</v>
      </c>
      <c r="Z171" s="41"/>
      <c r="AA171" s="65"/>
      <c r="AB171" s="65"/>
      <c r="AC171" s="65"/>
    </row>
    <row r="172" spans="1:68" ht="27.75" hidden="1" customHeight="1" x14ac:dyDescent="0.2">
      <c r="A172" s="443" t="s">
        <v>266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53"/>
      <c r="AB172" s="53"/>
      <c r="AC172" s="53"/>
    </row>
    <row r="173" spans="1:68" ht="16.5" hidden="1" customHeight="1" x14ac:dyDescent="0.25">
      <c r="A173" s="444" t="s">
        <v>267</v>
      </c>
      <c r="B173" s="444"/>
      <c r="C173" s="444"/>
      <c r="D173" s="444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Z173" s="444"/>
      <c r="AA173" s="63"/>
      <c r="AB173" s="63"/>
      <c r="AC173" s="63"/>
    </row>
    <row r="174" spans="1:68" ht="14.25" hidden="1" customHeight="1" x14ac:dyDescent="0.25">
      <c r="A174" s="445" t="s">
        <v>79</v>
      </c>
      <c r="B174" s="445"/>
      <c r="C174" s="445"/>
      <c r="D174" s="445"/>
      <c r="E174" s="445"/>
      <c r="F174" s="445"/>
      <c r="G174" s="445"/>
      <c r="H174" s="445"/>
      <c r="I174" s="445"/>
      <c r="J174" s="445"/>
      <c r="K174" s="445"/>
      <c r="L174" s="445"/>
      <c r="M174" s="445"/>
      <c r="N174" s="445"/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  <c r="AA174" s="64"/>
      <c r="AB174" s="64"/>
      <c r="AC174" s="64"/>
    </row>
    <row r="175" spans="1:68" ht="27" hidden="1" customHeight="1" x14ac:dyDescent="0.25">
      <c r="A175" s="61" t="s">
        <v>268</v>
      </c>
      <c r="B175" s="61" t="s">
        <v>269</v>
      </c>
      <c r="C175" s="35">
        <v>4301031191</v>
      </c>
      <c r="D175" s="446">
        <v>4680115880993</v>
      </c>
      <c r="E175" s="446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hidden="1" customHeight="1" x14ac:dyDescent="0.25">
      <c r="A176" s="61" t="s">
        <v>270</v>
      </c>
      <c r="B176" s="61" t="s">
        <v>271</v>
      </c>
      <c r="C176" s="35">
        <v>4301031204</v>
      </c>
      <c r="D176" s="446">
        <v>4680115881761</v>
      </c>
      <c r="E176" s="446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hidden="1" customHeight="1" x14ac:dyDescent="0.25">
      <c r="A177" s="61" t="s">
        <v>272</v>
      </c>
      <c r="B177" s="61" t="s">
        <v>273</v>
      </c>
      <c r="C177" s="35">
        <v>4301031201</v>
      </c>
      <c r="D177" s="446">
        <v>4680115881563</v>
      </c>
      <c r="E177" s="446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48"/>
      <c r="R177" s="448"/>
      <c r="S177" s="448"/>
      <c r="T177" s="449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hidden="1" customHeight="1" x14ac:dyDescent="0.25">
      <c r="A178" s="61" t="s">
        <v>274</v>
      </c>
      <c r="B178" s="61" t="s">
        <v>275</v>
      </c>
      <c r="C178" s="35">
        <v>4301031199</v>
      </c>
      <c r="D178" s="446">
        <v>4680115880986</v>
      </c>
      <c r="E178" s="446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48"/>
      <c r="R178" s="448"/>
      <c r="S178" s="448"/>
      <c r="T178" s="449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hidden="1" customHeight="1" x14ac:dyDescent="0.25">
      <c r="A179" s="61" t="s">
        <v>276</v>
      </c>
      <c r="B179" s="61" t="s">
        <v>277</v>
      </c>
      <c r="C179" s="35">
        <v>4301031205</v>
      </c>
      <c r="D179" s="446">
        <v>4680115881785</v>
      </c>
      <c r="E179" s="446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48"/>
      <c r="R179" s="448"/>
      <c r="S179" s="448"/>
      <c r="T179" s="449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hidden="1" customHeight="1" x14ac:dyDescent="0.25">
      <c r="A180" s="61" t="s">
        <v>278</v>
      </c>
      <c r="B180" s="61" t="s">
        <v>279</v>
      </c>
      <c r="C180" s="35">
        <v>4301031202</v>
      </c>
      <c r="D180" s="446">
        <v>4680115881679</v>
      </c>
      <c r="E180" s="446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hidden="1" customHeight="1" x14ac:dyDescent="0.25">
      <c r="A181" s="61" t="s">
        <v>280</v>
      </c>
      <c r="B181" s="61" t="s">
        <v>281</v>
      </c>
      <c r="C181" s="35">
        <v>4301031158</v>
      </c>
      <c r="D181" s="446">
        <v>4680115880191</v>
      </c>
      <c r="E181" s="446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hidden="1" customHeight="1" x14ac:dyDescent="0.25">
      <c r="A182" s="61" t="s">
        <v>282</v>
      </c>
      <c r="B182" s="61" t="s">
        <v>283</v>
      </c>
      <c r="C182" s="35">
        <v>4301031245</v>
      </c>
      <c r="D182" s="446">
        <v>4680115883963</v>
      </c>
      <c r="E182" s="446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hidden="1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hidden="1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hidden="1" customHeight="1" x14ac:dyDescent="0.25">
      <c r="A185" s="444" t="s">
        <v>284</v>
      </c>
      <c r="B185" s="444"/>
      <c r="C185" s="444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Z185" s="444"/>
      <c r="AA185" s="63"/>
      <c r="AB185" s="63"/>
      <c r="AC185" s="63"/>
    </row>
    <row r="186" spans="1:68" ht="14.25" hidden="1" customHeight="1" x14ac:dyDescent="0.25">
      <c r="A186" s="445" t="s">
        <v>122</v>
      </c>
      <c r="B186" s="445"/>
      <c r="C186" s="445"/>
      <c r="D186" s="445"/>
      <c r="E186" s="445"/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  <c r="AA186" s="64"/>
      <c r="AB186" s="64"/>
      <c r="AC186" s="64"/>
    </row>
    <row r="187" spans="1:68" ht="16.5" hidden="1" customHeight="1" x14ac:dyDescent="0.25">
      <c r="A187" s="61" t="s">
        <v>285</v>
      </c>
      <c r="B187" s="61" t="s">
        <v>286</v>
      </c>
      <c r="C187" s="35">
        <v>4301011450</v>
      </c>
      <c r="D187" s="446">
        <v>4680115881402</v>
      </c>
      <c r="E187" s="446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48"/>
      <c r="R187" s="448"/>
      <c r="S187" s="448"/>
      <c r="T187" s="449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hidden="1" customHeight="1" x14ac:dyDescent="0.25">
      <c r="A188" s="61" t="s">
        <v>287</v>
      </c>
      <c r="B188" s="61" t="s">
        <v>288</v>
      </c>
      <c r="C188" s="35">
        <v>4301011767</v>
      </c>
      <c r="D188" s="446">
        <v>4680115881396</v>
      </c>
      <c r="E188" s="446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hidden="1" x14ac:dyDescent="0.2">
      <c r="A189" s="453"/>
      <c r="B189" s="453"/>
      <c r="C189" s="453"/>
      <c r="D189" s="453"/>
      <c r="E189" s="453"/>
      <c r="F189" s="453"/>
      <c r="G189" s="453"/>
      <c r="H189" s="453"/>
      <c r="I189" s="453"/>
      <c r="J189" s="453"/>
      <c r="K189" s="453"/>
      <c r="L189" s="453"/>
      <c r="M189" s="453"/>
      <c r="N189" s="453"/>
      <c r="O189" s="454"/>
      <c r="P189" s="450" t="s">
        <v>43</v>
      </c>
      <c r="Q189" s="451"/>
      <c r="R189" s="451"/>
      <c r="S189" s="451"/>
      <c r="T189" s="451"/>
      <c r="U189" s="451"/>
      <c r="V189" s="452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hidden="1" x14ac:dyDescent="0.2">
      <c r="A190" s="453"/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4"/>
      <c r="P190" s="450" t="s">
        <v>43</v>
      </c>
      <c r="Q190" s="451"/>
      <c r="R190" s="451"/>
      <c r="S190" s="451"/>
      <c r="T190" s="451"/>
      <c r="U190" s="451"/>
      <c r="V190" s="452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hidden="1" customHeight="1" x14ac:dyDescent="0.25">
      <c r="A191" s="445" t="s">
        <v>162</v>
      </c>
      <c r="B191" s="445"/>
      <c r="C191" s="445"/>
      <c r="D191" s="445"/>
      <c r="E191" s="445"/>
      <c r="F191" s="445"/>
      <c r="G191" s="445"/>
      <c r="H191" s="445"/>
      <c r="I191" s="445"/>
      <c r="J191" s="445"/>
      <c r="K191" s="445"/>
      <c r="L191" s="445"/>
      <c r="M191" s="445"/>
      <c r="N191" s="445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  <c r="AA191" s="64"/>
      <c r="AB191" s="64"/>
      <c r="AC191" s="64"/>
    </row>
    <row r="192" spans="1:68" ht="16.5" hidden="1" customHeight="1" x14ac:dyDescent="0.25">
      <c r="A192" s="61" t="s">
        <v>289</v>
      </c>
      <c r="B192" s="61" t="s">
        <v>290</v>
      </c>
      <c r="C192" s="35">
        <v>4301020262</v>
      </c>
      <c r="D192" s="446">
        <v>4680115882935</v>
      </c>
      <c r="E192" s="446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hidden="1" customHeight="1" x14ac:dyDescent="0.25">
      <c r="A193" s="61" t="s">
        <v>291</v>
      </c>
      <c r="B193" s="61" t="s">
        <v>292</v>
      </c>
      <c r="C193" s="35">
        <v>4301020220</v>
      </c>
      <c r="D193" s="446">
        <v>4680115880764</v>
      </c>
      <c r="E193" s="446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hidden="1" x14ac:dyDescent="0.2">
      <c r="A194" s="453"/>
      <c r="B194" s="453"/>
      <c r="C194" s="453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4"/>
      <c r="P194" s="450" t="s">
        <v>43</v>
      </c>
      <c r="Q194" s="451"/>
      <c r="R194" s="451"/>
      <c r="S194" s="451"/>
      <c r="T194" s="451"/>
      <c r="U194" s="451"/>
      <c r="V194" s="452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hidden="1" x14ac:dyDescent="0.2">
      <c r="A195" s="453"/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4"/>
      <c r="P195" s="450" t="s">
        <v>43</v>
      </c>
      <c r="Q195" s="451"/>
      <c r="R195" s="451"/>
      <c r="S195" s="451"/>
      <c r="T195" s="451"/>
      <c r="U195" s="451"/>
      <c r="V195" s="452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hidden="1" customHeight="1" x14ac:dyDescent="0.25">
      <c r="A196" s="445" t="s">
        <v>79</v>
      </c>
      <c r="B196" s="445"/>
      <c r="C196" s="445"/>
      <c r="D196" s="445"/>
      <c r="E196" s="445"/>
      <c r="F196" s="445"/>
      <c r="G196" s="445"/>
      <c r="H196" s="445"/>
      <c r="I196" s="445"/>
      <c r="J196" s="445"/>
      <c r="K196" s="445"/>
      <c r="L196" s="445"/>
      <c r="M196" s="445"/>
      <c r="N196" s="445"/>
      <c r="O196" s="445"/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  <c r="AA196" s="64"/>
      <c r="AB196" s="64"/>
      <c r="AC196" s="64"/>
    </row>
    <row r="197" spans="1:68" ht="27" hidden="1" customHeight="1" x14ac:dyDescent="0.25">
      <c r="A197" s="61" t="s">
        <v>293</v>
      </c>
      <c r="B197" s="61" t="s">
        <v>294</v>
      </c>
      <c r="C197" s="35">
        <v>4301031224</v>
      </c>
      <c r="D197" s="446">
        <v>4680115882683</v>
      </c>
      <c r="E197" s="446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48"/>
      <c r="R197" s="448"/>
      <c r="S197" s="448"/>
      <c r="T197" s="449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hidden="1" customHeight="1" x14ac:dyDescent="0.25">
      <c r="A198" s="61" t="s">
        <v>295</v>
      </c>
      <c r="B198" s="61" t="s">
        <v>296</v>
      </c>
      <c r="C198" s="35">
        <v>4301031230</v>
      </c>
      <c r="D198" s="446">
        <v>4680115882690</v>
      </c>
      <c r="E198" s="446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48"/>
      <c r="R198" s="448"/>
      <c r="S198" s="448"/>
      <c r="T198" s="449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1"/>
        <v>0</v>
      </c>
      <c r="Z198" s="40" t="str">
        <f>IFERROR(IF(Y198=0,"",ROUNDUP(Y198/H198,0)*0.00937),"")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0</v>
      </c>
      <c r="BN198" s="76">
        <f t="shared" si="33"/>
        <v>0</v>
      </c>
      <c r="BO198" s="76">
        <f t="shared" si="34"/>
        <v>0</v>
      </c>
      <c r="BP198" s="76">
        <f t="shared" si="35"/>
        <v>0</v>
      </c>
    </row>
    <row r="199" spans="1:68" ht="27" hidden="1" customHeight="1" x14ac:dyDescent="0.25">
      <c r="A199" s="61" t="s">
        <v>297</v>
      </c>
      <c r="B199" s="61" t="s">
        <v>298</v>
      </c>
      <c r="C199" s="35">
        <v>4301031220</v>
      </c>
      <c r="D199" s="446">
        <v>4680115882669</v>
      </c>
      <c r="E199" s="446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48"/>
      <c r="R199" s="448"/>
      <c r="S199" s="448"/>
      <c r="T199" s="449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hidden="1" customHeight="1" x14ac:dyDescent="0.25">
      <c r="A200" s="61" t="s">
        <v>299</v>
      </c>
      <c r="B200" s="61" t="s">
        <v>300</v>
      </c>
      <c r="C200" s="35">
        <v>4301031221</v>
      </c>
      <c r="D200" s="446">
        <v>4680115882676</v>
      </c>
      <c r="E200" s="446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hidden="1" customHeight="1" x14ac:dyDescent="0.25">
      <c r="A201" s="61" t="s">
        <v>301</v>
      </c>
      <c r="B201" s="61" t="s">
        <v>302</v>
      </c>
      <c r="C201" s="35">
        <v>4301031223</v>
      </c>
      <c r="D201" s="446">
        <v>4680115884014</v>
      </c>
      <c r="E201" s="446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5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hidden="1" customHeight="1" x14ac:dyDescent="0.25">
      <c r="A202" s="61" t="s">
        <v>303</v>
      </c>
      <c r="B202" s="61" t="s">
        <v>304</v>
      </c>
      <c r="C202" s="35">
        <v>4301031222</v>
      </c>
      <c r="D202" s="446">
        <v>4680115884007</v>
      </c>
      <c r="E202" s="446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48"/>
      <c r="R202" s="448"/>
      <c r="S202" s="448"/>
      <c r="T202" s="449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hidden="1" customHeight="1" x14ac:dyDescent="0.25">
      <c r="A203" s="61" t="s">
        <v>305</v>
      </c>
      <c r="B203" s="61" t="s">
        <v>306</v>
      </c>
      <c r="C203" s="35">
        <v>4301031229</v>
      </c>
      <c r="D203" s="446">
        <v>4680115884038</v>
      </c>
      <c r="E203" s="446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48"/>
      <c r="R203" s="448"/>
      <c r="S203" s="448"/>
      <c r="T203" s="449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hidden="1" customHeight="1" x14ac:dyDescent="0.25">
      <c r="A204" s="61" t="s">
        <v>307</v>
      </c>
      <c r="B204" s="61" t="s">
        <v>308</v>
      </c>
      <c r="C204" s="35">
        <v>4301031225</v>
      </c>
      <c r="D204" s="446">
        <v>4680115884021</v>
      </c>
      <c r="E204" s="446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48"/>
      <c r="R204" s="448"/>
      <c r="S204" s="448"/>
      <c r="T204" s="449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hidden="1" x14ac:dyDescent="0.2">
      <c r="A205" s="453"/>
      <c r="B205" s="453"/>
      <c r="C205" s="453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4"/>
      <c r="P205" s="450" t="s">
        <v>43</v>
      </c>
      <c r="Q205" s="451"/>
      <c r="R205" s="451"/>
      <c r="S205" s="451"/>
      <c r="T205" s="451"/>
      <c r="U205" s="451"/>
      <c r="V205" s="452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0</v>
      </c>
      <c r="Y205" s="42">
        <f>IFERROR(Y197/H197,"0")+IFERROR(Y198/H198,"0")+IFERROR(Y199/H199,"0")+IFERROR(Y200/H200,"0")+IFERROR(Y201/H201,"0")+IFERROR(Y202/H202,"0")+IFERROR(Y203/H203,"0")+IFERROR(Y204/H204,"0")</f>
        <v>0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hidden="1" x14ac:dyDescent="0.2">
      <c r="A206" s="453"/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4"/>
      <c r="P206" s="450" t="s">
        <v>43</v>
      </c>
      <c r="Q206" s="451"/>
      <c r="R206" s="451"/>
      <c r="S206" s="451"/>
      <c r="T206" s="451"/>
      <c r="U206" s="451"/>
      <c r="V206" s="452"/>
      <c r="W206" s="41" t="s">
        <v>0</v>
      </c>
      <c r="X206" s="42">
        <f>IFERROR(SUM(X197:X204),"0")</f>
        <v>0</v>
      </c>
      <c r="Y206" s="42">
        <f>IFERROR(SUM(Y197:Y204),"0")</f>
        <v>0</v>
      </c>
      <c r="Z206" s="41"/>
      <c r="AA206" s="65"/>
      <c r="AB206" s="65"/>
      <c r="AC206" s="65"/>
    </row>
    <row r="207" spans="1:68" ht="14.25" hidden="1" customHeight="1" x14ac:dyDescent="0.25">
      <c r="A207" s="445" t="s">
        <v>84</v>
      </c>
      <c r="B207" s="445"/>
      <c r="C207" s="445"/>
      <c r="D207" s="445"/>
      <c r="E207" s="445"/>
      <c r="F207" s="445"/>
      <c r="G207" s="445"/>
      <c r="H207" s="445"/>
      <c r="I207" s="445"/>
      <c r="J207" s="445"/>
      <c r="K207" s="445"/>
      <c r="L207" s="445"/>
      <c r="M207" s="445"/>
      <c r="N207" s="445"/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  <c r="AA207" s="64"/>
      <c r="AB207" s="64"/>
      <c r="AC207" s="64"/>
    </row>
    <row r="208" spans="1:68" ht="27" hidden="1" customHeight="1" x14ac:dyDescent="0.25">
      <c r="A208" s="61" t="s">
        <v>309</v>
      </c>
      <c r="B208" s="61" t="s">
        <v>310</v>
      </c>
      <c r="C208" s="35">
        <v>4301051408</v>
      </c>
      <c r="D208" s="446">
        <v>4680115881594</v>
      </c>
      <c r="E208" s="446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48"/>
      <c r="R208" s="448"/>
      <c r="S208" s="448"/>
      <c r="T208" s="449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hidden="1" customHeight="1" x14ac:dyDescent="0.25">
      <c r="A209" s="61" t="s">
        <v>311</v>
      </c>
      <c r="B209" s="61" t="s">
        <v>312</v>
      </c>
      <c r="C209" s="35">
        <v>4301051754</v>
      </c>
      <c r="D209" s="446">
        <v>4680115880962</v>
      </c>
      <c r="E209" s="446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48"/>
      <c r="R209" s="448"/>
      <c r="S209" s="448"/>
      <c r="T209" s="449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hidden="1" customHeight="1" x14ac:dyDescent="0.25">
      <c r="A210" s="61" t="s">
        <v>313</v>
      </c>
      <c r="B210" s="61" t="s">
        <v>314</v>
      </c>
      <c r="C210" s="35">
        <v>4301051411</v>
      </c>
      <c r="D210" s="446">
        <v>4680115881617</v>
      </c>
      <c r="E210" s="446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hidden="1" customHeight="1" x14ac:dyDescent="0.25">
      <c r="A211" s="61" t="s">
        <v>315</v>
      </c>
      <c r="B211" s="61" t="s">
        <v>316</v>
      </c>
      <c r="C211" s="35">
        <v>4301051632</v>
      </c>
      <c r="D211" s="446">
        <v>4680115880573</v>
      </c>
      <c r="E211" s="446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hidden="1" customHeight="1" x14ac:dyDescent="0.25">
      <c r="A212" s="61" t="s">
        <v>317</v>
      </c>
      <c r="B212" s="61" t="s">
        <v>318</v>
      </c>
      <c r="C212" s="35">
        <v>4301051407</v>
      </c>
      <c r="D212" s="446">
        <v>4680115882195</v>
      </c>
      <c r="E212" s="446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hidden="1" customHeight="1" x14ac:dyDescent="0.25">
      <c r="A213" s="61" t="s">
        <v>319</v>
      </c>
      <c r="B213" s="61" t="s">
        <v>320</v>
      </c>
      <c r="C213" s="35">
        <v>4301051752</v>
      </c>
      <c r="D213" s="446">
        <v>4680115882607</v>
      </c>
      <c r="E213" s="446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hidden="1" customHeight="1" x14ac:dyDescent="0.25">
      <c r="A214" s="61" t="s">
        <v>321</v>
      </c>
      <c r="B214" s="61" t="s">
        <v>322</v>
      </c>
      <c r="C214" s="35">
        <v>4301051630</v>
      </c>
      <c r="D214" s="446">
        <v>4680115880092</v>
      </c>
      <c r="E214" s="446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hidden="1" customHeight="1" x14ac:dyDescent="0.25">
      <c r="A215" s="61" t="s">
        <v>323</v>
      </c>
      <c r="B215" s="61" t="s">
        <v>324</v>
      </c>
      <c r="C215" s="35">
        <v>4301051631</v>
      </c>
      <c r="D215" s="446">
        <v>4680115880221</v>
      </c>
      <c r="E215" s="446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hidden="1" customHeight="1" x14ac:dyDescent="0.25">
      <c r="A216" s="61" t="s">
        <v>325</v>
      </c>
      <c r="B216" s="61" t="s">
        <v>326</v>
      </c>
      <c r="C216" s="35">
        <v>4301051749</v>
      </c>
      <c r="D216" s="446">
        <v>4680115882942</v>
      </c>
      <c r="E216" s="446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hidden="1" customHeight="1" x14ac:dyDescent="0.25">
      <c r="A217" s="61" t="s">
        <v>327</v>
      </c>
      <c r="B217" s="61" t="s">
        <v>328</v>
      </c>
      <c r="C217" s="35">
        <v>4301051753</v>
      </c>
      <c r="D217" s="446">
        <v>4680115880504</v>
      </c>
      <c r="E217" s="446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hidden="1" customHeight="1" x14ac:dyDescent="0.25">
      <c r="A218" s="61" t="s">
        <v>329</v>
      </c>
      <c r="B218" s="61" t="s">
        <v>330</v>
      </c>
      <c r="C218" s="35">
        <v>4301051410</v>
      </c>
      <c r="D218" s="446">
        <v>4680115882164</v>
      </c>
      <c r="E218" s="446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48"/>
      <c r="R218" s="448"/>
      <c r="S218" s="448"/>
      <c r="T218" s="449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hidden="1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hidden="1" x14ac:dyDescent="0.2">
      <c r="A220" s="453"/>
      <c r="B220" s="453"/>
      <c r="C220" s="453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4"/>
      <c r="P220" s="450" t="s">
        <v>43</v>
      </c>
      <c r="Q220" s="451"/>
      <c r="R220" s="451"/>
      <c r="S220" s="451"/>
      <c r="T220" s="451"/>
      <c r="U220" s="451"/>
      <c r="V220" s="452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hidden="1" customHeight="1" x14ac:dyDescent="0.25">
      <c r="A221" s="445" t="s">
        <v>183</v>
      </c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5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  <c r="AA221" s="64"/>
      <c r="AB221" s="64"/>
      <c r="AC221" s="64"/>
    </row>
    <row r="222" spans="1:68" ht="16.5" hidden="1" customHeight="1" x14ac:dyDescent="0.25">
      <c r="A222" s="61" t="s">
        <v>331</v>
      </c>
      <c r="B222" s="61" t="s">
        <v>332</v>
      </c>
      <c r="C222" s="35">
        <v>4301060404</v>
      </c>
      <c r="D222" s="446">
        <v>4680115882874</v>
      </c>
      <c r="E222" s="446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hidden="1" customHeight="1" x14ac:dyDescent="0.25">
      <c r="A223" s="61" t="s">
        <v>331</v>
      </c>
      <c r="B223" s="61" t="s">
        <v>333</v>
      </c>
      <c r="C223" s="35">
        <v>4301060360</v>
      </c>
      <c r="D223" s="446">
        <v>4680115882874</v>
      </c>
      <c r="E223" s="446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hidden="1" customHeight="1" x14ac:dyDescent="0.25">
      <c r="A224" s="61" t="s">
        <v>334</v>
      </c>
      <c r="B224" s="61" t="s">
        <v>335</v>
      </c>
      <c r="C224" s="35">
        <v>4301060359</v>
      </c>
      <c r="D224" s="446">
        <v>4680115884434</v>
      </c>
      <c r="E224" s="446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hidden="1" customHeight="1" x14ac:dyDescent="0.25">
      <c r="A225" s="61" t="s">
        <v>336</v>
      </c>
      <c r="B225" s="61" t="s">
        <v>337</v>
      </c>
      <c r="C225" s="35">
        <v>4301060375</v>
      </c>
      <c r="D225" s="446">
        <v>4680115880818</v>
      </c>
      <c r="E225" s="446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hidden="1" customHeight="1" x14ac:dyDescent="0.25">
      <c r="A226" s="61" t="s">
        <v>338</v>
      </c>
      <c r="B226" s="61" t="s">
        <v>339</v>
      </c>
      <c r="C226" s="35">
        <v>4301060389</v>
      </c>
      <c r="D226" s="446">
        <v>4680115880801</v>
      </c>
      <c r="E226" s="446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hidden="1" x14ac:dyDescent="0.2">
      <c r="A227" s="453"/>
      <c r="B227" s="453"/>
      <c r="C227" s="453"/>
      <c r="D227" s="453"/>
      <c r="E227" s="453"/>
      <c r="F227" s="453"/>
      <c r="G227" s="453"/>
      <c r="H227" s="453"/>
      <c r="I227" s="453"/>
      <c r="J227" s="453"/>
      <c r="K227" s="453"/>
      <c r="L227" s="453"/>
      <c r="M227" s="453"/>
      <c r="N227" s="453"/>
      <c r="O227" s="454"/>
      <c r="P227" s="450" t="s">
        <v>43</v>
      </c>
      <c r="Q227" s="451"/>
      <c r="R227" s="451"/>
      <c r="S227" s="451"/>
      <c r="T227" s="451"/>
      <c r="U227" s="451"/>
      <c r="V227" s="452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hidden="1" x14ac:dyDescent="0.2">
      <c r="A228" s="453"/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4"/>
      <c r="P228" s="450" t="s">
        <v>43</v>
      </c>
      <c r="Q228" s="451"/>
      <c r="R228" s="451"/>
      <c r="S228" s="451"/>
      <c r="T228" s="451"/>
      <c r="U228" s="451"/>
      <c r="V228" s="452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hidden="1" customHeight="1" x14ac:dyDescent="0.25">
      <c r="A229" s="444" t="s">
        <v>340</v>
      </c>
      <c r="B229" s="444"/>
      <c r="C229" s="444"/>
      <c r="D229" s="444"/>
      <c r="E229" s="444"/>
      <c r="F229" s="444"/>
      <c r="G229" s="444"/>
      <c r="H229" s="444"/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  <c r="X229" s="444"/>
      <c r="Y229" s="444"/>
      <c r="Z229" s="444"/>
      <c r="AA229" s="63"/>
      <c r="AB229" s="63"/>
      <c r="AC229" s="63"/>
    </row>
    <row r="230" spans="1:68" ht="14.25" hidden="1" customHeight="1" x14ac:dyDescent="0.25">
      <c r="A230" s="445" t="s">
        <v>122</v>
      </c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  <c r="AA230" s="64"/>
      <c r="AB230" s="64"/>
      <c r="AC230" s="64"/>
    </row>
    <row r="231" spans="1:68" ht="27" hidden="1" customHeight="1" x14ac:dyDescent="0.25">
      <c r="A231" s="61" t="s">
        <v>341</v>
      </c>
      <c r="B231" s="61" t="s">
        <v>342</v>
      </c>
      <c r="C231" s="35">
        <v>4301011945</v>
      </c>
      <c r="D231" s="446">
        <v>4680115884274</v>
      </c>
      <c r="E231" s="446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hidden="1" customHeight="1" x14ac:dyDescent="0.25">
      <c r="A232" s="61" t="s">
        <v>341</v>
      </c>
      <c r="B232" s="61" t="s">
        <v>343</v>
      </c>
      <c r="C232" s="35">
        <v>4301011717</v>
      </c>
      <c r="D232" s="446">
        <v>4680115884274</v>
      </c>
      <c r="E232" s="446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48"/>
      <c r="R232" s="448"/>
      <c r="S232" s="448"/>
      <c r="T232" s="449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hidden="1" customHeight="1" x14ac:dyDescent="0.25">
      <c r="A233" s="61" t="s">
        <v>344</v>
      </c>
      <c r="B233" s="61" t="s">
        <v>345</v>
      </c>
      <c r="C233" s="35">
        <v>4301011719</v>
      </c>
      <c r="D233" s="446">
        <v>4680115884298</v>
      </c>
      <c r="E233" s="446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48"/>
      <c r="R233" s="448"/>
      <c r="S233" s="448"/>
      <c r="T233" s="449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hidden="1" customHeight="1" x14ac:dyDescent="0.25">
      <c r="A234" s="61" t="s">
        <v>346</v>
      </c>
      <c r="B234" s="61" t="s">
        <v>347</v>
      </c>
      <c r="C234" s="35">
        <v>4301011944</v>
      </c>
      <c r="D234" s="446">
        <v>4680115884250</v>
      </c>
      <c r="E234" s="446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48"/>
      <c r="R234" s="448"/>
      <c r="S234" s="448"/>
      <c r="T234" s="449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hidden="1" customHeight="1" x14ac:dyDescent="0.25">
      <c r="A235" s="61" t="s">
        <v>346</v>
      </c>
      <c r="B235" s="61" t="s">
        <v>348</v>
      </c>
      <c r="C235" s="35">
        <v>4301011733</v>
      </c>
      <c r="D235" s="446">
        <v>4680115884250</v>
      </c>
      <c r="E235" s="446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hidden="1" customHeight="1" x14ac:dyDescent="0.25">
      <c r="A236" s="61" t="s">
        <v>349</v>
      </c>
      <c r="B236" s="61" t="s">
        <v>350</v>
      </c>
      <c r="C236" s="35">
        <v>4301011718</v>
      </c>
      <c r="D236" s="446">
        <v>4680115884281</v>
      </c>
      <c r="E236" s="446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hidden="1" customHeight="1" x14ac:dyDescent="0.25">
      <c r="A237" s="61" t="s">
        <v>351</v>
      </c>
      <c r="B237" s="61" t="s">
        <v>352</v>
      </c>
      <c r="C237" s="35">
        <v>4301011720</v>
      </c>
      <c r="D237" s="446">
        <v>4680115884199</v>
      </c>
      <c r="E237" s="446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hidden="1" customHeight="1" x14ac:dyDescent="0.25">
      <c r="A238" s="61" t="s">
        <v>353</v>
      </c>
      <c r="B238" s="61" t="s">
        <v>354</v>
      </c>
      <c r="C238" s="35">
        <v>4301011716</v>
      </c>
      <c r="D238" s="446">
        <v>4680115884267</v>
      </c>
      <c r="E238" s="446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hidden="1" x14ac:dyDescent="0.2">
      <c r="A239" s="453"/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4"/>
      <c r="P239" s="450" t="s">
        <v>43</v>
      </c>
      <c r="Q239" s="451"/>
      <c r="R239" s="451"/>
      <c r="S239" s="451"/>
      <c r="T239" s="451"/>
      <c r="U239" s="451"/>
      <c r="V239" s="452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hidden="1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hidden="1" customHeight="1" x14ac:dyDescent="0.25">
      <c r="A241" s="444" t="s">
        <v>355</v>
      </c>
      <c r="B241" s="444"/>
      <c r="C241" s="444"/>
      <c r="D241" s="444"/>
      <c r="E241" s="444"/>
      <c r="F241" s="444"/>
      <c r="G241" s="444"/>
      <c r="H241" s="444"/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  <c r="X241" s="444"/>
      <c r="Y241" s="444"/>
      <c r="Z241" s="444"/>
      <c r="AA241" s="63"/>
      <c r="AB241" s="63"/>
      <c r="AC241" s="63"/>
    </row>
    <row r="242" spans="1:68" ht="14.25" hidden="1" customHeight="1" x14ac:dyDescent="0.25">
      <c r="A242" s="445" t="s">
        <v>122</v>
      </c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  <c r="AA242" s="64"/>
      <c r="AB242" s="64"/>
      <c r="AC242" s="64"/>
    </row>
    <row r="243" spans="1:68" ht="27" hidden="1" customHeight="1" x14ac:dyDescent="0.25">
      <c r="A243" s="61" t="s">
        <v>356</v>
      </c>
      <c r="B243" s="61" t="s">
        <v>357</v>
      </c>
      <c r="C243" s="35">
        <v>4301011942</v>
      </c>
      <c r="D243" s="446">
        <v>4680115884137</v>
      </c>
      <c r="E243" s="446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48"/>
      <c r="R243" s="448"/>
      <c r="S243" s="448"/>
      <c r="T243" s="449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hidden="1" customHeight="1" x14ac:dyDescent="0.25">
      <c r="A244" s="61" t="s">
        <v>356</v>
      </c>
      <c r="B244" s="61" t="s">
        <v>358</v>
      </c>
      <c r="C244" s="35">
        <v>4301011826</v>
      </c>
      <c r="D244" s="446">
        <v>4680115884137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hidden="1" customHeight="1" x14ac:dyDescent="0.25">
      <c r="A245" s="61" t="s">
        <v>359</v>
      </c>
      <c r="B245" s="61" t="s">
        <v>360</v>
      </c>
      <c r="C245" s="35">
        <v>4301011724</v>
      </c>
      <c r="D245" s="446">
        <v>4680115884236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hidden="1" customHeight="1" x14ac:dyDescent="0.25">
      <c r="A246" s="61" t="s">
        <v>361</v>
      </c>
      <c r="B246" s="61" t="s">
        <v>362</v>
      </c>
      <c r="C246" s="35">
        <v>4301011721</v>
      </c>
      <c r="D246" s="446">
        <v>4680115884175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hidden="1" customHeight="1" x14ac:dyDescent="0.25">
      <c r="A247" s="61" t="s">
        <v>363</v>
      </c>
      <c r="B247" s="61" t="s">
        <v>364</v>
      </c>
      <c r="C247" s="35">
        <v>4301011824</v>
      </c>
      <c r="D247" s="446">
        <v>4680115884144</v>
      </c>
      <c r="E247" s="44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hidden="1" customHeight="1" x14ac:dyDescent="0.25">
      <c r="A248" s="61" t="s">
        <v>365</v>
      </c>
      <c r="B248" s="61" t="s">
        <v>366</v>
      </c>
      <c r="C248" s="35">
        <v>4301011963</v>
      </c>
      <c r="D248" s="446">
        <v>4680115885288</v>
      </c>
      <c r="E248" s="446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hidden="1" customHeight="1" x14ac:dyDescent="0.25">
      <c r="A249" s="61" t="s">
        <v>367</v>
      </c>
      <c r="B249" s="61" t="s">
        <v>368</v>
      </c>
      <c r="C249" s="35">
        <v>4301011726</v>
      </c>
      <c r="D249" s="446">
        <v>4680115884182</v>
      </c>
      <c r="E249" s="446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hidden="1" customHeight="1" x14ac:dyDescent="0.25">
      <c r="A250" s="61" t="s">
        <v>369</v>
      </c>
      <c r="B250" s="61" t="s">
        <v>370</v>
      </c>
      <c r="C250" s="35">
        <v>4301011722</v>
      </c>
      <c r="D250" s="446">
        <v>4680115884205</v>
      </c>
      <c r="E250" s="446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hidden="1" x14ac:dyDescent="0.2">
      <c r="A251" s="453"/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4"/>
      <c r="P251" s="450" t="s">
        <v>43</v>
      </c>
      <c r="Q251" s="451"/>
      <c r="R251" s="451"/>
      <c r="S251" s="451"/>
      <c r="T251" s="451"/>
      <c r="U251" s="451"/>
      <c r="V251" s="452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hidden="1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hidden="1" customHeight="1" x14ac:dyDescent="0.25">
      <c r="A253" s="444" t="s">
        <v>371</v>
      </c>
      <c r="B253" s="444"/>
      <c r="C253" s="444"/>
      <c r="D253" s="444"/>
      <c r="E253" s="444"/>
      <c r="F253" s="444"/>
      <c r="G253" s="444"/>
      <c r="H253" s="444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  <c r="X253" s="444"/>
      <c r="Y253" s="444"/>
      <c r="Z253" s="444"/>
      <c r="AA253" s="63"/>
      <c r="AB253" s="63"/>
      <c r="AC253" s="63"/>
    </row>
    <row r="254" spans="1:68" ht="14.25" hidden="1" customHeight="1" x14ac:dyDescent="0.25">
      <c r="A254" s="445" t="s">
        <v>122</v>
      </c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  <c r="AA254" s="64"/>
      <c r="AB254" s="64"/>
      <c r="AC254" s="64"/>
    </row>
    <row r="255" spans="1:68" ht="27" hidden="1" customHeight="1" x14ac:dyDescent="0.25">
      <c r="A255" s="61" t="s">
        <v>372</v>
      </c>
      <c r="B255" s="61" t="s">
        <v>373</v>
      </c>
      <c r="C255" s="35">
        <v>4301011855</v>
      </c>
      <c r="D255" s="446">
        <v>4680115885837</v>
      </c>
      <c r="E255" s="446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48"/>
      <c r="R255" s="448"/>
      <c r="S255" s="448"/>
      <c r="T255" s="449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hidden="1" customHeight="1" x14ac:dyDescent="0.25">
      <c r="A256" s="61" t="s">
        <v>374</v>
      </c>
      <c r="B256" s="61" t="s">
        <v>375</v>
      </c>
      <c r="C256" s="35">
        <v>4301011910</v>
      </c>
      <c r="D256" s="446">
        <v>4680115885806</v>
      </c>
      <c r="E256" s="446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9" t="s">
        <v>376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hidden="1" customHeight="1" x14ac:dyDescent="0.25">
      <c r="A257" s="61" t="s">
        <v>374</v>
      </c>
      <c r="B257" s="61" t="s">
        <v>377</v>
      </c>
      <c r="C257" s="35">
        <v>4301011850</v>
      </c>
      <c r="D257" s="446">
        <v>4680115885806</v>
      </c>
      <c r="E257" s="446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hidden="1" customHeight="1" x14ac:dyDescent="0.25">
      <c r="A258" s="61" t="s">
        <v>378</v>
      </c>
      <c r="B258" s="61" t="s">
        <v>379</v>
      </c>
      <c r="C258" s="35">
        <v>4301011853</v>
      </c>
      <c r="D258" s="446">
        <v>4680115885851</v>
      </c>
      <c r="E258" s="446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hidden="1" customHeight="1" x14ac:dyDescent="0.25">
      <c r="A259" s="61" t="s">
        <v>380</v>
      </c>
      <c r="B259" s="61" t="s">
        <v>381</v>
      </c>
      <c r="C259" s="35">
        <v>4301011852</v>
      </c>
      <c r="D259" s="446">
        <v>4680115885844</v>
      </c>
      <c r="E259" s="446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446">
        <v>4680115885820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80</v>
      </c>
      <c r="Y260" s="54">
        <f t="shared" si="52"/>
        <v>80</v>
      </c>
      <c r="Z260" s="40">
        <f>IFERROR(IF(Y260=0,"",ROUNDUP(Y260/H260,0)*0.00937),"")</f>
        <v>0.18740000000000001</v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84.800000000000011</v>
      </c>
      <c r="BN260" s="76">
        <f t="shared" si="54"/>
        <v>84.800000000000011</v>
      </c>
      <c r="BO260" s="76">
        <f t="shared" si="55"/>
        <v>0.16666666666666666</v>
      </c>
      <c r="BP260" s="76">
        <f t="shared" si="56"/>
        <v>0.16666666666666666</v>
      </c>
    </row>
    <row r="261" spans="1:68" x14ac:dyDescent="0.2">
      <c r="A261" s="453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53"/>
      <c r="M261" s="453"/>
      <c r="N261" s="453"/>
      <c r="O261" s="454"/>
      <c r="P261" s="450" t="s">
        <v>43</v>
      </c>
      <c r="Q261" s="451"/>
      <c r="R261" s="451"/>
      <c r="S261" s="451"/>
      <c r="T261" s="451"/>
      <c r="U261" s="451"/>
      <c r="V261" s="452"/>
      <c r="W261" s="41" t="s">
        <v>42</v>
      </c>
      <c r="X261" s="42">
        <f>IFERROR(X255/H255,"0")+IFERROR(X256/H256,"0")+IFERROR(X257/H257,"0")+IFERROR(X258/H258,"0")+IFERROR(X259/H259,"0")+IFERROR(X260/H260,"0")</f>
        <v>20</v>
      </c>
      <c r="Y261" s="42">
        <f>IFERROR(Y255/H255,"0")+IFERROR(Y256/H256,"0")+IFERROR(Y257/H257,"0")+IFERROR(Y258/H258,"0")+IFERROR(Y259/H259,"0")+IFERROR(Y260/H260,"0")</f>
        <v>20</v>
      </c>
      <c r="Z261" s="42">
        <f>IFERROR(IF(Z255="",0,Z255),"0")+IFERROR(IF(Z256="",0,Z256),"0")+IFERROR(IF(Z257="",0,Z257),"0")+IFERROR(IF(Z258="",0,Z258),"0")+IFERROR(IF(Z259="",0,Z259),"0")+IFERROR(IF(Z260="",0,Z260),"0")</f>
        <v>0.18740000000000001</v>
      </c>
      <c r="AA261" s="65"/>
      <c r="AB261" s="65"/>
      <c r="AC261" s="65"/>
    </row>
    <row r="262" spans="1:68" x14ac:dyDescent="0.2">
      <c r="A262" s="453"/>
      <c r="B262" s="453"/>
      <c r="C262" s="453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4"/>
      <c r="P262" s="450" t="s">
        <v>43</v>
      </c>
      <c r="Q262" s="451"/>
      <c r="R262" s="451"/>
      <c r="S262" s="451"/>
      <c r="T262" s="451"/>
      <c r="U262" s="451"/>
      <c r="V262" s="452"/>
      <c r="W262" s="41" t="s">
        <v>0</v>
      </c>
      <c r="X262" s="42">
        <f>IFERROR(SUM(X255:X260),"0")</f>
        <v>80</v>
      </c>
      <c r="Y262" s="42">
        <f>IFERROR(SUM(Y255:Y260),"0")</f>
        <v>80</v>
      </c>
      <c r="Z262" s="41"/>
      <c r="AA262" s="65"/>
      <c r="AB262" s="65"/>
      <c r="AC262" s="65"/>
    </row>
    <row r="263" spans="1:68" ht="16.5" hidden="1" customHeight="1" x14ac:dyDescent="0.25">
      <c r="A263" s="444" t="s">
        <v>384</v>
      </c>
      <c r="B263" s="444"/>
      <c r="C263" s="444"/>
      <c r="D263" s="444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  <c r="X263" s="444"/>
      <c r="Y263" s="444"/>
      <c r="Z263" s="444"/>
      <c r="AA263" s="63"/>
      <c r="AB263" s="63"/>
      <c r="AC263" s="63"/>
    </row>
    <row r="264" spans="1:68" ht="14.25" hidden="1" customHeight="1" x14ac:dyDescent="0.25">
      <c r="A264" s="445" t="s">
        <v>122</v>
      </c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  <c r="AA264" s="64"/>
      <c r="AB264" s="64"/>
      <c r="AC264" s="64"/>
    </row>
    <row r="265" spans="1:68" ht="27" hidden="1" customHeight="1" x14ac:dyDescent="0.25">
      <c r="A265" s="61" t="s">
        <v>385</v>
      </c>
      <c r="B265" s="61" t="s">
        <v>386</v>
      </c>
      <c r="C265" s="35">
        <v>4301011876</v>
      </c>
      <c r="D265" s="446">
        <v>4680115885707</v>
      </c>
      <c r="E265" s="446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48"/>
      <c r="R265" s="448"/>
      <c r="S265" s="448"/>
      <c r="T265" s="449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idden="1" x14ac:dyDescent="0.2">
      <c r="A266" s="453"/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4"/>
      <c r="P266" s="450" t="s">
        <v>43</v>
      </c>
      <c r="Q266" s="451"/>
      <c r="R266" s="451"/>
      <c r="S266" s="451"/>
      <c r="T266" s="451"/>
      <c r="U266" s="451"/>
      <c r="V266" s="452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hidden="1" x14ac:dyDescent="0.2">
      <c r="A267" s="453"/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4"/>
      <c r="P267" s="450" t="s">
        <v>43</v>
      </c>
      <c r="Q267" s="451"/>
      <c r="R267" s="451"/>
      <c r="S267" s="451"/>
      <c r="T267" s="451"/>
      <c r="U267" s="451"/>
      <c r="V267" s="452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hidden="1" customHeight="1" x14ac:dyDescent="0.25">
      <c r="A268" s="444" t="s">
        <v>387</v>
      </c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  <c r="X268" s="444"/>
      <c r="Y268" s="444"/>
      <c r="Z268" s="444"/>
      <c r="AA268" s="63"/>
      <c r="AB268" s="63"/>
      <c r="AC268" s="63"/>
    </row>
    <row r="269" spans="1:68" ht="14.25" hidden="1" customHeight="1" x14ac:dyDescent="0.25">
      <c r="A269" s="445" t="s">
        <v>122</v>
      </c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  <c r="AA269" s="64"/>
      <c r="AB269" s="64"/>
      <c r="AC269" s="64"/>
    </row>
    <row r="270" spans="1:68" ht="27" hidden="1" customHeight="1" x14ac:dyDescent="0.25">
      <c r="A270" s="61" t="s">
        <v>388</v>
      </c>
      <c r="B270" s="61" t="s">
        <v>389</v>
      </c>
      <c r="C270" s="35">
        <v>4301011223</v>
      </c>
      <c r="D270" s="446">
        <v>4607091383423</v>
      </c>
      <c r="E270" s="446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hidden="1" customHeight="1" x14ac:dyDescent="0.25">
      <c r="A271" s="61" t="s">
        <v>390</v>
      </c>
      <c r="B271" s="61" t="s">
        <v>391</v>
      </c>
      <c r="C271" s="35">
        <v>4301011879</v>
      </c>
      <c r="D271" s="446">
        <v>4680115885691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hidden="1" customHeight="1" x14ac:dyDescent="0.25">
      <c r="A272" s="61" t="s">
        <v>392</v>
      </c>
      <c r="B272" s="61" t="s">
        <v>393</v>
      </c>
      <c r="C272" s="35">
        <v>4301011878</v>
      </c>
      <c r="D272" s="446">
        <v>4680115885660</v>
      </c>
      <c r="E272" s="446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hidden="1" x14ac:dyDescent="0.2">
      <c r="A273" s="453"/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4"/>
      <c r="P273" s="450" t="s">
        <v>43</v>
      </c>
      <c r="Q273" s="451"/>
      <c r="R273" s="451"/>
      <c r="S273" s="451"/>
      <c r="T273" s="451"/>
      <c r="U273" s="451"/>
      <c r="V273" s="452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hidden="1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hidden="1" customHeight="1" x14ac:dyDescent="0.25">
      <c r="A275" s="444" t="s">
        <v>394</v>
      </c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  <c r="X275" s="444"/>
      <c r="Y275" s="444"/>
      <c r="Z275" s="444"/>
      <c r="AA275" s="63"/>
      <c r="AB275" s="63"/>
      <c r="AC275" s="63"/>
    </row>
    <row r="276" spans="1:68" ht="14.25" hidden="1" customHeight="1" x14ac:dyDescent="0.25">
      <c r="A276" s="445" t="s">
        <v>84</v>
      </c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  <c r="AA276" s="64"/>
      <c r="AB276" s="64"/>
      <c r="AC276" s="64"/>
    </row>
    <row r="277" spans="1:68" ht="27" hidden="1" customHeight="1" x14ac:dyDescent="0.25">
      <c r="A277" s="61" t="s">
        <v>395</v>
      </c>
      <c r="B277" s="61" t="s">
        <v>396</v>
      </c>
      <c r="C277" s="35">
        <v>4301051409</v>
      </c>
      <c r="D277" s="446">
        <v>4680115881556</v>
      </c>
      <c r="E277" s="446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48"/>
      <c r="R277" s="448"/>
      <c r="S277" s="448"/>
      <c r="T277" s="449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hidden="1" customHeight="1" x14ac:dyDescent="0.25">
      <c r="A278" s="61" t="s">
        <v>397</v>
      </c>
      <c r="B278" s="61" t="s">
        <v>398</v>
      </c>
      <c r="C278" s="35">
        <v>4301051506</v>
      </c>
      <c r="D278" s="446">
        <v>4680115881037</v>
      </c>
      <c r="E278" s="446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hidden="1" customHeight="1" x14ac:dyDescent="0.25">
      <c r="A279" s="61" t="s">
        <v>399</v>
      </c>
      <c r="B279" s="61" t="s">
        <v>400</v>
      </c>
      <c r="C279" s="35">
        <v>4301051487</v>
      </c>
      <c r="D279" s="446">
        <v>4680115881228</v>
      </c>
      <c r="E279" s="446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6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48"/>
      <c r="R279" s="448"/>
      <c r="S279" s="448"/>
      <c r="T279" s="449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hidden="1" customHeight="1" x14ac:dyDescent="0.25">
      <c r="A280" s="61" t="s">
        <v>401</v>
      </c>
      <c r="B280" s="61" t="s">
        <v>402</v>
      </c>
      <c r="C280" s="35">
        <v>4301051384</v>
      </c>
      <c r="D280" s="446">
        <v>4680115881211</v>
      </c>
      <c r="E280" s="446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48"/>
      <c r="R280" s="448"/>
      <c r="S280" s="448"/>
      <c r="T280" s="449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hidden="1" customHeight="1" x14ac:dyDescent="0.25">
      <c r="A281" s="61" t="s">
        <v>403</v>
      </c>
      <c r="B281" s="61" t="s">
        <v>404</v>
      </c>
      <c r="C281" s="35">
        <v>4301051378</v>
      </c>
      <c r="D281" s="446">
        <v>4680115881020</v>
      </c>
      <c r="E281" s="446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48"/>
      <c r="R281" s="448"/>
      <c r="S281" s="448"/>
      <c r="T281" s="449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idden="1" x14ac:dyDescent="0.2">
      <c r="A282" s="453"/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4"/>
      <c r="P282" s="450" t="s">
        <v>43</v>
      </c>
      <c r="Q282" s="451"/>
      <c r="R282" s="451"/>
      <c r="S282" s="451"/>
      <c r="T282" s="451"/>
      <c r="U282" s="451"/>
      <c r="V282" s="452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hidden="1" x14ac:dyDescent="0.2">
      <c r="A283" s="453"/>
      <c r="B283" s="453"/>
      <c r="C283" s="453"/>
      <c r="D283" s="453"/>
      <c r="E283" s="453"/>
      <c r="F283" s="453"/>
      <c r="G283" s="453"/>
      <c r="H283" s="453"/>
      <c r="I283" s="453"/>
      <c r="J283" s="453"/>
      <c r="K283" s="453"/>
      <c r="L283" s="453"/>
      <c r="M283" s="453"/>
      <c r="N283" s="453"/>
      <c r="O283" s="454"/>
      <c r="P283" s="450" t="s">
        <v>43</v>
      </c>
      <c r="Q283" s="451"/>
      <c r="R283" s="451"/>
      <c r="S283" s="451"/>
      <c r="T283" s="451"/>
      <c r="U283" s="451"/>
      <c r="V283" s="452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hidden="1" customHeight="1" x14ac:dyDescent="0.25">
      <c r="A284" s="444" t="s">
        <v>405</v>
      </c>
      <c r="B284" s="444"/>
      <c r="C284" s="444"/>
      <c r="D284" s="444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  <c r="X284" s="444"/>
      <c r="Y284" s="444"/>
      <c r="Z284" s="444"/>
      <c r="AA284" s="63"/>
      <c r="AB284" s="63"/>
      <c r="AC284" s="63"/>
    </row>
    <row r="285" spans="1:68" ht="14.25" hidden="1" customHeight="1" x14ac:dyDescent="0.25">
      <c r="A285" s="445" t="s">
        <v>84</v>
      </c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  <c r="AA285" s="64"/>
      <c r="AB285" s="64"/>
      <c r="AC285" s="64"/>
    </row>
    <row r="286" spans="1:68" ht="27" hidden="1" customHeight="1" x14ac:dyDescent="0.25">
      <c r="A286" s="61" t="s">
        <v>406</v>
      </c>
      <c r="B286" s="61" t="s">
        <v>407</v>
      </c>
      <c r="C286" s="35">
        <v>4301051731</v>
      </c>
      <c r="D286" s="446">
        <v>4680115884618</v>
      </c>
      <c r="E286" s="446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6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48"/>
      <c r="R286" s="448"/>
      <c r="S286" s="448"/>
      <c r="T286" s="449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idden="1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hidden="1" x14ac:dyDescent="0.2">
      <c r="A288" s="453"/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4"/>
      <c r="P288" s="450" t="s">
        <v>43</v>
      </c>
      <c r="Q288" s="451"/>
      <c r="R288" s="451"/>
      <c r="S288" s="451"/>
      <c r="T288" s="451"/>
      <c r="U288" s="451"/>
      <c r="V288" s="452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hidden="1" customHeight="1" x14ac:dyDescent="0.25">
      <c r="A289" s="444" t="s">
        <v>408</v>
      </c>
      <c r="B289" s="444"/>
      <c r="C289" s="444"/>
      <c r="D289" s="444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  <c r="X289" s="444"/>
      <c r="Y289" s="444"/>
      <c r="Z289" s="444"/>
      <c r="AA289" s="63"/>
      <c r="AB289" s="63"/>
      <c r="AC289" s="63"/>
    </row>
    <row r="290" spans="1:68" ht="14.25" hidden="1" customHeight="1" x14ac:dyDescent="0.25">
      <c r="A290" s="445" t="s">
        <v>122</v>
      </c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  <c r="AA290" s="64"/>
      <c r="AB290" s="64"/>
      <c r="AC290" s="64"/>
    </row>
    <row r="291" spans="1:68" ht="27" hidden="1" customHeight="1" x14ac:dyDescent="0.25">
      <c r="A291" s="61" t="s">
        <v>409</v>
      </c>
      <c r="B291" s="61" t="s">
        <v>410</v>
      </c>
      <c r="C291" s="35">
        <v>4301011593</v>
      </c>
      <c r="D291" s="446">
        <v>4680115882973</v>
      </c>
      <c r="E291" s="446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453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53"/>
      <c r="M292" s="453"/>
      <c r="N292" s="453"/>
      <c r="O292" s="454"/>
      <c r="P292" s="450" t="s">
        <v>43</v>
      </c>
      <c r="Q292" s="451"/>
      <c r="R292" s="451"/>
      <c r="S292" s="451"/>
      <c r="T292" s="451"/>
      <c r="U292" s="451"/>
      <c r="V292" s="452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hidden="1" x14ac:dyDescent="0.2">
      <c r="A293" s="453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4"/>
      <c r="P293" s="450" t="s">
        <v>43</v>
      </c>
      <c r="Q293" s="451"/>
      <c r="R293" s="451"/>
      <c r="S293" s="451"/>
      <c r="T293" s="451"/>
      <c r="U293" s="451"/>
      <c r="V293" s="452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hidden="1" customHeight="1" x14ac:dyDescent="0.25">
      <c r="A294" s="445" t="s">
        <v>79</v>
      </c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  <c r="AA294" s="64"/>
      <c r="AB294" s="64"/>
      <c r="AC294" s="64"/>
    </row>
    <row r="295" spans="1:68" ht="27" hidden="1" customHeight="1" x14ac:dyDescent="0.25">
      <c r="A295" s="61" t="s">
        <v>411</v>
      </c>
      <c r="B295" s="61" t="s">
        <v>412</v>
      </c>
      <c r="C295" s="35">
        <v>4301031305</v>
      </c>
      <c r="D295" s="446">
        <v>4607091389845</v>
      </c>
      <c r="E295" s="446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6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48"/>
      <c r="R295" s="448"/>
      <c r="S295" s="448"/>
      <c r="T295" s="449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413</v>
      </c>
      <c r="B296" s="61" t="s">
        <v>414</v>
      </c>
      <c r="C296" s="35">
        <v>4301031306</v>
      </c>
      <c r="D296" s="446">
        <v>4680115882881</v>
      </c>
      <c r="E296" s="446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48"/>
      <c r="R296" s="448"/>
      <c r="S296" s="448"/>
      <c r="T296" s="449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453"/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4"/>
      <c r="P297" s="450" t="s">
        <v>43</v>
      </c>
      <c r="Q297" s="451"/>
      <c r="R297" s="451"/>
      <c r="S297" s="451"/>
      <c r="T297" s="451"/>
      <c r="U297" s="451"/>
      <c r="V297" s="452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hidden="1" x14ac:dyDescent="0.2">
      <c r="A298" s="453"/>
      <c r="B298" s="453"/>
      <c r="C298" s="453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4"/>
      <c r="P298" s="450" t="s">
        <v>43</v>
      </c>
      <c r="Q298" s="451"/>
      <c r="R298" s="451"/>
      <c r="S298" s="451"/>
      <c r="T298" s="451"/>
      <c r="U298" s="451"/>
      <c r="V298" s="452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44" t="s">
        <v>415</v>
      </c>
      <c r="B299" s="444"/>
      <c r="C299" s="444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  <c r="X299" s="444"/>
      <c r="Y299" s="444"/>
      <c r="Z299" s="444"/>
      <c r="AA299" s="63"/>
      <c r="AB299" s="63"/>
      <c r="AC299" s="63"/>
    </row>
    <row r="300" spans="1:68" ht="14.25" hidden="1" customHeight="1" x14ac:dyDescent="0.25">
      <c r="A300" s="445" t="s">
        <v>122</v>
      </c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446">
        <v>4680115885615</v>
      </c>
      <c r="E301" s="446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48"/>
      <c r="R301" s="448"/>
      <c r="S301" s="448"/>
      <c r="T301" s="449"/>
      <c r="U301" s="38" t="s">
        <v>48</v>
      </c>
      <c r="V301" s="38" t="s">
        <v>48</v>
      </c>
      <c r="W301" s="39" t="s">
        <v>0</v>
      </c>
      <c r="X301" s="57">
        <v>350</v>
      </c>
      <c r="Y301" s="54">
        <f t="shared" ref="Y301:Y308" si="57">IFERROR(IF(X301="",0,CEILING((X301/$H301),1)*$H301),"")</f>
        <v>356.40000000000003</v>
      </c>
      <c r="Z301" s="40">
        <f>IFERROR(IF(Y301=0,"",ROUNDUP(Y301/H301,0)*0.02175),"")</f>
        <v>0.71775</v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365.55555555555554</v>
      </c>
      <c r="BN301" s="76">
        <f t="shared" ref="BN301:BN308" si="59">IFERROR(Y301*I301/H301,"0")</f>
        <v>372.23999999999995</v>
      </c>
      <c r="BO301" s="76">
        <f t="shared" ref="BO301:BO308" si="60">IFERROR(1/J301*(X301/H301),"0")</f>
        <v>0.57870370370370361</v>
      </c>
      <c r="BP301" s="76">
        <f t="shared" ref="BP301:BP308" si="61">IFERROR(1/J301*(Y301/H301),"0")</f>
        <v>0.5892857142857143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446">
        <v>4680115885646</v>
      </c>
      <c r="E302" s="446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48"/>
      <c r="R302" s="448"/>
      <c r="S302" s="448"/>
      <c r="T302" s="449"/>
      <c r="U302" s="38" t="s">
        <v>48</v>
      </c>
      <c r="V302" s="38" t="s">
        <v>48</v>
      </c>
      <c r="W302" s="39" t="s">
        <v>0</v>
      </c>
      <c r="X302" s="57">
        <v>150</v>
      </c>
      <c r="Y302" s="54">
        <f t="shared" si="57"/>
        <v>151.20000000000002</v>
      </c>
      <c r="Z302" s="40">
        <f>IFERROR(IF(Y302=0,"",ROUNDUP(Y302/H302,0)*0.02175),"")</f>
        <v>0.30449999999999999</v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156.66666666666666</v>
      </c>
      <c r="BN302" s="76">
        <f t="shared" si="59"/>
        <v>157.91999999999999</v>
      </c>
      <c r="BO302" s="76">
        <f t="shared" si="60"/>
        <v>0.24801587301587297</v>
      </c>
      <c r="BP302" s="76">
        <f t="shared" si="61"/>
        <v>0.25</v>
      </c>
    </row>
    <row r="303" spans="1:68" ht="27" hidden="1" customHeight="1" x14ac:dyDescent="0.25">
      <c r="A303" s="61" t="s">
        <v>420</v>
      </c>
      <c r="B303" s="61" t="s">
        <v>421</v>
      </c>
      <c r="C303" s="35">
        <v>4301011911</v>
      </c>
      <c r="D303" s="446">
        <v>4680115885554</v>
      </c>
      <c r="E303" s="446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609" t="s">
        <v>422</v>
      </c>
      <c r="Q303" s="448"/>
      <c r="R303" s="448"/>
      <c r="S303" s="448"/>
      <c r="T303" s="449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hidden="1" customHeight="1" x14ac:dyDescent="0.25">
      <c r="A304" s="61" t="s">
        <v>420</v>
      </c>
      <c r="B304" s="61" t="s">
        <v>423</v>
      </c>
      <c r="C304" s="35">
        <v>4301012016</v>
      </c>
      <c r="D304" s="446">
        <v>4680115885554</v>
      </c>
      <c r="E304" s="446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hidden="1" customHeight="1" x14ac:dyDescent="0.25">
      <c r="A305" s="61" t="s">
        <v>424</v>
      </c>
      <c r="B305" s="61" t="s">
        <v>425</v>
      </c>
      <c r="C305" s="35">
        <v>4301011857</v>
      </c>
      <c r="D305" s="446">
        <v>4680115885622</v>
      </c>
      <c r="E305" s="446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48"/>
      <c r="R305" s="448"/>
      <c r="S305" s="448"/>
      <c r="T305" s="449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hidden="1" customHeight="1" x14ac:dyDescent="0.25">
      <c r="A306" s="61" t="s">
        <v>426</v>
      </c>
      <c r="B306" s="61" t="s">
        <v>427</v>
      </c>
      <c r="C306" s="35">
        <v>4301011573</v>
      </c>
      <c r="D306" s="446">
        <v>4680115881938</v>
      </c>
      <c r="E306" s="446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48"/>
      <c r="R306" s="448"/>
      <c r="S306" s="448"/>
      <c r="T306" s="449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hidden="1" customHeight="1" x14ac:dyDescent="0.25">
      <c r="A307" s="61" t="s">
        <v>428</v>
      </c>
      <c r="B307" s="61" t="s">
        <v>429</v>
      </c>
      <c r="C307" s="35">
        <v>4301010944</v>
      </c>
      <c r="D307" s="446">
        <v>4607091387346</v>
      </c>
      <c r="E307" s="446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48"/>
      <c r="R307" s="448"/>
      <c r="S307" s="448"/>
      <c r="T307" s="449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hidden="1" customHeight="1" x14ac:dyDescent="0.25">
      <c r="A308" s="61" t="s">
        <v>430</v>
      </c>
      <c r="B308" s="61" t="s">
        <v>431</v>
      </c>
      <c r="C308" s="35">
        <v>4301011859</v>
      </c>
      <c r="D308" s="446">
        <v>4680115885608</v>
      </c>
      <c r="E308" s="446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x14ac:dyDescent="0.2">
      <c r="A309" s="453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4"/>
      <c r="P309" s="450" t="s">
        <v>43</v>
      </c>
      <c r="Q309" s="451"/>
      <c r="R309" s="451"/>
      <c r="S309" s="451"/>
      <c r="T309" s="451"/>
      <c r="U309" s="451"/>
      <c r="V309" s="452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46.296296296296291</v>
      </c>
      <c r="Y309" s="42">
        <f>IFERROR(Y301/H301,"0")+IFERROR(Y302/H302,"0")+IFERROR(Y303/H303,"0")+IFERROR(Y304/H304,"0")+IFERROR(Y305/H305,"0")+IFERROR(Y306/H306,"0")+IFERROR(Y307/H307,"0")+IFERROR(Y308/H308,"0")</f>
        <v>47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1.0222500000000001</v>
      </c>
      <c r="AA309" s="65"/>
      <c r="AB309" s="65"/>
      <c r="AC309" s="65"/>
    </row>
    <row r="310" spans="1:68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0</v>
      </c>
      <c r="X310" s="42">
        <f>IFERROR(SUM(X301:X308),"0")</f>
        <v>500</v>
      </c>
      <c r="Y310" s="42">
        <f>IFERROR(SUM(Y301:Y308),"0")</f>
        <v>507.6</v>
      </c>
      <c r="Z310" s="41"/>
      <c r="AA310" s="65"/>
      <c r="AB310" s="65"/>
      <c r="AC310" s="65"/>
    </row>
    <row r="311" spans="1:68" ht="14.25" hidden="1" customHeight="1" x14ac:dyDescent="0.25">
      <c r="A311" s="445" t="s">
        <v>79</v>
      </c>
      <c r="B311" s="445"/>
      <c r="C311" s="445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446">
        <v>4607091387193</v>
      </c>
      <c r="E312" s="446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48"/>
      <c r="R312" s="448"/>
      <c r="S312" s="448"/>
      <c r="T312" s="449"/>
      <c r="U312" s="38" t="s">
        <v>48</v>
      </c>
      <c r="V312" s="38" t="s">
        <v>48</v>
      </c>
      <c r="W312" s="39" t="s">
        <v>0</v>
      </c>
      <c r="X312" s="57">
        <v>580</v>
      </c>
      <c r="Y312" s="54">
        <f>IFERROR(IF(X312="",0,CEILING((X312/$H312),1)*$H312),"")</f>
        <v>583.80000000000007</v>
      </c>
      <c r="Z312" s="40">
        <f>IFERROR(IF(Y312=0,"",ROUNDUP(Y312/H312,0)*0.00753),"")</f>
        <v>1.04667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615.90476190476193</v>
      </c>
      <c r="BN312" s="76">
        <f>IFERROR(Y312*I312/H312,"0")</f>
        <v>619.94000000000005</v>
      </c>
      <c r="BO312" s="76">
        <f>IFERROR(1/J312*(X312/H312),"0")</f>
        <v>0.88522588522588519</v>
      </c>
      <c r="BP312" s="76">
        <f>IFERROR(1/J312*(Y312/H312),"0")</f>
        <v>0.89102564102564097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446">
        <v>4607091387230</v>
      </c>
      <c r="E313" s="446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48"/>
      <c r="R313" s="448"/>
      <c r="S313" s="448"/>
      <c r="T313" s="449"/>
      <c r="U313" s="38" t="s">
        <v>48</v>
      </c>
      <c r="V313" s="38" t="s">
        <v>48</v>
      </c>
      <c r="W313" s="39" t="s">
        <v>0</v>
      </c>
      <c r="X313" s="57">
        <v>390</v>
      </c>
      <c r="Y313" s="54">
        <f>IFERROR(IF(X313="",0,CEILING((X313/$H313),1)*$H313),"")</f>
        <v>390.6</v>
      </c>
      <c r="Z313" s="40">
        <f>IFERROR(IF(Y313=0,"",ROUNDUP(Y313/H313,0)*0.00753),"")</f>
        <v>0.70028999999999997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414.14285714285717</v>
      </c>
      <c r="BN313" s="76">
        <f>IFERROR(Y313*I313/H313,"0")</f>
        <v>414.78</v>
      </c>
      <c r="BO313" s="76">
        <f>IFERROR(1/J313*(X313/H313),"0")</f>
        <v>0.59523809523809512</v>
      </c>
      <c r="BP313" s="76">
        <f>IFERROR(1/J313*(Y313/H313),"0")</f>
        <v>0.59615384615384615</v>
      </c>
    </row>
    <row r="314" spans="1:68" ht="27" hidden="1" customHeight="1" x14ac:dyDescent="0.25">
      <c r="A314" s="61" t="s">
        <v>436</v>
      </c>
      <c r="B314" s="61" t="s">
        <v>437</v>
      </c>
      <c r="C314" s="35">
        <v>4301031154</v>
      </c>
      <c r="D314" s="446">
        <v>4607091387292</v>
      </c>
      <c r="E314" s="446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hidden="1" customHeight="1" x14ac:dyDescent="0.25">
      <c r="A315" s="61" t="s">
        <v>438</v>
      </c>
      <c r="B315" s="61" t="s">
        <v>439</v>
      </c>
      <c r="C315" s="35">
        <v>4301031152</v>
      </c>
      <c r="D315" s="446">
        <v>4607091387285</v>
      </c>
      <c r="E315" s="446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x14ac:dyDescent="0.2">
      <c r="A316" s="453"/>
      <c r="B316" s="453"/>
      <c r="C316" s="453"/>
      <c r="D316" s="453"/>
      <c r="E316" s="453"/>
      <c r="F316" s="453"/>
      <c r="G316" s="453"/>
      <c r="H316" s="453"/>
      <c r="I316" s="453"/>
      <c r="J316" s="453"/>
      <c r="K316" s="453"/>
      <c r="L316" s="453"/>
      <c r="M316" s="453"/>
      <c r="N316" s="453"/>
      <c r="O316" s="454"/>
      <c r="P316" s="450" t="s">
        <v>43</v>
      </c>
      <c r="Q316" s="451"/>
      <c r="R316" s="451"/>
      <c r="S316" s="451"/>
      <c r="T316" s="451"/>
      <c r="U316" s="451"/>
      <c r="V316" s="452"/>
      <c r="W316" s="41" t="s">
        <v>42</v>
      </c>
      <c r="X316" s="42">
        <f>IFERROR(X312/H312,"0")+IFERROR(X313/H313,"0")+IFERROR(X314/H314,"0")+IFERROR(X315/H315,"0")</f>
        <v>230.95238095238096</v>
      </c>
      <c r="Y316" s="42">
        <f>IFERROR(Y312/H312,"0")+IFERROR(Y313/H313,"0")+IFERROR(Y314/H314,"0")+IFERROR(Y315/H315,"0")</f>
        <v>232</v>
      </c>
      <c r="Z316" s="42">
        <f>IFERROR(IF(Z312="",0,Z312),"0")+IFERROR(IF(Z313="",0,Z313),"0")+IFERROR(IF(Z314="",0,Z314),"0")+IFERROR(IF(Z315="",0,Z315),"0")</f>
        <v>1.7469600000000001</v>
      </c>
      <c r="AA316" s="65"/>
      <c r="AB316" s="65"/>
      <c r="AC316" s="65"/>
    </row>
    <row r="317" spans="1:68" x14ac:dyDescent="0.2">
      <c r="A317" s="453"/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4"/>
      <c r="P317" s="450" t="s">
        <v>43</v>
      </c>
      <c r="Q317" s="451"/>
      <c r="R317" s="451"/>
      <c r="S317" s="451"/>
      <c r="T317" s="451"/>
      <c r="U317" s="451"/>
      <c r="V317" s="452"/>
      <c r="W317" s="41" t="s">
        <v>0</v>
      </c>
      <c r="X317" s="42">
        <f>IFERROR(SUM(X312:X315),"0")</f>
        <v>970</v>
      </c>
      <c r="Y317" s="42">
        <f>IFERROR(SUM(Y312:Y315),"0")</f>
        <v>974.40000000000009</v>
      </c>
      <c r="Z317" s="41"/>
      <c r="AA317" s="65"/>
      <c r="AB317" s="65"/>
      <c r="AC317" s="65"/>
    </row>
    <row r="318" spans="1:68" ht="14.25" hidden="1" customHeight="1" x14ac:dyDescent="0.25">
      <c r="A318" s="445" t="s">
        <v>84</v>
      </c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446">
        <v>4607091387766</v>
      </c>
      <c r="E319" s="446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10100</v>
      </c>
      <c r="Y319" s="54">
        <f t="shared" ref="Y319:Y324" si="62">IFERROR(IF(X319="",0,CEILING((X319/$H319),1)*$H319),"")</f>
        <v>10101</v>
      </c>
      <c r="Z319" s="40">
        <f>IFERROR(IF(Y319=0,"",ROUNDUP(Y319/H319,0)*0.02175),"")</f>
        <v>28.166249999999998</v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10822.538461538463</v>
      </c>
      <c r="BN319" s="76">
        <f t="shared" ref="BN319:BN324" si="64">IFERROR(Y319*I319/H319,"0")</f>
        <v>10823.610000000002</v>
      </c>
      <c r="BO319" s="76">
        <f t="shared" ref="BO319:BO324" si="65">IFERROR(1/J319*(X319/H319),"0")</f>
        <v>23.12271062271062</v>
      </c>
      <c r="BP319" s="76">
        <f t="shared" ref="BP319:BP324" si="66">IFERROR(1/J319*(Y319/H319),"0")</f>
        <v>23.125</v>
      </c>
    </row>
    <row r="320" spans="1:68" ht="27" hidden="1" customHeight="1" x14ac:dyDescent="0.25">
      <c r="A320" s="61" t="s">
        <v>442</v>
      </c>
      <c r="B320" s="61" t="s">
        <v>443</v>
      </c>
      <c r="C320" s="35">
        <v>4301051116</v>
      </c>
      <c r="D320" s="446">
        <v>4607091387957</v>
      </c>
      <c r="E320" s="446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hidden="1" customHeight="1" x14ac:dyDescent="0.25">
      <c r="A321" s="61" t="s">
        <v>444</v>
      </c>
      <c r="B321" s="61" t="s">
        <v>445</v>
      </c>
      <c r="C321" s="35">
        <v>4301051115</v>
      </c>
      <c r="D321" s="446">
        <v>4607091387964</v>
      </c>
      <c r="E321" s="446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hidden="1" customHeight="1" x14ac:dyDescent="0.25">
      <c r="A322" s="61" t="s">
        <v>446</v>
      </c>
      <c r="B322" s="61" t="s">
        <v>447</v>
      </c>
      <c r="C322" s="35">
        <v>4301051705</v>
      </c>
      <c r="D322" s="446">
        <v>4680115884588</v>
      </c>
      <c r="E322" s="446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48"/>
      <c r="R322" s="448"/>
      <c r="S322" s="448"/>
      <c r="T322" s="449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hidden="1" customHeight="1" x14ac:dyDescent="0.25">
      <c r="A323" s="61" t="s">
        <v>448</v>
      </c>
      <c r="B323" s="61" t="s">
        <v>449</v>
      </c>
      <c r="C323" s="35">
        <v>4301051130</v>
      </c>
      <c r="D323" s="446">
        <v>4607091387537</v>
      </c>
      <c r="E323" s="446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48"/>
      <c r="R323" s="448"/>
      <c r="S323" s="448"/>
      <c r="T323" s="449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hidden="1" customHeight="1" x14ac:dyDescent="0.25">
      <c r="A324" s="61" t="s">
        <v>450</v>
      </c>
      <c r="B324" s="61" t="s">
        <v>451</v>
      </c>
      <c r="C324" s="35">
        <v>4301051132</v>
      </c>
      <c r="D324" s="446">
        <v>4607091387513</v>
      </c>
      <c r="E324" s="446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48"/>
      <c r="R324" s="448"/>
      <c r="S324" s="448"/>
      <c r="T324" s="449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453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4"/>
      <c r="P325" s="450" t="s">
        <v>43</v>
      </c>
      <c r="Q325" s="451"/>
      <c r="R325" s="451"/>
      <c r="S325" s="451"/>
      <c r="T325" s="451"/>
      <c r="U325" s="451"/>
      <c r="V325" s="452"/>
      <c r="W325" s="41" t="s">
        <v>42</v>
      </c>
      <c r="X325" s="42">
        <f>IFERROR(X319/H319,"0")+IFERROR(X320/H320,"0")+IFERROR(X321/H321,"0")+IFERROR(X322/H322,"0")+IFERROR(X323/H323,"0")+IFERROR(X324/H324,"0")</f>
        <v>1294.8717948717949</v>
      </c>
      <c r="Y325" s="42">
        <f>IFERROR(Y319/H319,"0")+IFERROR(Y320/H320,"0")+IFERROR(Y321/H321,"0")+IFERROR(Y322/H322,"0")+IFERROR(Y323/H323,"0")+IFERROR(Y324/H324,"0")</f>
        <v>1295</v>
      </c>
      <c r="Z325" s="42">
        <f>IFERROR(IF(Z319="",0,Z319),"0")+IFERROR(IF(Z320="",0,Z320),"0")+IFERROR(IF(Z321="",0,Z321),"0")+IFERROR(IF(Z322="",0,Z322),"0")+IFERROR(IF(Z323="",0,Z323),"0")+IFERROR(IF(Z324="",0,Z324),"0")</f>
        <v>28.166249999999998</v>
      </c>
      <c r="AA325" s="65"/>
      <c r="AB325" s="65"/>
      <c r="AC325" s="65"/>
    </row>
    <row r="326" spans="1:68" x14ac:dyDescent="0.2">
      <c r="A326" s="453"/>
      <c r="B326" s="453"/>
      <c r="C326" s="453"/>
      <c r="D326" s="453"/>
      <c r="E326" s="453"/>
      <c r="F326" s="453"/>
      <c r="G326" s="453"/>
      <c r="H326" s="453"/>
      <c r="I326" s="453"/>
      <c r="J326" s="453"/>
      <c r="K326" s="453"/>
      <c r="L326" s="453"/>
      <c r="M326" s="453"/>
      <c r="N326" s="453"/>
      <c r="O326" s="454"/>
      <c r="P326" s="450" t="s">
        <v>43</v>
      </c>
      <c r="Q326" s="451"/>
      <c r="R326" s="451"/>
      <c r="S326" s="451"/>
      <c r="T326" s="451"/>
      <c r="U326" s="451"/>
      <c r="V326" s="452"/>
      <c r="W326" s="41" t="s">
        <v>0</v>
      </c>
      <c r="X326" s="42">
        <f>IFERROR(SUM(X319:X324),"0")</f>
        <v>10100</v>
      </c>
      <c r="Y326" s="42">
        <f>IFERROR(SUM(Y319:Y324),"0")</f>
        <v>10101</v>
      </c>
      <c r="Z326" s="41"/>
      <c r="AA326" s="65"/>
      <c r="AB326" s="65"/>
      <c r="AC326" s="65"/>
    </row>
    <row r="327" spans="1:68" ht="14.25" hidden="1" customHeight="1" x14ac:dyDescent="0.25">
      <c r="A327" s="445" t="s">
        <v>183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446">
        <v>4607091380880</v>
      </c>
      <c r="E328" s="446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62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80</v>
      </c>
      <c r="Y328" s="54">
        <f>IFERROR(IF(X328="",0,CEILING((X328/$H328),1)*$H328),"")</f>
        <v>84</v>
      </c>
      <c r="Z328" s="40">
        <f>IFERROR(IF(Y328=0,"",ROUNDUP(Y328/H328,0)*0.02175),"")</f>
        <v>0.21749999999999997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85.371428571428567</v>
      </c>
      <c r="BN328" s="76">
        <f>IFERROR(Y328*I328/H328,"0")</f>
        <v>89.64</v>
      </c>
      <c r="BO328" s="76">
        <f>IFERROR(1/J328*(X328/H328),"0")</f>
        <v>0.17006802721088435</v>
      </c>
      <c r="BP328" s="76">
        <f>IFERROR(1/J328*(Y328/H328),"0")</f>
        <v>0.17857142857142855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446">
        <v>4607091384482</v>
      </c>
      <c r="E329" s="446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48"/>
      <c r="R329" s="448"/>
      <c r="S329" s="448"/>
      <c r="T329" s="449"/>
      <c r="U329" s="38" t="s">
        <v>48</v>
      </c>
      <c r="V329" s="38" t="s">
        <v>48</v>
      </c>
      <c r="W329" s="39" t="s">
        <v>0</v>
      </c>
      <c r="X329" s="57">
        <v>200</v>
      </c>
      <c r="Y329" s="54">
        <f>IFERROR(IF(X329="",0,CEILING((X329/$H329),1)*$H329),"")</f>
        <v>202.79999999999998</v>
      </c>
      <c r="Z329" s="40">
        <f>IFERROR(IF(Y329=0,"",ROUNDUP(Y329/H329,0)*0.02175),"")</f>
        <v>0.5655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214.46153846153848</v>
      </c>
      <c r="BN329" s="76">
        <f>IFERROR(Y329*I329/H329,"0")</f>
        <v>217.464</v>
      </c>
      <c r="BO329" s="76">
        <f>IFERROR(1/J329*(X329/H329),"0")</f>
        <v>0.45787545787545786</v>
      </c>
      <c r="BP329" s="76">
        <f>IFERROR(1/J329*(Y329/H329),"0")</f>
        <v>0.46428571428571425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446">
        <v>4607091380897</v>
      </c>
      <c r="E330" s="446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48"/>
      <c r="R330" s="448"/>
      <c r="S330" s="448"/>
      <c r="T330" s="449"/>
      <c r="U330" s="38" t="s">
        <v>48</v>
      </c>
      <c r="V330" s="38" t="s">
        <v>48</v>
      </c>
      <c r="W330" s="39" t="s">
        <v>0</v>
      </c>
      <c r="X330" s="57">
        <v>160</v>
      </c>
      <c r="Y330" s="54">
        <f>IFERROR(IF(X330="",0,CEILING((X330/$H330),1)*$H330),"")</f>
        <v>168</v>
      </c>
      <c r="Z330" s="40">
        <f>IFERROR(IF(Y330=0,"",ROUNDUP(Y330/H330,0)*0.02175),"")</f>
        <v>0.43499999999999994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170.74285714285713</v>
      </c>
      <c r="BN330" s="76">
        <f>IFERROR(Y330*I330/H330,"0")</f>
        <v>179.28</v>
      </c>
      <c r="BO330" s="76">
        <f>IFERROR(1/J330*(X330/H330),"0")</f>
        <v>0.3401360544217687</v>
      </c>
      <c r="BP330" s="76">
        <f>IFERROR(1/J330*(Y330/H330),"0")</f>
        <v>0.3571428571428571</v>
      </c>
    </row>
    <row r="331" spans="1:68" x14ac:dyDescent="0.2">
      <c r="A331" s="453"/>
      <c r="B331" s="453"/>
      <c r="C331" s="453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4"/>
      <c r="P331" s="450" t="s">
        <v>43</v>
      </c>
      <c r="Q331" s="451"/>
      <c r="R331" s="451"/>
      <c r="S331" s="451"/>
      <c r="T331" s="451"/>
      <c r="U331" s="451"/>
      <c r="V331" s="452"/>
      <c r="W331" s="41" t="s">
        <v>42</v>
      </c>
      <c r="X331" s="42">
        <f>IFERROR(X328/H328,"0")+IFERROR(X329/H329,"0")+IFERROR(X330/H330,"0")</f>
        <v>54.212454212454219</v>
      </c>
      <c r="Y331" s="42">
        <f>IFERROR(Y328/H328,"0")+IFERROR(Y329/H329,"0")+IFERROR(Y330/H330,"0")</f>
        <v>56</v>
      </c>
      <c r="Z331" s="42">
        <f>IFERROR(IF(Z328="",0,Z328),"0")+IFERROR(IF(Z329="",0,Z329),"0")+IFERROR(IF(Z330="",0,Z330),"0")</f>
        <v>1.218</v>
      </c>
      <c r="AA331" s="65"/>
      <c r="AB331" s="65"/>
      <c r="AC331" s="65"/>
    </row>
    <row r="332" spans="1:68" x14ac:dyDescent="0.2">
      <c r="A332" s="453"/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4"/>
      <c r="P332" s="450" t="s">
        <v>43</v>
      </c>
      <c r="Q332" s="451"/>
      <c r="R332" s="451"/>
      <c r="S332" s="451"/>
      <c r="T332" s="451"/>
      <c r="U332" s="451"/>
      <c r="V332" s="452"/>
      <c r="W332" s="41" t="s">
        <v>0</v>
      </c>
      <c r="X332" s="42">
        <f>IFERROR(SUM(X328:X330),"0")</f>
        <v>440</v>
      </c>
      <c r="Y332" s="42">
        <f>IFERROR(SUM(Y328:Y330),"0")</f>
        <v>454.79999999999995</v>
      </c>
      <c r="Z332" s="41"/>
      <c r="AA332" s="65"/>
      <c r="AB332" s="65"/>
      <c r="AC332" s="65"/>
    </row>
    <row r="333" spans="1:68" ht="14.25" hidden="1" customHeight="1" x14ac:dyDescent="0.25">
      <c r="A333" s="445" t="s">
        <v>108</v>
      </c>
      <c r="B333" s="445"/>
      <c r="C333" s="445"/>
      <c r="D333" s="445"/>
      <c r="E333" s="445"/>
      <c r="F333" s="445"/>
      <c r="G333" s="445"/>
      <c r="H333" s="445"/>
      <c r="I333" s="445"/>
      <c r="J333" s="445"/>
      <c r="K333" s="445"/>
      <c r="L333" s="445"/>
      <c r="M333" s="445"/>
      <c r="N333" s="445"/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  <c r="AA333" s="64"/>
      <c r="AB333" s="64"/>
      <c r="AC333" s="64"/>
    </row>
    <row r="334" spans="1:68" ht="16.5" hidden="1" customHeight="1" x14ac:dyDescent="0.25">
      <c r="A334" s="61" t="s">
        <v>458</v>
      </c>
      <c r="B334" s="61" t="s">
        <v>459</v>
      </c>
      <c r="C334" s="35">
        <v>4301030232</v>
      </c>
      <c r="D334" s="446">
        <v>4607091388374</v>
      </c>
      <c r="E334" s="446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628" t="s">
        <v>460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hidden="1" customHeight="1" x14ac:dyDescent="0.25">
      <c r="A335" s="61" t="s">
        <v>461</v>
      </c>
      <c r="B335" s="61" t="s">
        <v>462</v>
      </c>
      <c r="C335" s="35">
        <v>4301030235</v>
      </c>
      <c r="D335" s="446">
        <v>4607091388381</v>
      </c>
      <c r="E335" s="446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629" t="s">
        <v>463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hidden="1" customHeight="1" x14ac:dyDescent="0.25">
      <c r="A336" s="61" t="s">
        <v>464</v>
      </c>
      <c r="B336" s="61" t="s">
        <v>465</v>
      </c>
      <c r="C336" s="35">
        <v>4301032015</v>
      </c>
      <c r="D336" s="446">
        <v>4607091383102</v>
      </c>
      <c r="E336" s="446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446">
        <v>4607091388404</v>
      </c>
      <c r="E337" s="446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50</v>
      </c>
      <c r="Y337" s="54">
        <f>IFERROR(IF(X337="",0,CEILING((X337/$H337),1)*$H337),"")</f>
        <v>51</v>
      </c>
      <c r="Z337" s="40">
        <f>IFERROR(IF(Y337=0,"",ROUNDUP(Y337/H337,0)*0.00753),"")</f>
        <v>0.15060000000000001</v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56.86274509803922</v>
      </c>
      <c r="BN337" s="76">
        <f>IFERROR(Y337*I337/H337,"0")</f>
        <v>58.000000000000007</v>
      </c>
      <c r="BO337" s="76">
        <f>IFERROR(1/J337*(X337/H337),"0")</f>
        <v>0.12569130216189039</v>
      </c>
      <c r="BP337" s="76">
        <f>IFERROR(1/J337*(Y337/H337),"0")</f>
        <v>0.12820512820512819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IFERROR(X334/H334,"0")+IFERROR(X335/H335,"0")+IFERROR(X336/H336,"0")+IFERROR(X337/H337,"0")</f>
        <v>19.607843137254903</v>
      </c>
      <c r="Y338" s="42">
        <f>IFERROR(Y334/H334,"0")+IFERROR(Y335/H335,"0")+IFERROR(Y336/H336,"0")+IFERROR(Y337/H337,"0")</f>
        <v>20</v>
      </c>
      <c r="Z338" s="42">
        <f>IFERROR(IF(Z334="",0,Z334),"0")+IFERROR(IF(Z335="",0,Z335),"0")+IFERROR(IF(Z336="",0,Z336),"0")+IFERROR(IF(Z337="",0,Z337),"0")</f>
        <v>0.15060000000000001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IFERROR(SUM(X334:X337),"0")</f>
        <v>50</v>
      </c>
      <c r="Y339" s="42">
        <f>IFERROR(SUM(Y334:Y337),"0")</f>
        <v>51</v>
      </c>
      <c r="Z339" s="41"/>
      <c r="AA339" s="65"/>
      <c r="AB339" s="65"/>
      <c r="AC339" s="65"/>
    </row>
    <row r="340" spans="1:68" ht="14.25" hidden="1" customHeight="1" x14ac:dyDescent="0.25">
      <c r="A340" s="445" t="s">
        <v>468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hidden="1" customHeight="1" x14ac:dyDescent="0.25">
      <c r="A341" s="61" t="s">
        <v>469</v>
      </c>
      <c r="B341" s="61" t="s">
        <v>470</v>
      </c>
      <c r="C341" s="35">
        <v>4301180007</v>
      </c>
      <c r="D341" s="446">
        <v>4680115881808</v>
      </c>
      <c r="E341" s="446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473</v>
      </c>
      <c r="B342" s="61" t="s">
        <v>474</v>
      </c>
      <c r="C342" s="35">
        <v>4301180006</v>
      </c>
      <c r="D342" s="446">
        <v>4680115881822</v>
      </c>
      <c r="E342" s="446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475</v>
      </c>
      <c r="B343" s="61" t="s">
        <v>476</v>
      </c>
      <c r="C343" s="35">
        <v>4301180001</v>
      </c>
      <c r="D343" s="446">
        <v>4680115880016</v>
      </c>
      <c r="E343" s="446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idden="1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hidden="1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hidden="1" customHeight="1" x14ac:dyDescent="0.25">
      <c r="A346" s="444" t="s">
        <v>477</v>
      </c>
      <c r="B346" s="444"/>
      <c r="C346" s="444"/>
      <c r="D346" s="444"/>
      <c r="E346" s="444"/>
      <c r="F346" s="444"/>
      <c r="G346" s="444"/>
      <c r="H346" s="444"/>
      <c r="I346" s="444"/>
      <c r="J346" s="444"/>
      <c r="K346" s="444"/>
      <c r="L346" s="444"/>
      <c r="M346" s="444"/>
      <c r="N346" s="444"/>
      <c r="O346" s="444"/>
      <c r="P346" s="444"/>
      <c r="Q346" s="444"/>
      <c r="R346" s="444"/>
      <c r="S346" s="444"/>
      <c r="T346" s="444"/>
      <c r="U346" s="444"/>
      <c r="V346" s="444"/>
      <c r="W346" s="444"/>
      <c r="X346" s="444"/>
      <c r="Y346" s="444"/>
      <c r="Z346" s="444"/>
      <c r="AA346" s="63"/>
      <c r="AB346" s="63"/>
      <c r="AC346" s="63"/>
    </row>
    <row r="347" spans="1:68" ht="14.25" hidden="1" customHeight="1" x14ac:dyDescent="0.25">
      <c r="A347" s="445" t="s">
        <v>79</v>
      </c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5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  <c r="AA347" s="64"/>
      <c r="AB347" s="64"/>
      <c r="AC347" s="64"/>
    </row>
    <row r="348" spans="1:68" ht="27" hidden="1" customHeight="1" x14ac:dyDescent="0.25">
      <c r="A348" s="61" t="s">
        <v>478</v>
      </c>
      <c r="B348" s="61" t="s">
        <v>479</v>
      </c>
      <c r="C348" s="35">
        <v>4301031066</v>
      </c>
      <c r="D348" s="446">
        <v>4607091383836</v>
      </c>
      <c r="E348" s="446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idden="1" x14ac:dyDescent="0.2">
      <c r="A349" s="453"/>
      <c r="B349" s="453"/>
      <c r="C349" s="453"/>
      <c r="D349" s="453"/>
      <c r="E349" s="453"/>
      <c r="F349" s="453"/>
      <c r="G349" s="453"/>
      <c r="H349" s="453"/>
      <c r="I349" s="453"/>
      <c r="J349" s="453"/>
      <c r="K349" s="453"/>
      <c r="L349" s="453"/>
      <c r="M349" s="453"/>
      <c r="N349" s="453"/>
      <c r="O349" s="454"/>
      <c r="P349" s="450" t="s">
        <v>43</v>
      </c>
      <c r="Q349" s="451"/>
      <c r="R349" s="451"/>
      <c r="S349" s="451"/>
      <c r="T349" s="451"/>
      <c r="U349" s="451"/>
      <c r="V349" s="452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hidden="1" x14ac:dyDescent="0.2">
      <c r="A350" s="453"/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4"/>
      <c r="P350" s="450" t="s">
        <v>43</v>
      </c>
      <c r="Q350" s="451"/>
      <c r="R350" s="451"/>
      <c r="S350" s="451"/>
      <c r="T350" s="451"/>
      <c r="U350" s="451"/>
      <c r="V350" s="452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hidden="1" customHeight="1" x14ac:dyDescent="0.25">
      <c r="A351" s="445" t="s">
        <v>84</v>
      </c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5"/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  <c r="AA351" s="64"/>
      <c r="AB351" s="64"/>
      <c r="AC351" s="64"/>
    </row>
    <row r="352" spans="1:68" ht="16.5" hidden="1" customHeight="1" x14ac:dyDescent="0.25">
      <c r="A352" s="61" t="s">
        <v>480</v>
      </c>
      <c r="B352" s="61" t="s">
        <v>481</v>
      </c>
      <c r="C352" s="35">
        <v>4301051142</v>
      </c>
      <c r="D352" s="446">
        <v>4607091387919</v>
      </c>
      <c r="E352" s="446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48"/>
      <c r="R352" s="448"/>
      <c r="S352" s="448"/>
      <c r="T352" s="449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4301051461</v>
      </c>
      <c r="D353" s="446">
        <v>4680115883604</v>
      </c>
      <c r="E353" s="446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48"/>
      <c r="R353" s="448"/>
      <c r="S353" s="448"/>
      <c r="T353" s="449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484</v>
      </c>
      <c r="B354" s="61" t="s">
        <v>485</v>
      </c>
      <c r="C354" s="35">
        <v>4301051485</v>
      </c>
      <c r="D354" s="446">
        <v>4680115883567</v>
      </c>
      <c r="E354" s="446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453"/>
      <c r="B355" s="453"/>
      <c r="C355" s="453"/>
      <c r="D355" s="453"/>
      <c r="E355" s="453"/>
      <c r="F355" s="453"/>
      <c r="G355" s="453"/>
      <c r="H355" s="453"/>
      <c r="I355" s="453"/>
      <c r="J355" s="453"/>
      <c r="K355" s="453"/>
      <c r="L355" s="453"/>
      <c r="M355" s="453"/>
      <c r="N355" s="453"/>
      <c r="O355" s="454"/>
      <c r="P355" s="450" t="s">
        <v>43</v>
      </c>
      <c r="Q355" s="451"/>
      <c r="R355" s="451"/>
      <c r="S355" s="451"/>
      <c r="T355" s="451"/>
      <c r="U355" s="451"/>
      <c r="V355" s="452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hidden="1" x14ac:dyDescent="0.2">
      <c r="A356" s="453"/>
      <c r="B356" s="453"/>
      <c r="C356" s="453"/>
      <c r="D356" s="453"/>
      <c r="E356" s="453"/>
      <c r="F356" s="453"/>
      <c r="G356" s="453"/>
      <c r="H356" s="453"/>
      <c r="I356" s="453"/>
      <c r="J356" s="453"/>
      <c r="K356" s="453"/>
      <c r="L356" s="453"/>
      <c r="M356" s="453"/>
      <c r="N356" s="453"/>
      <c r="O356" s="454"/>
      <c r="P356" s="450" t="s">
        <v>43</v>
      </c>
      <c r="Q356" s="451"/>
      <c r="R356" s="451"/>
      <c r="S356" s="451"/>
      <c r="T356" s="451"/>
      <c r="U356" s="451"/>
      <c r="V356" s="452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hidden="1" customHeight="1" x14ac:dyDescent="0.2">
      <c r="A357" s="443" t="s">
        <v>486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53"/>
      <c r="AB357" s="53"/>
      <c r="AC357" s="53"/>
    </row>
    <row r="358" spans="1:68" ht="16.5" hidden="1" customHeight="1" x14ac:dyDescent="0.25">
      <c r="A358" s="444" t="s">
        <v>487</v>
      </c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4"/>
      <c r="O358" s="444"/>
      <c r="P358" s="444"/>
      <c r="Q358" s="444"/>
      <c r="R358" s="444"/>
      <c r="S358" s="444"/>
      <c r="T358" s="444"/>
      <c r="U358" s="444"/>
      <c r="V358" s="444"/>
      <c r="W358" s="444"/>
      <c r="X358" s="444"/>
      <c r="Y358" s="444"/>
      <c r="Z358" s="444"/>
      <c r="AA358" s="63"/>
      <c r="AB358" s="63"/>
      <c r="AC358" s="63"/>
    </row>
    <row r="359" spans="1:68" ht="14.25" hidden="1" customHeight="1" x14ac:dyDescent="0.25">
      <c r="A359" s="445" t="s">
        <v>122</v>
      </c>
      <c r="B359" s="445"/>
      <c r="C359" s="445"/>
      <c r="D359" s="445"/>
      <c r="E359" s="445"/>
      <c r="F359" s="445"/>
      <c r="G359" s="445"/>
      <c r="H359" s="445"/>
      <c r="I359" s="445"/>
      <c r="J359" s="445"/>
      <c r="K359" s="445"/>
      <c r="L359" s="445"/>
      <c r="M359" s="445"/>
      <c r="N359" s="445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  <c r="AA359" s="64"/>
      <c r="AB359" s="64"/>
      <c r="AC359" s="64"/>
    </row>
    <row r="360" spans="1:68" ht="27" hidden="1" customHeight="1" x14ac:dyDescent="0.25">
      <c r="A360" s="61" t="s">
        <v>488</v>
      </c>
      <c r="B360" s="61" t="s">
        <v>489</v>
      </c>
      <c r="C360" s="35">
        <v>4301011946</v>
      </c>
      <c r="D360" s="446">
        <v>4680115884847</v>
      </c>
      <c r="E360" s="446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6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48"/>
      <c r="R360" s="448"/>
      <c r="S360" s="448"/>
      <c r="T360" s="449"/>
      <c r="U360" s="38" t="s">
        <v>48</v>
      </c>
      <c r="V360" s="38" t="s">
        <v>48</v>
      </c>
      <c r="W360" s="39" t="s">
        <v>0</v>
      </c>
      <c r="X360" s="57">
        <v>0</v>
      </c>
      <c r="Y360" s="54">
        <f t="shared" ref="Y360:Y368" si="67">IFERROR(IF(X360="",0,CEILING((X360/$H360),1)*$H360),"")</f>
        <v>0</v>
      </c>
      <c r="Z360" s="40" t="str">
        <f>IFERROR(IF(Y360=0,"",ROUNDUP(Y360/H360,0)*0.02039),"")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0</v>
      </c>
      <c r="BN360" s="76">
        <f t="shared" ref="BN360:BN368" si="69">IFERROR(Y360*I360/H360,"0")</f>
        <v>0</v>
      </c>
      <c r="BO360" s="76">
        <f t="shared" ref="BO360:BO368" si="70">IFERROR(1/J360*(X360/H360),"0")</f>
        <v>0</v>
      </c>
      <c r="BP360" s="76">
        <f t="shared" ref="BP360:BP368" si="71">IFERROR(1/J360*(Y360/H360),"0")</f>
        <v>0</v>
      </c>
    </row>
    <row r="361" spans="1:68" ht="27" hidden="1" customHeight="1" x14ac:dyDescent="0.25">
      <c r="A361" s="61" t="s">
        <v>488</v>
      </c>
      <c r="B361" s="61" t="s">
        <v>490</v>
      </c>
      <c r="C361" s="35">
        <v>4301011869</v>
      </c>
      <c r="D361" s="446">
        <v>4680115884847</v>
      </c>
      <c r="E361" s="446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6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hidden="1" customHeight="1" x14ac:dyDescent="0.25">
      <c r="A362" s="61" t="s">
        <v>491</v>
      </c>
      <c r="B362" s="61" t="s">
        <v>492</v>
      </c>
      <c r="C362" s="35">
        <v>4301011947</v>
      </c>
      <c r="D362" s="446">
        <v>4680115884854</v>
      </c>
      <c r="E362" s="446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6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48"/>
      <c r="R362" s="448"/>
      <c r="S362" s="448"/>
      <c r="T362" s="449"/>
      <c r="U362" s="38" t="s">
        <v>48</v>
      </c>
      <c r="V362" s="38" t="s">
        <v>48</v>
      </c>
      <c r="W362" s="39" t="s">
        <v>0</v>
      </c>
      <c r="X362" s="57">
        <v>0</v>
      </c>
      <c r="Y362" s="54">
        <f t="shared" si="67"/>
        <v>0</v>
      </c>
      <c r="Z362" s="40" t="str">
        <f>IFERROR(IF(Y362=0,"",ROUNDUP(Y362/H362,0)*0.02039),"")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0</v>
      </c>
      <c r="BN362" s="76">
        <f t="shared" si="69"/>
        <v>0</v>
      </c>
      <c r="BO362" s="76">
        <f t="shared" si="70"/>
        <v>0</v>
      </c>
      <c r="BP362" s="76">
        <f t="shared" si="71"/>
        <v>0</v>
      </c>
    </row>
    <row r="363" spans="1:68" ht="27" hidden="1" customHeight="1" x14ac:dyDescent="0.25">
      <c r="A363" s="61" t="s">
        <v>491</v>
      </c>
      <c r="B363" s="61" t="s">
        <v>493</v>
      </c>
      <c r="C363" s="35">
        <v>4301011870</v>
      </c>
      <c r="D363" s="446">
        <v>4680115884854</v>
      </c>
      <c r="E363" s="44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6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48"/>
      <c r="R363" s="448"/>
      <c r="S363" s="448"/>
      <c r="T363" s="449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hidden="1" customHeight="1" x14ac:dyDescent="0.25">
      <c r="A364" s="61" t="s">
        <v>494</v>
      </c>
      <c r="B364" s="61" t="s">
        <v>495</v>
      </c>
      <c r="C364" s="35">
        <v>4301011943</v>
      </c>
      <c r="D364" s="446">
        <v>4680115884830</v>
      </c>
      <c r="E364" s="446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48"/>
      <c r="R364" s="448"/>
      <c r="S364" s="448"/>
      <c r="T364" s="449"/>
      <c r="U364" s="38" t="s">
        <v>48</v>
      </c>
      <c r="V364" s="38" t="s">
        <v>48</v>
      </c>
      <c r="W364" s="39" t="s">
        <v>0</v>
      </c>
      <c r="X364" s="57">
        <v>0</v>
      </c>
      <c r="Y364" s="54">
        <f t="shared" si="67"/>
        <v>0</v>
      </c>
      <c r="Z364" s="40" t="str">
        <f>IFERROR(IF(Y364=0,"",ROUNDUP(Y364/H364,0)*0.02039),"")</f>
        <v/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0</v>
      </c>
      <c r="BN364" s="76">
        <f t="shared" si="69"/>
        <v>0</v>
      </c>
      <c r="BO364" s="76">
        <f t="shared" si="70"/>
        <v>0</v>
      </c>
      <c r="BP364" s="76">
        <f t="shared" si="71"/>
        <v>0</v>
      </c>
    </row>
    <row r="365" spans="1:68" ht="27" hidden="1" customHeight="1" x14ac:dyDescent="0.25">
      <c r="A365" s="61" t="s">
        <v>494</v>
      </c>
      <c r="B365" s="61" t="s">
        <v>496</v>
      </c>
      <c r="C365" s="35">
        <v>4301011867</v>
      </c>
      <c r="D365" s="446">
        <v>4680115884830</v>
      </c>
      <c r="E365" s="446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hidden="1" customHeight="1" x14ac:dyDescent="0.25">
      <c r="A366" s="61" t="s">
        <v>497</v>
      </c>
      <c r="B366" s="61" t="s">
        <v>498</v>
      </c>
      <c r="C366" s="35">
        <v>4301011433</v>
      </c>
      <c r="D366" s="446">
        <v>4680115882638</v>
      </c>
      <c r="E366" s="446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6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hidden="1" customHeight="1" x14ac:dyDescent="0.25">
      <c r="A367" s="61" t="s">
        <v>499</v>
      </c>
      <c r="B367" s="61" t="s">
        <v>500</v>
      </c>
      <c r="C367" s="35">
        <v>4301011952</v>
      </c>
      <c r="D367" s="446">
        <v>4680115884922</v>
      </c>
      <c r="E367" s="446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hidden="1" customHeight="1" x14ac:dyDescent="0.25">
      <c r="A368" s="61" t="s">
        <v>501</v>
      </c>
      <c r="B368" s="61" t="s">
        <v>502</v>
      </c>
      <c r="C368" s="35">
        <v>4301011868</v>
      </c>
      <c r="D368" s="446">
        <v>4680115884861</v>
      </c>
      <c r="E368" s="446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48"/>
      <c r="R368" s="448"/>
      <c r="S368" s="448"/>
      <c r="T368" s="449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hidden="1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0</v>
      </c>
      <c r="Y369" s="42">
        <f>IFERROR(Y360/H360,"0")+IFERROR(Y361/H361,"0")+IFERROR(Y362/H362,"0")+IFERROR(Y363/H363,"0")+IFERROR(Y364/H364,"0")+IFERROR(Y365/H365,"0")+IFERROR(Y366/H366,"0")+IFERROR(Y367/H367,"0")+IFERROR(Y368/H368,"0")</f>
        <v>0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5"/>
      <c r="AB369" s="65"/>
      <c r="AC369" s="65"/>
    </row>
    <row r="370" spans="1:68" hidden="1" x14ac:dyDescent="0.2">
      <c r="A370" s="453"/>
      <c r="B370" s="453"/>
      <c r="C370" s="453"/>
      <c r="D370" s="453"/>
      <c r="E370" s="453"/>
      <c r="F370" s="453"/>
      <c r="G370" s="453"/>
      <c r="H370" s="453"/>
      <c r="I370" s="453"/>
      <c r="J370" s="453"/>
      <c r="K370" s="453"/>
      <c r="L370" s="453"/>
      <c r="M370" s="453"/>
      <c r="N370" s="453"/>
      <c r="O370" s="454"/>
      <c r="P370" s="450" t="s">
        <v>43</v>
      </c>
      <c r="Q370" s="451"/>
      <c r="R370" s="451"/>
      <c r="S370" s="451"/>
      <c r="T370" s="451"/>
      <c r="U370" s="451"/>
      <c r="V370" s="452"/>
      <c r="W370" s="41" t="s">
        <v>0</v>
      </c>
      <c r="X370" s="42">
        <f>IFERROR(SUM(X360:X368),"0")</f>
        <v>0</v>
      </c>
      <c r="Y370" s="42">
        <f>IFERROR(SUM(Y360:Y368),"0")</f>
        <v>0</v>
      </c>
      <c r="Z370" s="41"/>
      <c r="AA370" s="65"/>
      <c r="AB370" s="65"/>
      <c r="AC370" s="65"/>
    </row>
    <row r="371" spans="1:68" ht="14.25" hidden="1" customHeight="1" x14ac:dyDescent="0.25">
      <c r="A371" s="445" t="s">
        <v>162</v>
      </c>
      <c r="B371" s="445"/>
      <c r="C371" s="445"/>
      <c r="D371" s="445"/>
      <c r="E371" s="445"/>
      <c r="F371" s="445"/>
      <c r="G371" s="445"/>
      <c r="H371" s="445"/>
      <c r="I371" s="445"/>
      <c r="J371" s="445"/>
      <c r="K371" s="445"/>
      <c r="L371" s="445"/>
      <c r="M371" s="445"/>
      <c r="N371" s="445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  <c r="AA371" s="64"/>
      <c r="AB371" s="64"/>
      <c r="AC371" s="64"/>
    </row>
    <row r="372" spans="1:68" ht="27" hidden="1" customHeight="1" x14ac:dyDescent="0.25">
      <c r="A372" s="61" t="s">
        <v>503</v>
      </c>
      <c r="B372" s="61" t="s">
        <v>504</v>
      </c>
      <c r="C372" s="35">
        <v>4301020178</v>
      </c>
      <c r="D372" s="446">
        <v>4607091383980</v>
      </c>
      <c r="E372" s="446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48"/>
      <c r="R372" s="448"/>
      <c r="S372" s="448"/>
      <c r="T372" s="449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hidden="1" customHeight="1" x14ac:dyDescent="0.25">
      <c r="A373" s="61" t="s">
        <v>505</v>
      </c>
      <c r="B373" s="61" t="s">
        <v>506</v>
      </c>
      <c r="C373" s="35">
        <v>4301020179</v>
      </c>
      <c r="D373" s="446">
        <v>4607091384178</v>
      </c>
      <c r="E373" s="446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hidden="1" x14ac:dyDescent="0.2">
      <c r="A374" s="453"/>
      <c r="B374" s="453"/>
      <c r="C374" s="453"/>
      <c r="D374" s="453"/>
      <c r="E374" s="453"/>
      <c r="F374" s="453"/>
      <c r="G374" s="453"/>
      <c r="H374" s="453"/>
      <c r="I374" s="453"/>
      <c r="J374" s="453"/>
      <c r="K374" s="453"/>
      <c r="L374" s="453"/>
      <c r="M374" s="453"/>
      <c r="N374" s="453"/>
      <c r="O374" s="454"/>
      <c r="P374" s="450" t="s">
        <v>43</v>
      </c>
      <c r="Q374" s="451"/>
      <c r="R374" s="451"/>
      <c r="S374" s="451"/>
      <c r="T374" s="451"/>
      <c r="U374" s="451"/>
      <c r="V374" s="452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hidden="1" x14ac:dyDescent="0.2">
      <c r="A375" s="453"/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4"/>
      <c r="P375" s="450" t="s">
        <v>43</v>
      </c>
      <c r="Q375" s="451"/>
      <c r="R375" s="451"/>
      <c r="S375" s="451"/>
      <c r="T375" s="451"/>
      <c r="U375" s="451"/>
      <c r="V375" s="452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14.25" hidden="1" customHeight="1" x14ac:dyDescent="0.25">
      <c r="A376" s="445" t="s">
        <v>84</v>
      </c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5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446">
        <v>4607091383928</v>
      </c>
      <c r="E377" s="446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6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390</v>
      </c>
      <c r="Y377" s="54">
        <f>IFERROR(IF(X377="",0,CEILING((X377/$H377),1)*$H377),"")</f>
        <v>390</v>
      </c>
      <c r="Z377" s="40">
        <f>IFERROR(IF(Y377=0,"",ROUNDUP(Y377/H377,0)*0.02175),"")</f>
        <v>1.0874999999999999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418.5</v>
      </c>
      <c r="BN377" s="76">
        <f>IFERROR(Y377*I377/H377,"0")</f>
        <v>418.5</v>
      </c>
      <c r="BO377" s="76">
        <f>IFERROR(1/J377*(X377/H377),"0")</f>
        <v>0.89285714285714279</v>
      </c>
      <c r="BP377" s="76">
        <f>IFERROR(1/J377*(Y377/H377),"0")</f>
        <v>0.89285714285714279</v>
      </c>
    </row>
    <row r="378" spans="1:68" ht="27" hidden="1" customHeight="1" x14ac:dyDescent="0.25">
      <c r="A378" s="61" t="s">
        <v>507</v>
      </c>
      <c r="B378" s="61" t="s">
        <v>509</v>
      </c>
      <c r="C378" s="35">
        <v>4301051639</v>
      </c>
      <c r="D378" s="446">
        <v>4607091383928</v>
      </c>
      <c r="E378" s="446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hidden="1" customHeight="1" x14ac:dyDescent="0.25">
      <c r="A379" s="61" t="s">
        <v>510</v>
      </c>
      <c r="B379" s="61" t="s">
        <v>511</v>
      </c>
      <c r="C379" s="35">
        <v>4301051636</v>
      </c>
      <c r="D379" s="446">
        <v>4607091384260</v>
      </c>
      <c r="E379" s="446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6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53"/>
      <c r="B380" s="453"/>
      <c r="C380" s="453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4"/>
      <c r="P380" s="450" t="s">
        <v>43</v>
      </c>
      <c r="Q380" s="451"/>
      <c r="R380" s="451"/>
      <c r="S380" s="451"/>
      <c r="T380" s="451"/>
      <c r="U380" s="451"/>
      <c r="V380" s="452"/>
      <c r="W380" s="41" t="s">
        <v>42</v>
      </c>
      <c r="X380" s="42">
        <f>IFERROR(X377/H377,"0")+IFERROR(X378/H378,"0")+IFERROR(X379/H379,"0")</f>
        <v>50</v>
      </c>
      <c r="Y380" s="42">
        <f>IFERROR(Y377/H377,"0")+IFERROR(Y378/H378,"0")+IFERROR(Y379/H379,"0")</f>
        <v>50</v>
      </c>
      <c r="Z380" s="42">
        <f>IFERROR(IF(Z377="",0,Z377),"0")+IFERROR(IF(Z378="",0,Z378),"0")+IFERROR(IF(Z379="",0,Z379),"0")</f>
        <v>1.0874999999999999</v>
      </c>
      <c r="AA380" s="65"/>
      <c r="AB380" s="65"/>
      <c r="AC380" s="65"/>
    </row>
    <row r="381" spans="1:68" x14ac:dyDescent="0.2">
      <c r="A381" s="453"/>
      <c r="B381" s="453"/>
      <c r="C381" s="453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4"/>
      <c r="P381" s="450" t="s">
        <v>43</v>
      </c>
      <c r="Q381" s="451"/>
      <c r="R381" s="451"/>
      <c r="S381" s="451"/>
      <c r="T381" s="451"/>
      <c r="U381" s="451"/>
      <c r="V381" s="452"/>
      <c r="W381" s="41" t="s">
        <v>0</v>
      </c>
      <c r="X381" s="42">
        <f>IFERROR(SUM(X377:X379),"0")</f>
        <v>390</v>
      </c>
      <c r="Y381" s="42">
        <f>IFERROR(SUM(Y377:Y379),"0")</f>
        <v>390</v>
      </c>
      <c r="Z381" s="41"/>
      <c r="AA381" s="65"/>
      <c r="AB381" s="65"/>
      <c r="AC381" s="65"/>
    </row>
    <row r="382" spans="1:68" ht="14.25" hidden="1" customHeight="1" x14ac:dyDescent="0.25">
      <c r="A382" s="445" t="s">
        <v>183</v>
      </c>
      <c r="B382" s="445"/>
      <c r="C382" s="445"/>
      <c r="D382" s="445"/>
      <c r="E382" s="445"/>
      <c r="F382" s="445"/>
      <c r="G382" s="445"/>
      <c r="H382" s="445"/>
      <c r="I382" s="445"/>
      <c r="J382" s="445"/>
      <c r="K382" s="445"/>
      <c r="L382" s="445"/>
      <c r="M382" s="445"/>
      <c r="N382" s="445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  <c r="AA382" s="64"/>
      <c r="AB382" s="64"/>
      <c r="AC382" s="64"/>
    </row>
    <row r="383" spans="1:68" ht="16.5" hidden="1" customHeight="1" x14ac:dyDescent="0.25">
      <c r="A383" s="61" t="s">
        <v>512</v>
      </c>
      <c r="B383" s="61" t="s">
        <v>513</v>
      </c>
      <c r="C383" s="35">
        <v>4301060314</v>
      </c>
      <c r="D383" s="446">
        <v>4607091384673</v>
      </c>
      <c r="E383" s="446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6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48"/>
      <c r="R383" s="448"/>
      <c r="S383" s="448"/>
      <c r="T383" s="449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hidden="1" customHeight="1" x14ac:dyDescent="0.25">
      <c r="A384" s="61" t="s">
        <v>512</v>
      </c>
      <c r="B384" s="61" t="s">
        <v>514</v>
      </c>
      <c r="C384" s="35">
        <v>4301060345</v>
      </c>
      <c r="D384" s="446">
        <v>4607091384673</v>
      </c>
      <c r="E384" s="446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6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48"/>
      <c r="R384" s="448"/>
      <c r="S384" s="448"/>
      <c r="T384" s="449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idden="1" x14ac:dyDescent="0.2">
      <c r="A385" s="453"/>
      <c r="B385" s="453"/>
      <c r="C385" s="453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4"/>
      <c r="P385" s="450" t="s">
        <v>43</v>
      </c>
      <c r="Q385" s="451"/>
      <c r="R385" s="451"/>
      <c r="S385" s="451"/>
      <c r="T385" s="451"/>
      <c r="U385" s="451"/>
      <c r="V385" s="452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hidden="1" x14ac:dyDescent="0.2">
      <c r="A386" s="453"/>
      <c r="B386" s="453"/>
      <c r="C386" s="453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4"/>
      <c r="P386" s="450" t="s">
        <v>43</v>
      </c>
      <c r="Q386" s="451"/>
      <c r="R386" s="451"/>
      <c r="S386" s="451"/>
      <c r="T386" s="451"/>
      <c r="U386" s="451"/>
      <c r="V386" s="452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hidden="1" customHeight="1" x14ac:dyDescent="0.25">
      <c r="A387" s="444" t="s">
        <v>515</v>
      </c>
      <c r="B387" s="444"/>
      <c r="C387" s="444"/>
      <c r="D387" s="444"/>
      <c r="E387" s="444"/>
      <c r="F387" s="444"/>
      <c r="G387" s="444"/>
      <c r="H387" s="444"/>
      <c r="I387" s="444"/>
      <c r="J387" s="444"/>
      <c r="K387" s="444"/>
      <c r="L387" s="444"/>
      <c r="M387" s="444"/>
      <c r="N387" s="444"/>
      <c r="O387" s="444"/>
      <c r="P387" s="444"/>
      <c r="Q387" s="444"/>
      <c r="R387" s="444"/>
      <c r="S387" s="444"/>
      <c r="T387" s="444"/>
      <c r="U387" s="444"/>
      <c r="V387" s="444"/>
      <c r="W387" s="444"/>
      <c r="X387" s="444"/>
      <c r="Y387" s="444"/>
      <c r="Z387" s="444"/>
      <c r="AA387" s="63"/>
      <c r="AB387" s="63"/>
      <c r="AC387" s="63"/>
    </row>
    <row r="388" spans="1:68" ht="14.25" hidden="1" customHeight="1" x14ac:dyDescent="0.25">
      <c r="A388" s="445" t="s">
        <v>122</v>
      </c>
      <c r="B388" s="445"/>
      <c r="C388" s="445"/>
      <c r="D388" s="445"/>
      <c r="E388" s="445"/>
      <c r="F388" s="445"/>
      <c r="G388" s="445"/>
      <c r="H388" s="445"/>
      <c r="I388" s="445"/>
      <c r="J388" s="445"/>
      <c r="K388" s="445"/>
      <c r="L388" s="445"/>
      <c r="M388" s="445"/>
      <c r="N388" s="445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  <c r="AA388" s="64"/>
      <c r="AB388" s="64"/>
      <c r="AC388" s="64"/>
    </row>
    <row r="389" spans="1:68" ht="27" hidden="1" customHeight="1" x14ac:dyDescent="0.25">
      <c r="A389" s="61" t="s">
        <v>516</v>
      </c>
      <c r="B389" s="61" t="s">
        <v>517</v>
      </c>
      <c r="C389" s="35">
        <v>4301011873</v>
      </c>
      <c r="D389" s="446">
        <v>4680115881907</v>
      </c>
      <c r="E389" s="446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655" t="s">
        <v>518</v>
      </c>
      <c r="Q389" s="448"/>
      <c r="R389" s="448"/>
      <c r="S389" s="448"/>
      <c r="T389" s="449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hidden="1" customHeight="1" x14ac:dyDescent="0.25">
      <c r="A390" s="61" t="s">
        <v>519</v>
      </c>
      <c r="B390" s="61" t="s">
        <v>520</v>
      </c>
      <c r="C390" s="35">
        <v>4301011874</v>
      </c>
      <c r="D390" s="446">
        <v>4680115884892</v>
      </c>
      <c r="E390" s="446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hidden="1" customHeight="1" x14ac:dyDescent="0.25">
      <c r="A391" s="61" t="s">
        <v>521</v>
      </c>
      <c r="B391" s="61" t="s">
        <v>522</v>
      </c>
      <c r="C391" s="35">
        <v>4301011875</v>
      </c>
      <c r="D391" s="446">
        <v>4680115884885</v>
      </c>
      <c r="E391" s="446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65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hidden="1" customHeight="1" x14ac:dyDescent="0.25">
      <c r="A392" s="61" t="s">
        <v>523</v>
      </c>
      <c r="B392" s="61" t="s">
        <v>524</v>
      </c>
      <c r="C392" s="35">
        <v>4301011871</v>
      </c>
      <c r="D392" s="446">
        <v>4680115884908</v>
      </c>
      <c r="E392" s="446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65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hidden="1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hidden="1" customHeight="1" x14ac:dyDescent="0.25">
      <c r="A395" s="445" t="s">
        <v>79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27" hidden="1" customHeight="1" x14ac:dyDescent="0.25">
      <c r="A396" s="61" t="s">
        <v>525</v>
      </c>
      <c r="B396" s="61" t="s">
        <v>526</v>
      </c>
      <c r="C396" s="35">
        <v>4301031303</v>
      </c>
      <c r="D396" s="446">
        <v>4607091384802</v>
      </c>
      <c r="E396" s="446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6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hidden="1" customHeight="1" x14ac:dyDescent="0.25">
      <c r="A397" s="61" t="s">
        <v>527</v>
      </c>
      <c r="B397" s="61" t="s">
        <v>528</v>
      </c>
      <c r="C397" s="35">
        <v>4301031304</v>
      </c>
      <c r="D397" s="446">
        <v>4607091384826</v>
      </c>
      <c r="E397" s="446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6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idden="1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hidden="1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hidden="1" customHeight="1" x14ac:dyDescent="0.25">
      <c r="A400" s="445" t="s">
        <v>84</v>
      </c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5"/>
      <c r="O400" s="445"/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  <c r="AA400" s="64"/>
      <c r="AB400" s="64"/>
      <c r="AC400" s="64"/>
    </row>
    <row r="401" spans="1:68" ht="27" hidden="1" customHeight="1" x14ac:dyDescent="0.25">
      <c r="A401" s="61" t="s">
        <v>529</v>
      </c>
      <c r="B401" s="61" t="s">
        <v>530</v>
      </c>
      <c r="C401" s="35">
        <v>4301051635</v>
      </c>
      <c r="D401" s="446">
        <v>4607091384246</v>
      </c>
      <c r="E401" s="446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48"/>
      <c r="R401" s="448"/>
      <c r="S401" s="448"/>
      <c r="T401" s="449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hidden="1" customHeight="1" x14ac:dyDescent="0.25">
      <c r="A402" s="61" t="s">
        <v>531</v>
      </c>
      <c r="B402" s="61" t="s">
        <v>532</v>
      </c>
      <c r="C402" s="35">
        <v>4301051445</v>
      </c>
      <c r="D402" s="446">
        <v>4680115881976</v>
      </c>
      <c r="E402" s="446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hidden="1" customHeight="1" x14ac:dyDescent="0.25">
      <c r="A403" s="61" t="s">
        <v>533</v>
      </c>
      <c r="B403" s="61" t="s">
        <v>534</v>
      </c>
      <c r="C403" s="35">
        <v>4301051297</v>
      </c>
      <c r="D403" s="446">
        <v>4607091384253</v>
      </c>
      <c r="E403" s="446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6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533</v>
      </c>
      <c r="B404" s="61" t="s">
        <v>535</v>
      </c>
      <c r="C404" s="35">
        <v>4301051634</v>
      </c>
      <c r="D404" s="446">
        <v>4607091384253</v>
      </c>
      <c r="E404" s="446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hidden="1" customHeight="1" x14ac:dyDescent="0.25">
      <c r="A405" s="61" t="s">
        <v>536</v>
      </c>
      <c r="B405" s="61" t="s">
        <v>537</v>
      </c>
      <c r="C405" s="35">
        <v>4301051444</v>
      </c>
      <c r="D405" s="446">
        <v>4680115881969</v>
      </c>
      <c r="E405" s="446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idden="1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445" t="s">
        <v>183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hidden="1" customHeight="1" x14ac:dyDescent="0.25">
      <c r="A409" s="61" t="s">
        <v>538</v>
      </c>
      <c r="B409" s="61" t="s">
        <v>539</v>
      </c>
      <c r="C409" s="35">
        <v>4301060377</v>
      </c>
      <c r="D409" s="446">
        <v>4607091389357</v>
      </c>
      <c r="E409" s="446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idden="1" x14ac:dyDescent="0.2">
      <c r="A410" s="453"/>
      <c r="B410" s="453"/>
      <c r="C410" s="453"/>
      <c r="D410" s="453"/>
      <c r="E410" s="453"/>
      <c r="F410" s="453"/>
      <c r="G410" s="453"/>
      <c r="H410" s="453"/>
      <c r="I410" s="453"/>
      <c r="J410" s="453"/>
      <c r="K410" s="453"/>
      <c r="L410" s="453"/>
      <c r="M410" s="453"/>
      <c r="N410" s="453"/>
      <c r="O410" s="454"/>
      <c r="P410" s="450" t="s">
        <v>43</v>
      </c>
      <c r="Q410" s="451"/>
      <c r="R410" s="451"/>
      <c r="S410" s="451"/>
      <c r="T410" s="451"/>
      <c r="U410" s="451"/>
      <c r="V410" s="452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hidden="1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hidden="1" customHeight="1" x14ac:dyDescent="0.2">
      <c r="A412" s="443" t="s">
        <v>540</v>
      </c>
      <c r="B412" s="443"/>
      <c r="C412" s="443"/>
      <c r="D412" s="443"/>
      <c r="E412" s="443"/>
      <c r="F412" s="443"/>
      <c r="G412" s="443"/>
      <c r="H412" s="443"/>
      <c r="I412" s="443"/>
      <c r="J412" s="443"/>
      <c r="K412" s="443"/>
      <c r="L412" s="443"/>
      <c r="M412" s="443"/>
      <c r="N412" s="443"/>
      <c r="O412" s="443"/>
      <c r="P412" s="443"/>
      <c r="Q412" s="443"/>
      <c r="R412" s="443"/>
      <c r="S412" s="443"/>
      <c r="T412" s="443"/>
      <c r="U412" s="443"/>
      <c r="V412" s="443"/>
      <c r="W412" s="443"/>
      <c r="X412" s="443"/>
      <c r="Y412" s="443"/>
      <c r="Z412" s="443"/>
      <c r="AA412" s="53"/>
      <c r="AB412" s="53"/>
      <c r="AC412" s="53"/>
    </row>
    <row r="413" spans="1:68" ht="16.5" hidden="1" customHeight="1" x14ac:dyDescent="0.25">
      <c r="A413" s="444" t="s">
        <v>541</v>
      </c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4"/>
      <c r="O413" s="444"/>
      <c r="P413" s="444"/>
      <c r="Q413" s="444"/>
      <c r="R413" s="444"/>
      <c r="S413" s="444"/>
      <c r="T413" s="444"/>
      <c r="U413" s="444"/>
      <c r="V413" s="444"/>
      <c r="W413" s="444"/>
      <c r="X413" s="444"/>
      <c r="Y413" s="444"/>
      <c r="Z413" s="444"/>
      <c r="AA413" s="63"/>
      <c r="AB413" s="63"/>
      <c r="AC413" s="63"/>
    </row>
    <row r="414" spans="1:68" ht="14.25" hidden="1" customHeight="1" x14ac:dyDescent="0.25">
      <c r="A414" s="445" t="s">
        <v>122</v>
      </c>
      <c r="B414" s="445"/>
      <c r="C414" s="445"/>
      <c r="D414" s="445"/>
      <c r="E414" s="445"/>
      <c r="F414" s="445"/>
      <c r="G414" s="445"/>
      <c r="H414" s="445"/>
      <c r="I414" s="445"/>
      <c r="J414" s="445"/>
      <c r="K414" s="445"/>
      <c r="L414" s="445"/>
      <c r="M414" s="445"/>
      <c r="N414" s="445"/>
      <c r="O414" s="445"/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  <c r="AA414" s="64"/>
      <c r="AB414" s="64"/>
      <c r="AC414" s="64"/>
    </row>
    <row r="415" spans="1:68" ht="27" hidden="1" customHeight="1" x14ac:dyDescent="0.25">
      <c r="A415" s="61" t="s">
        <v>542</v>
      </c>
      <c r="B415" s="61" t="s">
        <v>543</v>
      </c>
      <c r="C415" s="35">
        <v>4301011428</v>
      </c>
      <c r="D415" s="446">
        <v>4607091389708</v>
      </c>
      <c r="E415" s="446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453"/>
      <c r="B416" s="453"/>
      <c r="C416" s="453"/>
      <c r="D416" s="453"/>
      <c r="E416" s="453"/>
      <c r="F416" s="453"/>
      <c r="G416" s="453"/>
      <c r="H416" s="453"/>
      <c r="I416" s="453"/>
      <c r="J416" s="453"/>
      <c r="K416" s="453"/>
      <c r="L416" s="453"/>
      <c r="M416" s="453"/>
      <c r="N416" s="453"/>
      <c r="O416" s="454"/>
      <c r="P416" s="450" t="s">
        <v>43</v>
      </c>
      <c r="Q416" s="451"/>
      <c r="R416" s="451"/>
      <c r="S416" s="451"/>
      <c r="T416" s="451"/>
      <c r="U416" s="451"/>
      <c r="V416" s="452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hidden="1" x14ac:dyDescent="0.2">
      <c r="A417" s="453"/>
      <c r="B417" s="453"/>
      <c r="C417" s="453"/>
      <c r="D417" s="453"/>
      <c r="E417" s="453"/>
      <c r="F417" s="453"/>
      <c r="G417" s="453"/>
      <c r="H417" s="453"/>
      <c r="I417" s="453"/>
      <c r="J417" s="453"/>
      <c r="K417" s="453"/>
      <c r="L417" s="453"/>
      <c r="M417" s="453"/>
      <c r="N417" s="453"/>
      <c r="O417" s="454"/>
      <c r="P417" s="450" t="s">
        <v>43</v>
      </c>
      <c r="Q417" s="451"/>
      <c r="R417" s="451"/>
      <c r="S417" s="451"/>
      <c r="T417" s="451"/>
      <c r="U417" s="451"/>
      <c r="V417" s="452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445" t="s">
        <v>79</v>
      </c>
      <c r="B418" s="445"/>
      <c r="C418" s="445"/>
      <c r="D418" s="445"/>
      <c r="E418" s="445"/>
      <c r="F418" s="445"/>
      <c r="G418" s="445"/>
      <c r="H418" s="445"/>
      <c r="I418" s="445"/>
      <c r="J418" s="445"/>
      <c r="K418" s="445"/>
      <c r="L418" s="445"/>
      <c r="M418" s="445"/>
      <c r="N418" s="445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  <c r="AA418" s="64"/>
      <c r="AB418" s="64"/>
      <c r="AC418" s="64"/>
    </row>
    <row r="419" spans="1:68" ht="27" hidden="1" customHeight="1" x14ac:dyDescent="0.25">
      <c r="A419" s="61" t="s">
        <v>544</v>
      </c>
      <c r="B419" s="61" t="s">
        <v>545</v>
      </c>
      <c r="C419" s="35">
        <v>4301031322</v>
      </c>
      <c r="D419" s="446">
        <v>4607091389753</v>
      </c>
      <c r="E419" s="446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66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48"/>
      <c r="R419" s="448"/>
      <c r="S419" s="448"/>
      <c r="T419" s="449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hidden="1" customHeight="1" x14ac:dyDescent="0.25">
      <c r="A420" s="61" t="s">
        <v>544</v>
      </c>
      <c r="B420" s="61" t="s">
        <v>546</v>
      </c>
      <c r="C420" s="35">
        <v>4301031355</v>
      </c>
      <c r="D420" s="446">
        <v>4607091389753</v>
      </c>
      <c r="E420" s="446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6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48"/>
      <c r="R420" s="448"/>
      <c r="S420" s="448"/>
      <c r="T420" s="449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hidden="1" customHeight="1" x14ac:dyDescent="0.25">
      <c r="A421" s="61" t="s">
        <v>547</v>
      </c>
      <c r="B421" s="61" t="s">
        <v>548</v>
      </c>
      <c r="C421" s="35">
        <v>4301031323</v>
      </c>
      <c r="D421" s="446">
        <v>4607091389760</v>
      </c>
      <c r="E421" s="446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6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48"/>
      <c r="R421" s="448"/>
      <c r="S421" s="448"/>
      <c r="T421" s="449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hidden="1" customHeight="1" x14ac:dyDescent="0.25">
      <c r="A422" s="61" t="s">
        <v>549</v>
      </c>
      <c r="B422" s="61" t="s">
        <v>550</v>
      </c>
      <c r="C422" s="35">
        <v>4301031325</v>
      </c>
      <c r="D422" s="446">
        <v>4607091389746</v>
      </c>
      <c r="E422" s="446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6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446">
        <v>4607091389746</v>
      </c>
      <c r="E423" s="44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6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48"/>
      <c r="R423" s="448"/>
      <c r="S423" s="448"/>
      <c r="T423" s="449"/>
      <c r="U423" s="38" t="s">
        <v>48</v>
      </c>
      <c r="V423" s="38" t="s">
        <v>48</v>
      </c>
      <c r="W423" s="39" t="s">
        <v>0</v>
      </c>
      <c r="X423" s="57">
        <v>100</v>
      </c>
      <c r="Y423" s="54">
        <f t="shared" si="72"/>
        <v>100.80000000000001</v>
      </c>
      <c r="Z423" s="40">
        <f>IFERROR(IF(Y423=0,"",ROUNDUP(Y423/H423,0)*0.00753),"")</f>
        <v>0.18071999999999999</v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105.47619047619047</v>
      </c>
      <c r="BN423" s="76">
        <f t="shared" si="74"/>
        <v>106.32000000000001</v>
      </c>
      <c r="BO423" s="76">
        <f t="shared" si="75"/>
        <v>0.15262515262515264</v>
      </c>
      <c r="BP423" s="76">
        <f t="shared" si="76"/>
        <v>0.15384615384615385</v>
      </c>
    </row>
    <row r="424" spans="1:68" ht="27" hidden="1" customHeight="1" x14ac:dyDescent="0.25">
      <c r="A424" s="61" t="s">
        <v>552</v>
      </c>
      <c r="B424" s="61" t="s">
        <v>553</v>
      </c>
      <c r="C424" s="35">
        <v>4301031335</v>
      </c>
      <c r="D424" s="446">
        <v>4680115883147</v>
      </c>
      <c r="E424" s="446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6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48"/>
      <c r="R424" s="448"/>
      <c r="S424" s="448"/>
      <c r="T424" s="449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hidden="1" customHeight="1" x14ac:dyDescent="0.25">
      <c r="A425" s="61" t="s">
        <v>552</v>
      </c>
      <c r="B425" s="61" t="s">
        <v>554</v>
      </c>
      <c r="C425" s="35">
        <v>4301031257</v>
      </c>
      <c r="D425" s="446">
        <v>4680115883147</v>
      </c>
      <c r="E425" s="446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48"/>
      <c r="R425" s="448"/>
      <c r="S425" s="448"/>
      <c r="T425" s="449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hidden="1" customHeight="1" x14ac:dyDescent="0.25">
      <c r="A426" s="61" t="s">
        <v>555</v>
      </c>
      <c r="B426" s="61" t="s">
        <v>556</v>
      </c>
      <c r="C426" s="35">
        <v>4301031330</v>
      </c>
      <c r="D426" s="446">
        <v>4607091384338</v>
      </c>
      <c r="E426" s="446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6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48"/>
      <c r="R426" s="448"/>
      <c r="S426" s="448"/>
      <c r="T426" s="449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hidden="1" customHeight="1" x14ac:dyDescent="0.25">
      <c r="A427" s="61" t="s">
        <v>555</v>
      </c>
      <c r="B427" s="61" t="s">
        <v>557</v>
      </c>
      <c r="C427" s="35">
        <v>4301031178</v>
      </c>
      <c r="D427" s="446">
        <v>4607091384338</v>
      </c>
      <c r="E427" s="446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48"/>
      <c r="R427" s="448"/>
      <c r="S427" s="448"/>
      <c r="T427" s="449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hidden="1" customHeight="1" x14ac:dyDescent="0.25">
      <c r="A428" s="61" t="s">
        <v>558</v>
      </c>
      <c r="B428" s="61" t="s">
        <v>559</v>
      </c>
      <c r="C428" s="35">
        <v>4301031336</v>
      </c>
      <c r="D428" s="446">
        <v>4680115883154</v>
      </c>
      <c r="E428" s="446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6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hidden="1" customHeight="1" x14ac:dyDescent="0.25">
      <c r="A429" s="61" t="s">
        <v>558</v>
      </c>
      <c r="B429" s="61" t="s">
        <v>560</v>
      </c>
      <c r="C429" s="35">
        <v>4301031254</v>
      </c>
      <c r="D429" s="446">
        <v>4680115883154</v>
      </c>
      <c r="E429" s="446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48"/>
      <c r="R429" s="448"/>
      <c r="S429" s="448"/>
      <c r="T429" s="449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hidden="1" customHeight="1" x14ac:dyDescent="0.25">
      <c r="A430" s="61" t="s">
        <v>561</v>
      </c>
      <c r="B430" s="61" t="s">
        <v>562</v>
      </c>
      <c r="C430" s="35">
        <v>4301031331</v>
      </c>
      <c r="D430" s="446">
        <v>4607091389524</v>
      </c>
      <c r="E430" s="446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6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48"/>
      <c r="R430" s="448"/>
      <c r="S430" s="448"/>
      <c r="T430" s="449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hidden="1" customHeight="1" x14ac:dyDescent="0.25">
      <c r="A431" s="61" t="s">
        <v>561</v>
      </c>
      <c r="B431" s="61" t="s">
        <v>563</v>
      </c>
      <c r="C431" s="35">
        <v>4301031361</v>
      </c>
      <c r="D431" s="446">
        <v>4607091389524</v>
      </c>
      <c r="E431" s="446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680" t="s">
        <v>564</v>
      </c>
      <c r="Q431" s="448"/>
      <c r="R431" s="448"/>
      <c r="S431" s="448"/>
      <c r="T431" s="449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hidden="1" customHeight="1" x14ac:dyDescent="0.25">
      <c r="A432" s="61" t="s">
        <v>565</v>
      </c>
      <c r="B432" s="61" t="s">
        <v>566</v>
      </c>
      <c r="C432" s="35">
        <v>4301031337</v>
      </c>
      <c r="D432" s="446">
        <v>4680115883161</v>
      </c>
      <c r="E432" s="446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6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hidden="1" customHeight="1" x14ac:dyDescent="0.25">
      <c r="A433" s="61" t="s">
        <v>565</v>
      </c>
      <c r="B433" s="61" t="s">
        <v>567</v>
      </c>
      <c r="C433" s="35">
        <v>4301031258</v>
      </c>
      <c r="D433" s="446">
        <v>4680115883161</v>
      </c>
      <c r="E433" s="446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568</v>
      </c>
      <c r="B434" s="61" t="s">
        <v>569</v>
      </c>
      <c r="C434" s="35">
        <v>4301031333</v>
      </c>
      <c r="D434" s="446">
        <v>4607091389531</v>
      </c>
      <c r="E434" s="446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568</v>
      </c>
      <c r="B435" s="61" t="s">
        <v>570</v>
      </c>
      <c r="C435" s="35">
        <v>4301031358</v>
      </c>
      <c r="D435" s="446">
        <v>4607091389531</v>
      </c>
      <c r="E435" s="44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6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hidden="1" customHeight="1" x14ac:dyDescent="0.25">
      <c r="A436" s="61" t="s">
        <v>571</v>
      </c>
      <c r="B436" s="61" t="s">
        <v>572</v>
      </c>
      <c r="C436" s="35">
        <v>4301031360</v>
      </c>
      <c r="D436" s="446">
        <v>4607091384345</v>
      </c>
      <c r="E436" s="446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573</v>
      </c>
      <c r="B437" s="61" t="s">
        <v>574</v>
      </c>
      <c r="C437" s="35">
        <v>4301031338</v>
      </c>
      <c r="D437" s="446">
        <v>4680115883185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573</v>
      </c>
      <c r="B438" s="61" t="s">
        <v>575</v>
      </c>
      <c r="C438" s="35">
        <v>4301031255</v>
      </c>
      <c r="D438" s="446">
        <v>4680115883185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hidden="1" customHeight="1" x14ac:dyDescent="0.25">
      <c r="A439" s="61" t="s">
        <v>576</v>
      </c>
      <c r="B439" s="61" t="s">
        <v>577</v>
      </c>
      <c r="C439" s="35">
        <v>4301031236</v>
      </c>
      <c r="D439" s="446">
        <v>4680115882928</v>
      </c>
      <c r="E439" s="446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453"/>
      <c r="B440" s="453"/>
      <c r="C440" s="453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4"/>
      <c r="P440" s="450" t="s">
        <v>43</v>
      </c>
      <c r="Q440" s="451"/>
      <c r="R440" s="451"/>
      <c r="S440" s="451"/>
      <c r="T440" s="451"/>
      <c r="U440" s="451"/>
      <c r="V440" s="452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23.80952380952381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24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0.18071999999999999</v>
      </c>
      <c r="AA440" s="65"/>
      <c r="AB440" s="65"/>
      <c r="AC440" s="65"/>
    </row>
    <row r="441" spans="1:68" x14ac:dyDescent="0.2">
      <c r="A441" s="453"/>
      <c r="B441" s="453"/>
      <c r="C441" s="453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4"/>
      <c r="P441" s="450" t="s">
        <v>43</v>
      </c>
      <c r="Q441" s="451"/>
      <c r="R441" s="451"/>
      <c r="S441" s="451"/>
      <c r="T441" s="451"/>
      <c r="U441" s="451"/>
      <c r="V441" s="452"/>
      <c r="W441" s="41" t="s">
        <v>0</v>
      </c>
      <c r="X441" s="42">
        <f>IFERROR(SUM(X419:X439),"0")</f>
        <v>100</v>
      </c>
      <c r="Y441" s="42">
        <f>IFERROR(SUM(Y419:Y439),"0")</f>
        <v>100.80000000000001</v>
      </c>
      <c r="Z441" s="41"/>
      <c r="AA441" s="65"/>
      <c r="AB441" s="65"/>
      <c r="AC441" s="65"/>
    </row>
    <row r="442" spans="1:68" ht="14.25" hidden="1" customHeight="1" x14ac:dyDescent="0.25">
      <c r="A442" s="445" t="s">
        <v>84</v>
      </c>
      <c r="B442" s="445"/>
      <c r="C442" s="445"/>
      <c r="D442" s="445"/>
      <c r="E442" s="445"/>
      <c r="F442" s="445"/>
      <c r="G442" s="445"/>
      <c r="H442" s="445"/>
      <c r="I442" s="445"/>
      <c r="J442" s="445"/>
      <c r="K442" s="445"/>
      <c r="L442" s="445"/>
      <c r="M442" s="445"/>
      <c r="N442" s="445"/>
      <c r="O442" s="445"/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  <c r="AA442" s="64"/>
      <c r="AB442" s="64"/>
      <c r="AC442" s="64"/>
    </row>
    <row r="443" spans="1:68" ht="27" hidden="1" customHeight="1" x14ac:dyDescent="0.25">
      <c r="A443" s="61" t="s">
        <v>578</v>
      </c>
      <c r="B443" s="61" t="s">
        <v>579</v>
      </c>
      <c r="C443" s="35">
        <v>4301051284</v>
      </c>
      <c r="D443" s="446">
        <v>4607091384352</v>
      </c>
      <c r="E443" s="446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hidden="1" customHeight="1" x14ac:dyDescent="0.25">
      <c r="A444" s="61" t="s">
        <v>580</v>
      </c>
      <c r="B444" s="61" t="s">
        <v>581</v>
      </c>
      <c r="C444" s="35">
        <v>4301051431</v>
      </c>
      <c r="D444" s="446">
        <v>4607091389654</v>
      </c>
      <c r="E444" s="446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6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hidden="1" x14ac:dyDescent="0.2">
      <c r="A445" s="453"/>
      <c r="B445" s="453"/>
      <c r="C445" s="453"/>
      <c r="D445" s="453"/>
      <c r="E445" s="453"/>
      <c r="F445" s="453"/>
      <c r="G445" s="453"/>
      <c r="H445" s="453"/>
      <c r="I445" s="453"/>
      <c r="J445" s="453"/>
      <c r="K445" s="453"/>
      <c r="L445" s="453"/>
      <c r="M445" s="453"/>
      <c r="N445" s="453"/>
      <c r="O445" s="454"/>
      <c r="P445" s="450" t="s">
        <v>43</v>
      </c>
      <c r="Q445" s="451"/>
      <c r="R445" s="451"/>
      <c r="S445" s="451"/>
      <c r="T445" s="451"/>
      <c r="U445" s="451"/>
      <c r="V445" s="452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hidden="1" x14ac:dyDescent="0.2">
      <c r="A446" s="453"/>
      <c r="B446" s="453"/>
      <c r="C446" s="453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4"/>
      <c r="P446" s="450" t="s">
        <v>43</v>
      </c>
      <c r="Q446" s="451"/>
      <c r="R446" s="451"/>
      <c r="S446" s="451"/>
      <c r="T446" s="451"/>
      <c r="U446" s="451"/>
      <c r="V446" s="452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hidden="1" customHeight="1" x14ac:dyDescent="0.25">
      <c r="A447" s="445" t="s">
        <v>108</v>
      </c>
      <c r="B447" s="445"/>
      <c r="C447" s="445"/>
      <c r="D447" s="445"/>
      <c r="E447" s="445"/>
      <c r="F447" s="445"/>
      <c r="G447" s="445"/>
      <c r="H447" s="445"/>
      <c r="I447" s="445"/>
      <c r="J447" s="445"/>
      <c r="K447" s="445"/>
      <c r="L447" s="445"/>
      <c r="M447" s="445"/>
      <c r="N447" s="445"/>
      <c r="O447" s="445"/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  <c r="AA447" s="64"/>
      <c r="AB447" s="64"/>
      <c r="AC447" s="64"/>
    </row>
    <row r="448" spans="1:68" ht="27" hidden="1" customHeight="1" x14ac:dyDescent="0.25">
      <c r="A448" s="61" t="s">
        <v>582</v>
      </c>
      <c r="B448" s="61" t="s">
        <v>583</v>
      </c>
      <c r="C448" s="35">
        <v>4301032047</v>
      </c>
      <c r="D448" s="446">
        <v>4680115884342</v>
      </c>
      <c r="E448" s="446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idden="1" x14ac:dyDescent="0.2">
      <c r="A449" s="453"/>
      <c r="B449" s="453"/>
      <c r="C449" s="453"/>
      <c r="D449" s="453"/>
      <c r="E449" s="453"/>
      <c r="F449" s="453"/>
      <c r="G449" s="453"/>
      <c r="H449" s="453"/>
      <c r="I449" s="453"/>
      <c r="J449" s="453"/>
      <c r="K449" s="453"/>
      <c r="L449" s="453"/>
      <c r="M449" s="453"/>
      <c r="N449" s="453"/>
      <c r="O449" s="454"/>
      <c r="P449" s="450" t="s">
        <v>43</v>
      </c>
      <c r="Q449" s="451"/>
      <c r="R449" s="451"/>
      <c r="S449" s="451"/>
      <c r="T449" s="451"/>
      <c r="U449" s="451"/>
      <c r="V449" s="452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hidden="1" x14ac:dyDescent="0.2">
      <c r="A450" s="453"/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4"/>
      <c r="P450" s="450" t="s">
        <v>43</v>
      </c>
      <c r="Q450" s="451"/>
      <c r="R450" s="451"/>
      <c r="S450" s="451"/>
      <c r="T450" s="451"/>
      <c r="U450" s="451"/>
      <c r="V450" s="452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hidden="1" customHeight="1" x14ac:dyDescent="0.25">
      <c r="A451" s="444" t="s">
        <v>586</v>
      </c>
      <c r="B451" s="444"/>
      <c r="C451" s="444"/>
      <c r="D451" s="444"/>
      <c r="E451" s="444"/>
      <c r="F451" s="444"/>
      <c r="G451" s="444"/>
      <c r="H451" s="444"/>
      <c r="I451" s="444"/>
      <c r="J451" s="444"/>
      <c r="K451" s="444"/>
      <c r="L451" s="444"/>
      <c r="M451" s="444"/>
      <c r="N451" s="444"/>
      <c r="O451" s="444"/>
      <c r="P451" s="444"/>
      <c r="Q451" s="444"/>
      <c r="R451" s="444"/>
      <c r="S451" s="444"/>
      <c r="T451" s="444"/>
      <c r="U451" s="444"/>
      <c r="V451" s="444"/>
      <c r="W451" s="444"/>
      <c r="X451" s="444"/>
      <c r="Y451" s="444"/>
      <c r="Z451" s="444"/>
      <c r="AA451" s="63"/>
      <c r="AB451" s="63"/>
      <c r="AC451" s="63"/>
    </row>
    <row r="452" spans="1:68" ht="14.25" hidden="1" customHeight="1" x14ac:dyDescent="0.25">
      <c r="A452" s="445" t="s">
        <v>162</v>
      </c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5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  <c r="AA452" s="64"/>
      <c r="AB452" s="64"/>
      <c r="AC452" s="64"/>
    </row>
    <row r="453" spans="1:68" ht="27" hidden="1" customHeight="1" x14ac:dyDescent="0.25">
      <c r="A453" s="61" t="s">
        <v>587</v>
      </c>
      <c r="B453" s="61" t="s">
        <v>588</v>
      </c>
      <c r="C453" s="35">
        <v>4301020315</v>
      </c>
      <c r="D453" s="446">
        <v>4607091389364</v>
      </c>
      <c r="E453" s="446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6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48"/>
      <c r="R453" s="448"/>
      <c r="S453" s="448"/>
      <c r="T453" s="449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idden="1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hidden="1" x14ac:dyDescent="0.2">
      <c r="A455" s="453"/>
      <c r="B455" s="453"/>
      <c r="C455" s="453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4"/>
      <c r="P455" s="450" t="s">
        <v>43</v>
      </c>
      <c r="Q455" s="451"/>
      <c r="R455" s="451"/>
      <c r="S455" s="451"/>
      <c r="T455" s="451"/>
      <c r="U455" s="451"/>
      <c r="V455" s="452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hidden="1" customHeight="1" x14ac:dyDescent="0.25">
      <c r="A456" s="445" t="s">
        <v>79</v>
      </c>
      <c r="B456" s="445"/>
      <c r="C456" s="445"/>
      <c r="D456" s="445"/>
      <c r="E456" s="445"/>
      <c r="F456" s="445"/>
      <c r="G456" s="445"/>
      <c r="H456" s="445"/>
      <c r="I456" s="445"/>
      <c r="J456" s="445"/>
      <c r="K456" s="445"/>
      <c r="L456" s="445"/>
      <c r="M456" s="445"/>
      <c r="N456" s="445"/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446">
        <v>4607091389739</v>
      </c>
      <c r="E457" s="446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6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60</v>
      </c>
      <c r="Y457" s="54">
        <f t="shared" ref="Y457:Y462" si="78">IFERROR(IF(X457="",0,CEILING((X457/$H457),1)*$H457),"")</f>
        <v>63</v>
      </c>
      <c r="Z457" s="40">
        <f>IFERROR(IF(Y457=0,"",ROUNDUP(Y457/H457,0)*0.00753),"")</f>
        <v>0.11295000000000001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63.28571428571427</v>
      </c>
      <c r="BN457" s="76">
        <f t="shared" ref="BN457:BN462" si="80">IFERROR(Y457*I457/H457,"0")</f>
        <v>66.449999999999989</v>
      </c>
      <c r="BO457" s="76">
        <f t="shared" ref="BO457:BO462" si="81">IFERROR(1/J457*(X457/H457),"0")</f>
        <v>9.1575091575091569E-2</v>
      </c>
      <c r="BP457" s="76">
        <f t="shared" ref="BP457:BP462" si="82">IFERROR(1/J457*(Y457/H457),"0")</f>
        <v>9.6153846153846145E-2</v>
      </c>
    </row>
    <row r="458" spans="1:68" ht="27" hidden="1" customHeight="1" x14ac:dyDescent="0.25">
      <c r="A458" s="61" t="s">
        <v>589</v>
      </c>
      <c r="B458" s="61" t="s">
        <v>591</v>
      </c>
      <c r="C458" s="35">
        <v>4301031212</v>
      </c>
      <c r="D458" s="446">
        <v>4607091389739</v>
      </c>
      <c r="E458" s="446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48"/>
      <c r="R458" s="448"/>
      <c r="S458" s="448"/>
      <c r="T458" s="449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hidden="1" customHeight="1" x14ac:dyDescent="0.25">
      <c r="A459" s="61" t="s">
        <v>592</v>
      </c>
      <c r="B459" s="61" t="s">
        <v>593</v>
      </c>
      <c r="C459" s="35">
        <v>4301031363</v>
      </c>
      <c r="D459" s="446">
        <v>4607091389425</v>
      </c>
      <c r="E459" s="446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69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48"/>
      <c r="R459" s="448"/>
      <c r="S459" s="448"/>
      <c r="T459" s="449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hidden="1" customHeight="1" x14ac:dyDescent="0.25">
      <c r="A460" s="61" t="s">
        <v>594</v>
      </c>
      <c r="B460" s="61" t="s">
        <v>595</v>
      </c>
      <c r="C460" s="35">
        <v>4301031334</v>
      </c>
      <c r="D460" s="446">
        <v>4680115880771</v>
      </c>
      <c r="E460" s="446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6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48"/>
      <c r="R460" s="448"/>
      <c r="S460" s="448"/>
      <c r="T460" s="449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hidden="1" customHeight="1" x14ac:dyDescent="0.25">
      <c r="A461" s="61" t="s">
        <v>596</v>
      </c>
      <c r="B461" s="61" t="s">
        <v>597</v>
      </c>
      <c r="C461" s="35">
        <v>4301031327</v>
      </c>
      <c r="D461" s="446">
        <v>4607091389500</v>
      </c>
      <c r="E461" s="446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6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hidden="1" customHeight="1" x14ac:dyDescent="0.25">
      <c r="A462" s="61" t="s">
        <v>596</v>
      </c>
      <c r="B462" s="61" t="s">
        <v>598</v>
      </c>
      <c r="C462" s="35">
        <v>4301031173</v>
      </c>
      <c r="D462" s="446">
        <v>4607091389500</v>
      </c>
      <c r="E462" s="446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48"/>
      <c r="R462" s="448"/>
      <c r="S462" s="448"/>
      <c r="T462" s="449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42</v>
      </c>
      <c r="X463" s="42">
        <f>IFERROR(X457/H457,"0")+IFERROR(X458/H458,"0")+IFERROR(X459/H459,"0")+IFERROR(X460/H460,"0")+IFERROR(X461/H461,"0")+IFERROR(X462/H462,"0")</f>
        <v>14.285714285714285</v>
      </c>
      <c r="Y463" s="42">
        <f>IFERROR(Y457/H457,"0")+IFERROR(Y458/H458,"0")+IFERROR(Y459/H459,"0")+IFERROR(Y460/H460,"0")+IFERROR(Y461/H461,"0")+IFERROR(Y462/H462,"0")</f>
        <v>15</v>
      </c>
      <c r="Z463" s="42">
        <f>IFERROR(IF(Z457="",0,Z457),"0")+IFERROR(IF(Z458="",0,Z458),"0")+IFERROR(IF(Z459="",0,Z459),"0")+IFERROR(IF(Z460="",0,Z460),"0")+IFERROR(IF(Z461="",0,Z461),"0")+IFERROR(IF(Z462="",0,Z462),"0")</f>
        <v>0.11295000000000001</v>
      </c>
      <c r="AA463" s="65"/>
      <c r="AB463" s="65"/>
      <c r="AC463" s="65"/>
    </row>
    <row r="464" spans="1:68" x14ac:dyDescent="0.2">
      <c r="A464" s="453"/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4"/>
      <c r="P464" s="450" t="s">
        <v>43</v>
      </c>
      <c r="Q464" s="451"/>
      <c r="R464" s="451"/>
      <c r="S464" s="451"/>
      <c r="T464" s="451"/>
      <c r="U464" s="451"/>
      <c r="V464" s="452"/>
      <c r="W464" s="41" t="s">
        <v>0</v>
      </c>
      <c r="X464" s="42">
        <f>IFERROR(SUM(X457:X462),"0")</f>
        <v>60</v>
      </c>
      <c r="Y464" s="42">
        <f>IFERROR(SUM(Y457:Y462),"0")</f>
        <v>63</v>
      </c>
      <c r="Z464" s="41"/>
      <c r="AA464" s="65"/>
      <c r="AB464" s="65"/>
      <c r="AC464" s="65"/>
    </row>
    <row r="465" spans="1:68" ht="14.25" hidden="1" customHeight="1" x14ac:dyDescent="0.25">
      <c r="A465" s="445" t="s">
        <v>117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hidden="1" customHeight="1" x14ac:dyDescent="0.25">
      <c r="A466" s="61" t="s">
        <v>599</v>
      </c>
      <c r="B466" s="61" t="s">
        <v>600</v>
      </c>
      <c r="C466" s="35">
        <v>4301170010</v>
      </c>
      <c r="D466" s="446">
        <v>4680115884090</v>
      </c>
      <c r="E466" s="446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6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hidden="1" customHeight="1" x14ac:dyDescent="0.25">
      <c r="A469" s="444" t="s">
        <v>601</v>
      </c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4"/>
      <c r="O469" s="444"/>
      <c r="P469" s="444"/>
      <c r="Q469" s="444"/>
      <c r="R469" s="444"/>
      <c r="S469" s="444"/>
      <c r="T469" s="444"/>
      <c r="U469" s="444"/>
      <c r="V469" s="444"/>
      <c r="W469" s="444"/>
      <c r="X469" s="444"/>
      <c r="Y469" s="444"/>
      <c r="Z469" s="444"/>
      <c r="AA469" s="63"/>
      <c r="AB469" s="63"/>
      <c r="AC469" s="63"/>
    </row>
    <row r="470" spans="1:68" ht="14.25" hidden="1" customHeight="1" x14ac:dyDescent="0.25">
      <c r="A470" s="445" t="s">
        <v>79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  <c r="AA470" s="64"/>
      <c r="AB470" s="64"/>
      <c r="AC470" s="64"/>
    </row>
    <row r="471" spans="1:68" ht="27" hidden="1" customHeight="1" x14ac:dyDescent="0.25">
      <c r="A471" s="61" t="s">
        <v>602</v>
      </c>
      <c r="B471" s="61" t="s">
        <v>603</v>
      </c>
      <c r="C471" s="35">
        <v>4301031294</v>
      </c>
      <c r="D471" s="446">
        <v>4680115885189</v>
      </c>
      <c r="E471" s="446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7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hidden="1" customHeight="1" x14ac:dyDescent="0.25">
      <c r="A472" s="61" t="s">
        <v>604</v>
      </c>
      <c r="B472" s="61" t="s">
        <v>605</v>
      </c>
      <c r="C472" s="35">
        <v>4301031293</v>
      </c>
      <c r="D472" s="446">
        <v>4680115885172</v>
      </c>
      <c r="E472" s="446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70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hidden="1" customHeight="1" x14ac:dyDescent="0.25">
      <c r="A473" s="61" t="s">
        <v>606</v>
      </c>
      <c r="B473" s="61" t="s">
        <v>607</v>
      </c>
      <c r="C473" s="35">
        <v>4301031291</v>
      </c>
      <c r="D473" s="446">
        <v>4680115885110</v>
      </c>
      <c r="E473" s="446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7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hidden="1" x14ac:dyDescent="0.2">
      <c r="A474" s="453"/>
      <c r="B474" s="453"/>
      <c r="C474" s="453"/>
      <c r="D474" s="453"/>
      <c r="E474" s="453"/>
      <c r="F474" s="453"/>
      <c r="G474" s="453"/>
      <c r="H474" s="453"/>
      <c r="I474" s="453"/>
      <c r="J474" s="453"/>
      <c r="K474" s="453"/>
      <c r="L474" s="453"/>
      <c r="M474" s="453"/>
      <c r="N474" s="453"/>
      <c r="O474" s="454"/>
      <c r="P474" s="450" t="s">
        <v>43</v>
      </c>
      <c r="Q474" s="451"/>
      <c r="R474" s="451"/>
      <c r="S474" s="451"/>
      <c r="T474" s="451"/>
      <c r="U474" s="451"/>
      <c r="V474" s="452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hidden="1" x14ac:dyDescent="0.2">
      <c r="A475" s="453"/>
      <c r="B475" s="453"/>
      <c r="C475" s="453"/>
      <c r="D475" s="453"/>
      <c r="E475" s="453"/>
      <c r="F475" s="453"/>
      <c r="G475" s="453"/>
      <c r="H475" s="453"/>
      <c r="I475" s="453"/>
      <c r="J475" s="453"/>
      <c r="K475" s="453"/>
      <c r="L475" s="453"/>
      <c r="M475" s="453"/>
      <c r="N475" s="453"/>
      <c r="O475" s="454"/>
      <c r="P475" s="450" t="s">
        <v>43</v>
      </c>
      <c r="Q475" s="451"/>
      <c r="R475" s="451"/>
      <c r="S475" s="451"/>
      <c r="T475" s="451"/>
      <c r="U475" s="451"/>
      <c r="V475" s="452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hidden="1" customHeight="1" x14ac:dyDescent="0.25">
      <c r="A476" s="444" t="s">
        <v>608</v>
      </c>
      <c r="B476" s="444"/>
      <c r="C476" s="444"/>
      <c r="D476" s="444"/>
      <c r="E476" s="444"/>
      <c r="F476" s="444"/>
      <c r="G476" s="444"/>
      <c r="H476" s="444"/>
      <c r="I476" s="444"/>
      <c r="J476" s="444"/>
      <c r="K476" s="444"/>
      <c r="L476" s="444"/>
      <c r="M476" s="444"/>
      <c r="N476" s="444"/>
      <c r="O476" s="444"/>
      <c r="P476" s="444"/>
      <c r="Q476" s="444"/>
      <c r="R476" s="444"/>
      <c r="S476" s="444"/>
      <c r="T476" s="444"/>
      <c r="U476" s="444"/>
      <c r="V476" s="444"/>
      <c r="W476" s="444"/>
      <c r="X476" s="444"/>
      <c r="Y476" s="444"/>
      <c r="Z476" s="444"/>
      <c r="AA476" s="63"/>
      <c r="AB476" s="63"/>
      <c r="AC476" s="63"/>
    </row>
    <row r="477" spans="1:68" ht="14.25" hidden="1" customHeight="1" x14ac:dyDescent="0.25">
      <c r="A477" s="445" t="s">
        <v>79</v>
      </c>
      <c r="B477" s="445"/>
      <c r="C477" s="445"/>
      <c r="D477" s="445"/>
      <c r="E477" s="445"/>
      <c r="F477" s="445"/>
      <c r="G477" s="445"/>
      <c r="H477" s="445"/>
      <c r="I477" s="445"/>
      <c r="J477" s="445"/>
      <c r="K477" s="445"/>
      <c r="L477" s="445"/>
      <c r="M477" s="445"/>
      <c r="N477" s="445"/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  <c r="AA477" s="64"/>
      <c r="AB477" s="64"/>
      <c r="AC477" s="64"/>
    </row>
    <row r="478" spans="1:68" ht="27" hidden="1" customHeight="1" x14ac:dyDescent="0.25">
      <c r="A478" s="61" t="s">
        <v>609</v>
      </c>
      <c r="B478" s="61" t="s">
        <v>610</v>
      </c>
      <c r="C478" s="35">
        <v>4301031261</v>
      </c>
      <c r="D478" s="446">
        <v>4680115885103</v>
      </c>
      <c r="E478" s="446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48"/>
      <c r="R478" s="448"/>
      <c r="S478" s="448"/>
      <c r="T478" s="449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idden="1" x14ac:dyDescent="0.2">
      <c r="A479" s="453"/>
      <c r="B479" s="453"/>
      <c r="C479" s="453"/>
      <c r="D479" s="453"/>
      <c r="E479" s="453"/>
      <c r="F479" s="453"/>
      <c r="G479" s="453"/>
      <c r="H479" s="453"/>
      <c r="I479" s="453"/>
      <c r="J479" s="453"/>
      <c r="K479" s="453"/>
      <c r="L479" s="453"/>
      <c r="M479" s="453"/>
      <c r="N479" s="453"/>
      <c r="O479" s="454"/>
      <c r="P479" s="450" t="s">
        <v>43</v>
      </c>
      <c r="Q479" s="451"/>
      <c r="R479" s="451"/>
      <c r="S479" s="451"/>
      <c r="T479" s="451"/>
      <c r="U479" s="451"/>
      <c r="V479" s="452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hidden="1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hidden="1" customHeight="1" x14ac:dyDescent="0.2">
      <c r="A481" s="443" t="s">
        <v>611</v>
      </c>
      <c r="B481" s="443"/>
      <c r="C481" s="443"/>
      <c r="D481" s="443"/>
      <c r="E481" s="443"/>
      <c r="F481" s="443"/>
      <c r="G481" s="443"/>
      <c r="H481" s="443"/>
      <c r="I481" s="443"/>
      <c r="J481" s="443"/>
      <c r="K481" s="443"/>
      <c r="L481" s="443"/>
      <c r="M481" s="443"/>
      <c r="N481" s="443"/>
      <c r="O481" s="443"/>
      <c r="P481" s="443"/>
      <c r="Q481" s="443"/>
      <c r="R481" s="443"/>
      <c r="S481" s="443"/>
      <c r="T481" s="443"/>
      <c r="U481" s="443"/>
      <c r="V481" s="443"/>
      <c r="W481" s="443"/>
      <c r="X481" s="443"/>
      <c r="Y481" s="443"/>
      <c r="Z481" s="443"/>
      <c r="AA481" s="53"/>
      <c r="AB481" s="53"/>
      <c r="AC481" s="53"/>
    </row>
    <row r="482" spans="1:68" ht="16.5" hidden="1" customHeight="1" x14ac:dyDescent="0.25">
      <c r="A482" s="444" t="s">
        <v>611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hidden="1" customHeight="1" x14ac:dyDescent="0.25">
      <c r="A483" s="445" t="s">
        <v>122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hidden="1" customHeight="1" x14ac:dyDescent="0.25">
      <c r="A484" s="61" t="s">
        <v>612</v>
      </c>
      <c r="B484" s="61" t="s">
        <v>613</v>
      </c>
      <c r="C484" s="35">
        <v>4301011795</v>
      </c>
      <c r="D484" s="446">
        <v>4607091389067</v>
      </c>
      <c r="E484" s="446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hidden="1" customHeight="1" x14ac:dyDescent="0.25">
      <c r="A485" s="61" t="s">
        <v>614</v>
      </c>
      <c r="B485" s="61" t="s">
        <v>615</v>
      </c>
      <c r="C485" s="35">
        <v>4301011961</v>
      </c>
      <c r="D485" s="446">
        <v>4680115885271</v>
      </c>
      <c r="E485" s="446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hidden="1" customHeight="1" x14ac:dyDescent="0.25">
      <c r="A486" s="61" t="s">
        <v>616</v>
      </c>
      <c r="B486" s="61" t="s">
        <v>617</v>
      </c>
      <c r="C486" s="35">
        <v>4301011774</v>
      </c>
      <c r="D486" s="446">
        <v>4680115884502</v>
      </c>
      <c r="E486" s="446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7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446">
        <v>4607091389104</v>
      </c>
      <c r="E487" s="446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7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48"/>
      <c r="R487" s="448"/>
      <c r="S487" s="448"/>
      <c r="T487" s="449"/>
      <c r="U487" s="38" t="s">
        <v>48</v>
      </c>
      <c r="V487" s="38" t="s">
        <v>48</v>
      </c>
      <c r="W487" s="39" t="s">
        <v>0</v>
      </c>
      <c r="X487" s="57">
        <v>150</v>
      </c>
      <c r="Y487" s="54">
        <f t="shared" si="83"/>
        <v>153.12</v>
      </c>
      <c r="Z487" s="40">
        <f t="shared" si="84"/>
        <v>0.34683999999999998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160.22727272727272</v>
      </c>
      <c r="BN487" s="76">
        <f t="shared" si="86"/>
        <v>163.56</v>
      </c>
      <c r="BO487" s="76">
        <f t="shared" si="87"/>
        <v>0.27316433566433568</v>
      </c>
      <c r="BP487" s="76">
        <f t="shared" si="88"/>
        <v>0.27884615384615385</v>
      </c>
    </row>
    <row r="488" spans="1:68" ht="16.5" hidden="1" customHeight="1" x14ac:dyDescent="0.25">
      <c r="A488" s="61" t="s">
        <v>620</v>
      </c>
      <c r="B488" s="61" t="s">
        <v>621</v>
      </c>
      <c r="C488" s="35">
        <v>4301011799</v>
      </c>
      <c r="D488" s="446">
        <v>4680115884519</v>
      </c>
      <c r="E488" s="446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7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48"/>
      <c r="R488" s="448"/>
      <c r="S488" s="448"/>
      <c r="T488" s="449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446">
        <v>4680115885226</v>
      </c>
      <c r="E489" s="446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48"/>
      <c r="R489" s="448"/>
      <c r="S489" s="448"/>
      <c r="T489" s="449"/>
      <c r="U489" s="38" t="s">
        <v>48</v>
      </c>
      <c r="V489" s="38" t="s">
        <v>48</v>
      </c>
      <c r="W489" s="39" t="s">
        <v>0</v>
      </c>
      <c r="X489" s="57">
        <v>1050</v>
      </c>
      <c r="Y489" s="54">
        <f t="shared" si="83"/>
        <v>1050.72</v>
      </c>
      <c r="Z489" s="40">
        <f t="shared" si="84"/>
        <v>2.3800400000000002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1121.590909090909</v>
      </c>
      <c r="BN489" s="76">
        <f t="shared" si="86"/>
        <v>1122.3599999999999</v>
      </c>
      <c r="BO489" s="76">
        <f t="shared" si="87"/>
        <v>1.9121503496503496</v>
      </c>
      <c r="BP489" s="76">
        <f t="shared" si="88"/>
        <v>1.9134615384615385</v>
      </c>
    </row>
    <row r="490" spans="1:68" ht="27" hidden="1" customHeight="1" x14ac:dyDescent="0.25">
      <c r="A490" s="61" t="s">
        <v>624</v>
      </c>
      <c r="B490" s="61" t="s">
        <v>625</v>
      </c>
      <c r="C490" s="35">
        <v>4301011778</v>
      </c>
      <c r="D490" s="446">
        <v>4680115880603</v>
      </c>
      <c r="E490" s="446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7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48"/>
      <c r="R490" s="448"/>
      <c r="S490" s="448"/>
      <c r="T490" s="449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hidden="1" customHeight="1" x14ac:dyDescent="0.25">
      <c r="A491" s="61" t="s">
        <v>626</v>
      </c>
      <c r="B491" s="61" t="s">
        <v>627</v>
      </c>
      <c r="C491" s="35">
        <v>4301011784</v>
      </c>
      <c r="D491" s="446">
        <v>4607091389982</v>
      </c>
      <c r="E491" s="446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227.27272727272725</v>
      </c>
      <c r="Y492" s="42">
        <f>IFERROR(Y484/H484,"0")+IFERROR(Y485/H485,"0")+IFERROR(Y486/H486,"0")+IFERROR(Y487/H487,"0")+IFERROR(Y488/H488,"0")+IFERROR(Y489/H489,"0")+IFERROR(Y490/H490,"0")+IFERROR(Y491/H491,"0")</f>
        <v>228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2.72688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IFERROR(SUM(X484:X491),"0")</f>
        <v>1200</v>
      </c>
      <c r="Y493" s="42">
        <f>IFERROR(SUM(Y484:Y491),"0")</f>
        <v>1203.8400000000001</v>
      </c>
      <c r="Z493" s="41"/>
      <c r="AA493" s="65"/>
      <c r="AB493" s="65"/>
      <c r="AC493" s="65"/>
    </row>
    <row r="494" spans="1:68" ht="14.25" hidden="1" customHeight="1" x14ac:dyDescent="0.25">
      <c r="A494" s="445" t="s">
        <v>162</v>
      </c>
      <c r="B494" s="445"/>
      <c r="C494" s="445"/>
      <c r="D494" s="445"/>
      <c r="E494" s="445"/>
      <c r="F494" s="445"/>
      <c r="G494" s="445"/>
      <c r="H494" s="445"/>
      <c r="I494" s="445"/>
      <c r="J494" s="445"/>
      <c r="K494" s="445"/>
      <c r="L494" s="445"/>
      <c r="M494" s="445"/>
      <c r="N494" s="445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446">
        <v>4607091388930</v>
      </c>
      <c r="E495" s="446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48"/>
      <c r="R495" s="448"/>
      <c r="S495" s="448"/>
      <c r="T495" s="449"/>
      <c r="U495" s="38" t="s">
        <v>48</v>
      </c>
      <c r="V495" s="38" t="s">
        <v>48</v>
      </c>
      <c r="W495" s="39" t="s">
        <v>0</v>
      </c>
      <c r="X495" s="57">
        <v>540</v>
      </c>
      <c r="Y495" s="54">
        <f>IFERROR(IF(X495="",0,CEILING((X495/$H495),1)*$H495),"")</f>
        <v>543.84</v>
      </c>
      <c r="Z495" s="40">
        <f>IFERROR(IF(Y495=0,"",ROUNDUP(Y495/H495,0)*0.01196),"")</f>
        <v>1.2318800000000001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576.81818181818176</v>
      </c>
      <c r="BN495" s="76">
        <f>IFERROR(Y495*I495/H495,"0")</f>
        <v>580.91999999999996</v>
      </c>
      <c r="BO495" s="76">
        <f>IFERROR(1/J495*(X495/H495),"0")</f>
        <v>0.98339160839160833</v>
      </c>
      <c r="BP495" s="76">
        <f>IFERROR(1/J495*(Y495/H495),"0")</f>
        <v>0.99038461538461542</v>
      </c>
    </row>
    <row r="496" spans="1:68" ht="16.5" hidden="1" customHeight="1" x14ac:dyDescent="0.25">
      <c r="A496" s="61" t="s">
        <v>630</v>
      </c>
      <c r="B496" s="61" t="s">
        <v>631</v>
      </c>
      <c r="C496" s="35">
        <v>4301020206</v>
      </c>
      <c r="D496" s="446">
        <v>4680115880054</v>
      </c>
      <c r="E496" s="446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48"/>
      <c r="R496" s="448"/>
      <c r="S496" s="448"/>
      <c r="T496" s="449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53"/>
      <c r="B497" s="453"/>
      <c r="C497" s="453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4"/>
      <c r="P497" s="450" t="s">
        <v>43</v>
      </c>
      <c r="Q497" s="451"/>
      <c r="R497" s="451"/>
      <c r="S497" s="451"/>
      <c r="T497" s="451"/>
      <c r="U497" s="451"/>
      <c r="V497" s="452"/>
      <c r="W497" s="41" t="s">
        <v>42</v>
      </c>
      <c r="X497" s="42">
        <f>IFERROR(X495/H495,"0")+IFERROR(X496/H496,"0")</f>
        <v>102.27272727272727</v>
      </c>
      <c r="Y497" s="42">
        <f>IFERROR(Y495/H495,"0")+IFERROR(Y496/H496,"0")</f>
        <v>103</v>
      </c>
      <c r="Z497" s="42">
        <f>IFERROR(IF(Z495="",0,Z495),"0")+IFERROR(IF(Z496="",0,Z496),"0")</f>
        <v>1.2318800000000001</v>
      </c>
      <c r="AA497" s="65"/>
      <c r="AB497" s="65"/>
      <c r="AC497" s="65"/>
    </row>
    <row r="498" spans="1:68" x14ac:dyDescent="0.2">
      <c r="A498" s="453"/>
      <c r="B498" s="453"/>
      <c r="C498" s="453"/>
      <c r="D498" s="453"/>
      <c r="E498" s="453"/>
      <c r="F498" s="453"/>
      <c r="G498" s="453"/>
      <c r="H498" s="453"/>
      <c r="I498" s="453"/>
      <c r="J498" s="453"/>
      <c r="K498" s="453"/>
      <c r="L498" s="453"/>
      <c r="M498" s="453"/>
      <c r="N498" s="453"/>
      <c r="O498" s="454"/>
      <c r="P498" s="450" t="s">
        <v>43</v>
      </c>
      <c r="Q498" s="451"/>
      <c r="R498" s="451"/>
      <c r="S498" s="451"/>
      <c r="T498" s="451"/>
      <c r="U498" s="451"/>
      <c r="V498" s="452"/>
      <c r="W498" s="41" t="s">
        <v>0</v>
      </c>
      <c r="X498" s="42">
        <f>IFERROR(SUM(X495:X496),"0")</f>
        <v>540</v>
      </c>
      <c r="Y498" s="42">
        <f>IFERROR(SUM(Y495:Y496),"0")</f>
        <v>543.84</v>
      </c>
      <c r="Z498" s="41"/>
      <c r="AA498" s="65"/>
      <c r="AB498" s="65"/>
      <c r="AC498" s="65"/>
    </row>
    <row r="499" spans="1:68" ht="14.25" hidden="1" customHeight="1" x14ac:dyDescent="0.25">
      <c r="A499" s="445" t="s">
        <v>79</v>
      </c>
      <c r="B499" s="445"/>
      <c r="C499" s="445"/>
      <c r="D499" s="445"/>
      <c r="E499" s="445"/>
      <c r="F499" s="445"/>
      <c r="G499" s="445"/>
      <c r="H499" s="445"/>
      <c r="I499" s="445"/>
      <c r="J499" s="445"/>
      <c r="K499" s="445"/>
      <c r="L499" s="445"/>
      <c r="M499" s="445"/>
      <c r="N499" s="445"/>
      <c r="O499" s="445"/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  <c r="AA499" s="64"/>
      <c r="AB499" s="64"/>
      <c r="AC499" s="64"/>
    </row>
    <row r="500" spans="1:68" ht="27" hidden="1" customHeight="1" x14ac:dyDescent="0.25">
      <c r="A500" s="61" t="s">
        <v>632</v>
      </c>
      <c r="B500" s="61" t="s">
        <v>633</v>
      </c>
      <c r="C500" s="35">
        <v>4301031252</v>
      </c>
      <c r="D500" s="446">
        <v>4680115883116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hidden="1" customHeight="1" x14ac:dyDescent="0.25">
      <c r="A501" s="61" t="s">
        <v>634</v>
      </c>
      <c r="B501" s="61" t="s">
        <v>635</v>
      </c>
      <c r="C501" s="35">
        <v>4301031248</v>
      </c>
      <c r="D501" s="446">
        <v>4680115883093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446">
        <v>4680115883109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200</v>
      </c>
      <c r="Y502" s="54">
        <f t="shared" si="89"/>
        <v>200.64000000000001</v>
      </c>
      <c r="Z502" s="40">
        <f>IFERROR(IF(Y502=0,"",ROUNDUP(Y502/H502,0)*0.01196),"")</f>
        <v>0.45448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213.63636363636363</v>
      </c>
      <c r="BN502" s="76">
        <f t="shared" si="91"/>
        <v>214.32</v>
      </c>
      <c r="BO502" s="76">
        <f t="shared" si="92"/>
        <v>0.36421911421911418</v>
      </c>
      <c r="BP502" s="76">
        <f t="shared" si="93"/>
        <v>0.36538461538461542</v>
      </c>
    </row>
    <row r="503" spans="1:68" ht="27" hidden="1" customHeight="1" x14ac:dyDescent="0.25">
      <c r="A503" s="61" t="s">
        <v>638</v>
      </c>
      <c r="B503" s="61" t="s">
        <v>639</v>
      </c>
      <c r="C503" s="35">
        <v>4301031249</v>
      </c>
      <c r="D503" s="446">
        <v>4680115882072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hidden="1" customHeight="1" x14ac:dyDescent="0.25">
      <c r="A504" s="61" t="s">
        <v>640</v>
      </c>
      <c r="B504" s="61" t="s">
        <v>641</v>
      </c>
      <c r="C504" s="35">
        <v>4301031251</v>
      </c>
      <c r="D504" s="446">
        <v>4680115882102</v>
      </c>
      <c r="E504" s="446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hidden="1" customHeight="1" x14ac:dyDescent="0.25">
      <c r="A505" s="61" t="s">
        <v>642</v>
      </c>
      <c r="B505" s="61" t="s">
        <v>643</v>
      </c>
      <c r="C505" s="35">
        <v>4301031253</v>
      </c>
      <c r="D505" s="446">
        <v>4680115882096</v>
      </c>
      <c r="E505" s="446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48"/>
      <c r="R505" s="448"/>
      <c r="S505" s="448"/>
      <c r="T505" s="449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42</v>
      </c>
      <c r="X506" s="42">
        <f>IFERROR(X500/H500,"0")+IFERROR(X501/H501,"0")+IFERROR(X502/H502,"0")+IFERROR(X503/H503,"0")+IFERROR(X504/H504,"0")+IFERROR(X505/H505,"0")</f>
        <v>37.878787878787875</v>
      </c>
      <c r="Y506" s="42">
        <f>IFERROR(Y500/H500,"0")+IFERROR(Y501/H501,"0")+IFERROR(Y502/H502,"0")+IFERROR(Y503/H503,"0")+IFERROR(Y504/H504,"0")+IFERROR(Y505/H505,"0")</f>
        <v>38</v>
      </c>
      <c r="Z506" s="42">
        <f>IFERROR(IF(Z500="",0,Z500),"0")+IFERROR(IF(Z501="",0,Z501),"0")+IFERROR(IF(Z502="",0,Z502),"0")+IFERROR(IF(Z503="",0,Z503),"0")+IFERROR(IF(Z504="",0,Z504),"0")+IFERROR(IF(Z505="",0,Z505),"0")</f>
        <v>0.45448</v>
      </c>
      <c r="AA506" s="65"/>
      <c r="AB506" s="65"/>
      <c r="AC506" s="65"/>
    </row>
    <row r="507" spans="1:68" x14ac:dyDescent="0.2">
      <c r="A507" s="453"/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4"/>
      <c r="P507" s="450" t="s">
        <v>43</v>
      </c>
      <c r="Q507" s="451"/>
      <c r="R507" s="451"/>
      <c r="S507" s="451"/>
      <c r="T507" s="451"/>
      <c r="U507" s="451"/>
      <c r="V507" s="452"/>
      <c r="W507" s="41" t="s">
        <v>0</v>
      </c>
      <c r="X507" s="42">
        <f>IFERROR(SUM(X500:X505),"0")</f>
        <v>200</v>
      </c>
      <c r="Y507" s="42">
        <f>IFERROR(SUM(Y500:Y505),"0")</f>
        <v>200.64000000000001</v>
      </c>
      <c r="Z507" s="41"/>
      <c r="AA507" s="65"/>
      <c r="AB507" s="65"/>
      <c r="AC507" s="65"/>
    </row>
    <row r="508" spans="1:68" ht="14.25" hidden="1" customHeight="1" x14ac:dyDescent="0.25">
      <c r="A508" s="445" t="s">
        <v>84</v>
      </c>
      <c r="B508" s="445"/>
      <c r="C508" s="445"/>
      <c r="D508" s="445"/>
      <c r="E508" s="445"/>
      <c r="F508" s="445"/>
      <c r="G508" s="445"/>
      <c r="H508" s="445"/>
      <c r="I508" s="445"/>
      <c r="J508" s="445"/>
      <c r="K508" s="445"/>
      <c r="L508" s="445"/>
      <c r="M508" s="445"/>
      <c r="N508" s="445"/>
      <c r="O508" s="445"/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  <c r="AA508" s="64"/>
      <c r="AB508" s="64"/>
      <c r="AC508" s="64"/>
    </row>
    <row r="509" spans="1:68" ht="16.5" hidden="1" customHeight="1" x14ac:dyDescent="0.25">
      <c r="A509" s="61" t="s">
        <v>644</v>
      </c>
      <c r="B509" s="61" t="s">
        <v>645</v>
      </c>
      <c r="C509" s="35">
        <v>4301051230</v>
      </c>
      <c r="D509" s="446">
        <v>4607091383409</v>
      </c>
      <c r="E509" s="446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hidden="1" customHeight="1" x14ac:dyDescent="0.25">
      <c r="A510" s="61" t="s">
        <v>646</v>
      </c>
      <c r="B510" s="61" t="s">
        <v>647</v>
      </c>
      <c r="C510" s="35">
        <v>4301051231</v>
      </c>
      <c r="D510" s="446">
        <v>4607091383416</v>
      </c>
      <c r="E510" s="446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48"/>
      <c r="R510" s="448"/>
      <c r="S510" s="448"/>
      <c r="T510" s="449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hidden="1" customHeight="1" x14ac:dyDescent="0.25">
      <c r="A511" s="61" t="s">
        <v>648</v>
      </c>
      <c r="B511" s="61" t="s">
        <v>649</v>
      </c>
      <c r="C511" s="35">
        <v>4301051058</v>
      </c>
      <c r="D511" s="446">
        <v>4680115883536</v>
      </c>
      <c r="E511" s="446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48"/>
      <c r="R511" s="448"/>
      <c r="S511" s="448"/>
      <c r="T511" s="449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hidden="1" x14ac:dyDescent="0.2">
      <c r="A512" s="453"/>
      <c r="B512" s="453"/>
      <c r="C512" s="453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4"/>
      <c r="P512" s="450" t="s">
        <v>43</v>
      </c>
      <c r="Q512" s="451"/>
      <c r="R512" s="451"/>
      <c r="S512" s="451"/>
      <c r="T512" s="451"/>
      <c r="U512" s="451"/>
      <c r="V512" s="452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hidden="1" x14ac:dyDescent="0.2">
      <c r="A513" s="453"/>
      <c r="B513" s="453"/>
      <c r="C513" s="453"/>
      <c r="D513" s="453"/>
      <c r="E513" s="453"/>
      <c r="F513" s="453"/>
      <c r="G513" s="453"/>
      <c r="H513" s="453"/>
      <c r="I513" s="453"/>
      <c r="J513" s="453"/>
      <c r="K513" s="453"/>
      <c r="L513" s="453"/>
      <c r="M513" s="453"/>
      <c r="N513" s="453"/>
      <c r="O513" s="454"/>
      <c r="P513" s="450" t="s">
        <v>43</v>
      </c>
      <c r="Q513" s="451"/>
      <c r="R513" s="451"/>
      <c r="S513" s="451"/>
      <c r="T513" s="451"/>
      <c r="U513" s="451"/>
      <c r="V513" s="452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hidden="1" customHeight="1" x14ac:dyDescent="0.25">
      <c r="A514" s="445" t="s">
        <v>183</v>
      </c>
      <c r="B514" s="445"/>
      <c r="C514" s="445"/>
      <c r="D514" s="445"/>
      <c r="E514" s="445"/>
      <c r="F514" s="445"/>
      <c r="G514" s="445"/>
      <c r="H514" s="445"/>
      <c r="I514" s="445"/>
      <c r="J514" s="445"/>
      <c r="K514" s="445"/>
      <c r="L514" s="445"/>
      <c r="M514" s="445"/>
      <c r="N514" s="445"/>
      <c r="O514" s="445"/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  <c r="AA514" s="64"/>
      <c r="AB514" s="64"/>
      <c r="AC514" s="64"/>
    </row>
    <row r="515" spans="1:68" ht="16.5" hidden="1" customHeight="1" x14ac:dyDescent="0.25">
      <c r="A515" s="61" t="s">
        <v>650</v>
      </c>
      <c r="B515" s="61" t="s">
        <v>651</v>
      </c>
      <c r="C515" s="35">
        <v>4301060363</v>
      </c>
      <c r="D515" s="446">
        <v>4680115885035</v>
      </c>
      <c r="E515" s="446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hidden="1" x14ac:dyDescent="0.2">
      <c r="A516" s="453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53"/>
      <c r="M516" s="453"/>
      <c r="N516" s="453"/>
      <c r="O516" s="454"/>
      <c r="P516" s="450" t="s">
        <v>43</v>
      </c>
      <c r="Q516" s="451"/>
      <c r="R516" s="451"/>
      <c r="S516" s="451"/>
      <c r="T516" s="451"/>
      <c r="U516" s="451"/>
      <c r="V516" s="452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hidden="1" x14ac:dyDescent="0.2">
      <c r="A517" s="453"/>
      <c r="B517" s="453"/>
      <c r="C517" s="453"/>
      <c r="D517" s="453"/>
      <c r="E517" s="453"/>
      <c r="F517" s="453"/>
      <c r="G517" s="453"/>
      <c r="H517" s="453"/>
      <c r="I517" s="453"/>
      <c r="J517" s="453"/>
      <c r="K517" s="453"/>
      <c r="L517" s="453"/>
      <c r="M517" s="453"/>
      <c r="N517" s="453"/>
      <c r="O517" s="454"/>
      <c r="P517" s="450" t="s">
        <v>43</v>
      </c>
      <c r="Q517" s="451"/>
      <c r="R517" s="451"/>
      <c r="S517" s="451"/>
      <c r="T517" s="451"/>
      <c r="U517" s="451"/>
      <c r="V517" s="452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hidden="1" customHeight="1" x14ac:dyDescent="0.2">
      <c r="A518" s="443" t="s">
        <v>652</v>
      </c>
      <c r="B518" s="443"/>
      <c r="C518" s="443"/>
      <c r="D518" s="443"/>
      <c r="E518" s="443"/>
      <c r="F518" s="443"/>
      <c r="G518" s="443"/>
      <c r="H518" s="443"/>
      <c r="I518" s="443"/>
      <c r="J518" s="443"/>
      <c r="K518" s="443"/>
      <c r="L518" s="443"/>
      <c r="M518" s="443"/>
      <c r="N518" s="443"/>
      <c r="O518" s="443"/>
      <c r="P518" s="443"/>
      <c r="Q518" s="443"/>
      <c r="R518" s="443"/>
      <c r="S518" s="443"/>
      <c r="T518" s="443"/>
      <c r="U518" s="443"/>
      <c r="V518" s="443"/>
      <c r="W518" s="443"/>
      <c r="X518" s="443"/>
      <c r="Y518" s="443"/>
      <c r="Z518" s="443"/>
      <c r="AA518" s="53"/>
      <c r="AB518" s="53"/>
      <c r="AC518" s="53"/>
    </row>
    <row r="519" spans="1:68" ht="16.5" hidden="1" customHeight="1" x14ac:dyDescent="0.25">
      <c r="A519" s="444" t="s">
        <v>652</v>
      </c>
      <c r="B519" s="444"/>
      <c r="C519" s="444"/>
      <c r="D519" s="444"/>
      <c r="E519" s="444"/>
      <c r="F519" s="444"/>
      <c r="G519" s="444"/>
      <c r="H519" s="444"/>
      <c r="I519" s="444"/>
      <c r="J519" s="444"/>
      <c r="K519" s="444"/>
      <c r="L519" s="444"/>
      <c r="M519" s="444"/>
      <c r="N519" s="444"/>
      <c r="O519" s="444"/>
      <c r="P519" s="444"/>
      <c r="Q519" s="444"/>
      <c r="R519" s="444"/>
      <c r="S519" s="444"/>
      <c r="T519" s="444"/>
      <c r="U519" s="444"/>
      <c r="V519" s="444"/>
      <c r="W519" s="444"/>
      <c r="X519" s="444"/>
      <c r="Y519" s="444"/>
      <c r="Z519" s="444"/>
      <c r="AA519" s="63"/>
      <c r="AB519" s="63"/>
      <c r="AC519" s="63"/>
    </row>
    <row r="520" spans="1:68" ht="14.25" hidden="1" customHeight="1" x14ac:dyDescent="0.25">
      <c r="A520" s="445" t="s">
        <v>122</v>
      </c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5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  <c r="AA520" s="64"/>
      <c r="AB520" s="64"/>
      <c r="AC520" s="64"/>
    </row>
    <row r="521" spans="1:68" ht="27" hidden="1" customHeight="1" x14ac:dyDescent="0.25">
      <c r="A521" s="61" t="s">
        <v>653</v>
      </c>
      <c r="B521" s="61" t="s">
        <v>654</v>
      </c>
      <c r="C521" s="35">
        <v>4301011763</v>
      </c>
      <c r="D521" s="446">
        <v>4640242181011</v>
      </c>
      <c r="E521" s="446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724" t="s">
        <v>655</v>
      </c>
      <c r="Q521" s="448"/>
      <c r="R521" s="448"/>
      <c r="S521" s="448"/>
      <c r="T521" s="449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hidden="1" customHeight="1" x14ac:dyDescent="0.25">
      <c r="A522" s="61" t="s">
        <v>656</v>
      </c>
      <c r="B522" s="61" t="s">
        <v>657</v>
      </c>
      <c r="C522" s="35">
        <v>4301011585</v>
      </c>
      <c r="D522" s="446">
        <v>4640242180441</v>
      </c>
      <c r="E522" s="446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725" t="s">
        <v>658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hidden="1" customHeight="1" x14ac:dyDescent="0.25">
      <c r="A523" s="61" t="s">
        <v>659</v>
      </c>
      <c r="B523" s="61" t="s">
        <v>660</v>
      </c>
      <c r="C523" s="35">
        <v>4301011584</v>
      </c>
      <c r="D523" s="446">
        <v>4640242180564</v>
      </c>
      <c r="E523" s="446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726" t="s">
        <v>661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94"/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0</v>
      </c>
      <c r="BN523" s="76">
        <f t="shared" si="96"/>
        <v>0</v>
      </c>
      <c r="BO523" s="76">
        <f t="shared" si="97"/>
        <v>0</v>
      </c>
      <c r="BP523" s="76">
        <f t="shared" si="98"/>
        <v>0</v>
      </c>
    </row>
    <row r="524" spans="1:68" ht="27" hidden="1" customHeight="1" x14ac:dyDescent="0.25">
      <c r="A524" s="61" t="s">
        <v>662</v>
      </c>
      <c r="B524" s="61" t="s">
        <v>663</v>
      </c>
      <c r="C524" s="35">
        <v>4301011762</v>
      </c>
      <c r="D524" s="446">
        <v>4640242180922</v>
      </c>
      <c r="E524" s="446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727" t="s">
        <v>664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hidden="1" customHeight="1" x14ac:dyDescent="0.25">
      <c r="A525" s="61" t="s">
        <v>665</v>
      </c>
      <c r="B525" s="61" t="s">
        <v>666</v>
      </c>
      <c r="C525" s="35">
        <v>4301011764</v>
      </c>
      <c r="D525" s="446">
        <v>4640242181189</v>
      </c>
      <c r="E525" s="446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728" t="s">
        <v>667</v>
      </c>
      <c r="Q525" s="448"/>
      <c r="R525" s="448"/>
      <c r="S525" s="448"/>
      <c r="T525" s="449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668</v>
      </c>
      <c r="B526" s="61" t="s">
        <v>669</v>
      </c>
      <c r="C526" s="35">
        <v>4301011551</v>
      </c>
      <c r="D526" s="446">
        <v>4640242180038</v>
      </c>
      <c r="E526" s="446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729" t="s">
        <v>670</v>
      </c>
      <c r="Q526" s="448"/>
      <c r="R526" s="448"/>
      <c r="S526" s="448"/>
      <c r="T526" s="449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hidden="1" customHeight="1" x14ac:dyDescent="0.25">
      <c r="A527" s="61" t="s">
        <v>671</v>
      </c>
      <c r="B527" s="61" t="s">
        <v>672</v>
      </c>
      <c r="C527" s="35">
        <v>4301011765</v>
      </c>
      <c r="D527" s="446">
        <v>4640242181172</v>
      </c>
      <c r="E527" s="446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730" t="s">
        <v>673</v>
      </c>
      <c r="Q527" s="448"/>
      <c r="R527" s="448"/>
      <c r="S527" s="448"/>
      <c r="T527" s="449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hidden="1" x14ac:dyDescent="0.2">
      <c r="A528" s="453"/>
      <c r="B528" s="453"/>
      <c r="C528" s="453"/>
      <c r="D528" s="453"/>
      <c r="E528" s="453"/>
      <c r="F528" s="453"/>
      <c r="G528" s="453"/>
      <c r="H528" s="453"/>
      <c r="I528" s="453"/>
      <c r="J528" s="453"/>
      <c r="K528" s="453"/>
      <c r="L528" s="453"/>
      <c r="M528" s="453"/>
      <c r="N528" s="453"/>
      <c r="O528" s="454"/>
      <c r="P528" s="450" t="s">
        <v>43</v>
      </c>
      <c r="Q528" s="451"/>
      <c r="R528" s="451"/>
      <c r="S528" s="451"/>
      <c r="T528" s="451"/>
      <c r="U528" s="451"/>
      <c r="V528" s="452"/>
      <c r="W528" s="41" t="s">
        <v>42</v>
      </c>
      <c r="X528" s="42">
        <f>IFERROR(X521/H521,"0")+IFERROR(X522/H522,"0")+IFERROR(X523/H523,"0")+IFERROR(X524/H524,"0")+IFERROR(X525/H525,"0")+IFERROR(X526/H526,"0")+IFERROR(X527/H527,"0")</f>
        <v>0</v>
      </c>
      <c r="Y528" s="42">
        <f>IFERROR(Y521/H521,"0")+IFERROR(Y522/H522,"0")+IFERROR(Y523/H523,"0")+IFERROR(Y524/H524,"0")+IFERROR(Y525/H525,"0")+IFERROR(Y526/H526,"0")+IFERROR(Y527/H527,"0")</f>
        <v>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5"/>
      <c r="AB528" s="65"/>
      <c r="AC528" s="65"/>
    </row>
    <row r="529" spans="1:68" hidden="1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0</v>
      </c>
      <c r="X529" s="42">
        <f>IFERROR(SUM(X521:X527),"0")</f>
        <v>0</v>
      </c>
      <c r="Y529" s="42">
        <f>IFERROR(SUM(Y521:Y527),"0")</f>
        <v>0</v>
      </c>
      <c r="Z529" s="41"/>
      <c r="AA529" s="65"/>
      <c r="AB529" s="65"/>
      <c r="AC529" s="65"/>
    </row>
    <row r="530" spans="1:68" ht="14.25" hidden="1" customHeight="1" x14ac:dyDescent="0.25">
      <c r="A530" s="445" t="s">
        <v>162</v>
      </c>
      <c r="B530" s="445"/>
      <c r="C530" s="445"/>
      <c r="D530" s="445"/>
      <c r="E530" s="445"/>
      <c r="F530" s="445"/>
      <c r="G530" s="445"/>
      <c r="H530" s="445"/>
      <c r="I530" s="445"/>
      <c r="J530" s="445"/>
      <c r="K530" s="445"/>
      <c r="L530" s="445"/>
      <c r="M530" s="445"/>
      <c r="N530" s="445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  <c r="AA530" s="64"/>
      <c r="AB530" s="64"/>
      <c r="AC530" s="64"/>
    </row>
    <row r="531" spans="1:68" ht="16.5" hidden="1" customHeight="1" x14ac:dyDescent="0.25">
      <c r="A531" s="61" t="s">
        <v>674</v>
      </c>
      <c r="B531" s="61" t="s">
        <v>675</v>
      </c>
      <c r="C531" s="35">
        <v>4301020269</v>
      </c>
      <c r="D531" s="446">
        <v>4640242180519</v>
      </c>
      <c r="E531" s="446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731" t="s">
        <v>676</v>
      </c>
      <c r="Q531" s="448"/>
      <c r="R531" s="448"/>
      <c r="S531" s="448"/>
      <c r="T531" s="449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hidden="1" customHeight="1" x14ac:dyDescent="0.25">
      <c r="A532" s="61" t="s">
        <v>677</v>
      </c>
      <c r="B532" s="61" t="s">
        <v>678</v>
      </c>
      <c r="C532" s="35">
        <v>4301020260</v>
      </c>
      <c r="D532" s="446">
        <v>4640242180526</v>
      </c>
      <c r="E532" s="446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732" t="s">
        <v>679</v>
      </c>
      <c r="Q532" s="448"/>
      <c r="R532" s="448"/>
      <c r="S532" s="448"/>
      <c r="T532" s="449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hidden="1" customHeight="1" x14ac:dyDescent="0.25">
      <c r="A533" s="61" t="s">
        <v>680</v>
      </c>
      <c r="B533" s="61" t="s">
        <v>681</v>
      </c>
      <c r="C533" s="35">
        <v>4301020309</v>
      </c>
      <c r="D533" s="446">
        <v>4640242180090</v>
      </c>
      <c r="E533" s="446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733" t="s">
        <v>682</v>
      </c>
      <c r="Q533" s="448"/>
      <c r="R533" s="448"/>
      <c r="S533" s="448"/>
      <c r="T533" s="449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hidden="1" customHeight="1" x14ac:dyDescent="0.25">
      <c r="A534" s="61" t="s">
        <v>683</v>
      </c>
      <c r="B534" s="61" t="s">
        <v>684</v>
      </c>
      <c r="C534" s="35">
        <v>4301020295</v>
      </c>
      <c r="D534" s="446">
        <v>4640242181363</v>
      </c>
      <c r="E534" s="446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734" t="s">
        <v>685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idden="1" x14ac:dyDescent="0.2">
      <c r="A535" s="453"/>
      <c r="B535" s="453"/>
      <c r="C535" s="453"/>
      <c r="D535" s="453"/>
      <c r="E535" s="453"/>
      <c r="F535" s="453"/>
      <c r="G535" s="453"/>
      <c r="H535" s="453"/>
      <c r="I535" s="453"/>
      <c r="J535" s="453"/>
      <c r="K535" s="453"/>
      <c r="L535" s="453"/>
      <c r="M535" s="453"/>
      <c r="N535" s="453"/>
      <c r="O535" s="454"/>
      <c r="P535" s="450" t="s">
        <v>43</v>
      </c>
      <c r="Q535" s="451"/>
      <c r="R535" s="451"/>
      <c r="S535" s="451"/>
      <c r="T535" s="451"/>
      <c r="U535" s="451"/>
      <c r="V535" s="452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hidden="1" x14ac:dyDescent="0.2">
      <c r="A536" s="453"/>
      <c r="B536" s="453"/>
      <c r="C536" s="453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4"/>
      <c r="P536" s="450" t="s">
        <v>43</v>
      </c>
      <c r="Q536" s="451"/>
      <c r="R536" s="451"/>
      <c r="S536" s="451"/>
      <c r="T536" s="451"/>
      <c r="U536" s="451"/>
      <c r="V536" s="452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hidden="1" customHeight="1" x14ac:dyDescent="0.25">
      <c r="A537" s="445" t="s">
        <v>79</v>
      </c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445"/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  <c r="AA537" s="64"/>
      <c r="AB537" s="64"/>
      <c r="AC537" s="64"/>
    </row>
    <row r="538" spans="1:68" ht="27" hidden="1" customHeight="1" x14ac:dyDescent="0.25">
      <c r="A538" s="61" t="s">
        <v>686</v>
      </c>
      <c r="B538" s="61" t="s">
        <v>687</v>
      </c>
      <c r="C538" s="35">
        <v>4301031280</v>
      </c>
      <c r="D538" s="446">
        <v>4640242180816</v>
      </c>
      <c r="E538" s="446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735" t="s">
        <v>688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446">
        <v>4640242180595</v>
      </c>
      <c r="E539" s="446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736" t="s">
        <v>691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580</v>
      </c>
      <c r="Y539" s="54">
        <f t="shared" si="99"/>
        <v>583.80000000000007</v>
      </c>
      <c r="Z539" s="40">
        <f>IFERROR(IF(Y539=0,"",ROUNDUP(Y539/H539,0)*0.00753),"")</f>
        <v>1.04667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615.90476190476193</v>
      </c>
      <c r="BN539" s="76">
        <f t="shared" si="101"/>
        <v>619.94000000000005</v>
      </c>
      <c r="BO539" s="76">
        <f t="shared" si="102"/>
        <v>0.88522588522588519</v>
      </c>
      <c r="BP539" s="76">
        <f t="shared" si="103"/>
        <v>0.89102564102564097</v>
      </c>
    </row>
    <row r="540" spans="1:68" ht="27" hidden="1" customHeight="1" x14ac:dyDescent="0.25">
      <c r="A540" s="61" t="s">
        <v>692</v>
      </c>
      <c r="B540" s="61" t="s">
        <v>693</v>
      </c>
      <c r="C540" s="35">
        <v>4301031289</v>
      </c>
      <c r="D540" s="446">
        <v>4640242181615</v>
      </c>
      <c r="E540" s="446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737" t="s">
        <v>694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hidden="1" customHeight="1" x14ac:dyDescent="0.25">
      <c r="A541" s="61" t="s">
        <v>695</v>
      </c>
      <c r="B541" s="61" t="s">
        <v>696</v>
      </c>
      <c r="C541" s="35">
        <v>4301031285</v>
      </c>
      <c r="D541" s="446">
        <v>4640242181639</v>
      </c>
      <c r="E541" s="446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738" t="s">
        <v>697</v>
      </c>
      <c r="Q541" s="448"/>
      <c r="R541" s="448"/>
      <c r="S541" s="448"/>
      <c r="T541" s="449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hidden="1" customHeight="1" x14ac:dyDescent="0.25">
      <c r="A542" s="61" t="s">
        <v>698</v>
      </c>
      <c r="B542" s="61" t="s">
        <v>699</v>
      </c>
      <c r="C542" s="35">
        <v>4301031287</v>
      </c>
      <c r="D542" s="446">
        <v>4640242181622</v>
      </c>
      <c r="E542" s="446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739" t="s">
        <v>700</v>
      </c>
      <c r="Q542" s="448"/>
      <c r="R542" s="448"/>
      <c r="S542" s="448"/>
      <c r="T542" s="449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hidden="1" customHeight="1" x14ac:dyDescent="0.25">
      <c r="A543" s="61" t="s">
        <v>701</v>
      </c>
      <c r="B543" s="61" t="s">
        <v>702</v>
      </c>
      <c r="C543" s="35">
        <v>4301031203</v>
      </c>
      <c r="D543" s="446">
        <v>4640242180908</v>
      </c>
      <c r="E543" s="446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740" t="s">
        <v>703</v>
      </c>
      <c r="Q543" s="448"/>
      <c r="R543" s="448"/>
      <c r="S543" s="448"/>
      <c r="T543" s="449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hidden="1" customHeight="1" x14ac:dyDescent="0.25">
      <c r="A544" s="61" t="s">
        <v>704</v>
      </c>
      <c r="B544" s="61" t="s">
        <v>705</v>
      </c>
      <c r="C544" s="35">
        <v>4301031200</v>
      </c>
      <c r="D544" s="446">
        <v>4640242180489</v>
      </c>
      <c r="E544" s="446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741" t="s">
        <v>706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453"/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4"/>
      <c r="P545" s="450" t="s">
        <v>43</v>
      </c>
      <c r="Q545" s="451"/>
      <c r="R545" s="451"/>
      <c r="S545" s="451"/>
      <c r="T545" s="451"/>
      <c r="U545" s="451"/>
      <c r="V545" s="452"/>
      <c r="W545" s="41" t="s">
        <v>42</v>
      </c>
      <c r="X545" s="42">
        <f>IFERROR(X538/H538,"0")+IFERROR(X539/H539,"0")+IFERROR(X540/H540,"0")+IFERROR(X541/H541,"0")+IFERROR(X542/H542,"0")+IFERROR(X543/H543,"0")+IFERROR(X544/H544,"0")</f>
        <v>138.0952380952381</v>
      </c>
      <c r="Y545" s="42">
        <f>IFERROR(Y538/H538,"0")+IFERROR(Y539/H539,"0")+IFERROR(Y540/H540,"0")+IFERROR(Y541/H541,"0")+IFERROR(Y542/H542,"0")+IFERROR(Y543/H543,"0")+IFERROR(Y544/H544,"0")</f>
        <v>139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1.04667</v>
      </c>
      <c r="AA545" s="65"/>
      <c r="AB545" s="65"/>
      <c r="AC545" s="65"/>
    </row>
    <row r="546" spans="1:68" x14ac:dyDescent="0.2">
      <c r="A546" s="453"/>
      <c r="B546" s="453"/>
      <c r="C546" s="453"/>
      <c r="D546" s="453"/>
      <c r="E546" s="453"/>
      <c r="F546" s="453"/>
      <c r="G546" s="453"/>
      <c r="H546" s="453"/>
      <c r="I546" s="453"/>
      <c r="J546" s="453"/>
      <c r="K546" s="453"/>
      <c r="L546" s="453"/>
      <c r="M546" s="453"/>
      <c r="N546" s="453"/>
      <c r="O546" s="454"/>
      <c r="P546" s="450" t="s">
        <v>43</v>
      </c>
      <c r="Q546" s="451"/>
      <c r="R546" s="451"/>
      <c r="S546" s="451"/>
      <c r="T546" s="451"/>
      <c r="U546" s="451"/>
      <c r="V546" s="452"/>
      <c r="W546" s="41" t="s">
        <v>0</v>
      </c>
      <c r="X546" s="42">
        <f>IFERROR(SUM(X538:X544),"0")</f>
        <v>580</v>
      </c>
      <c r="Y546" s="42">
        <f>IFERROR(SUM(Y538:Y544),"0")</f>
        <v>583.80000000000007</v>
      </c>
      <c r="Z546" s="41"/>
      <c r="AA546" s="65"/>
      <c r="AB546" s="65"/>
      <c r="AC546" s="65"/>
    </row>
    <row r="547" spans="1:68" ht="14.25" hidden="1" customHeight="1" x14ac:dyDescent="0.25">
      <c r="A547" s="445" t="s">
        <v>84</v>
      </c>
      <c r="B547" s="445"/>
      <c r="C547" s="445"/>
      <c r="D547" s="445"/>
      <c r="E547" s="445"/>
      <c r="F547" s="445"/>
      <c r="G547" s="445"/>
      <c r="H547" s="445"/>
      <c r="I547" s="445"/>
      <c r="J547" s="445"/>
      <c r="K547" s="445"/>
      <c r="L547" s="445"/>
      <c r="M547" s="445"/>
      <c r="N547" s="445"/>
      <c r="O547" s="445"/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  <c r="AA547" s="64"/>
      <c r="AB547" s="64"/>
      <c r="AC547" s="64"/>
    </row>
    <row r="548" spans="1:68" ht="27" hidden="1" customHeight="1" x14ac:dyDescent="0.25">
      <c r="A548" s="61" t="s">
        <v>707</v>
      </c>
      <c r="B548" s="61" t="s">
        <v>708</v>
      </c>
      <c r="C548" s="35">
        <v>4301051746</v>
      </c>
      <c r="D548" s="446">
        <v>4640242180533</v>
      </c>
      <c r="E548" s="446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742" t="s">
        <v>709</v>
      </c>
      <c r="Q548" s="448"/>
      <c r="R548" s="448"/>
      <c r="S548" s="448"/>
      <c r="T548" s="449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hidden="1" customHeight="1" x14ac:dyDescent="0.25">
      <c r="A549" s="61" t="s">
        <v>710</v>
      </c>
      <c r="B549" s="61" t="s">
        <v>711</v>
      </c>
      <c r="C549" s="35">
        <v>4301051510</v>
      </c>
      <c r="D549" s="446">
        <v>4640242180540</v>
      </c>
      <c r="E549" s="446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743" t="s">
        <v>712</v>
      </c>
      <c r="Q549" s="448"/>
      <c r="R549" s="448"/>
      <c r="S549" s="448"/>
      <c r="T549" s="449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hidden="1" customHeight="1" x14ac:dyDescent="0.25">
      <c r="A550" s="61" t="s">
        <v>714</v>
      </c>
      <c r="B550" s="61" t="s">
        <v>715</v>
      </c>
      <c r="C550" s="35">
        <v>4301051390</v>
      </c>
      <c r="D550" s="446">
        <v>4640242181233</v>
      </c>
      <c r="E550" s="446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744" t="s">
        <v>716</v>
      </c>
      <c r="Q550" s="448"/>
      <c r="R550" s="448"/>
      <c r="S550" s="448"/>
      <c r="T550" s="449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hidden="1" customHeight="1" x14ac:dyDescent="0.25">
      <c r="A551" s="61" t="s">
        <v>717</v>
      </c>
      <c r="B551" s="61" t="s">
        <v>718</v>
      </c>
      <c r="C551" s="35">
        <v>4301051448</v>
      </c>
      <c r="D551" s="446">
        <v>4640242181226</v>
      </c>
      <c r="E551" s="446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745" t="s">
        <v>719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idden="1" x14ac:dyDescent="0.2">
      <c r="A552" s="453"/>
      <c r="B552" s="453"/>
      <c r="C552" s="453"/>
      <c r="D552" s="453"/>
      <c r="E552" s="453"/>
      <c r="F552" s="453"/>
      <c r="G552" s="453"/>
      <c r="H552" s="453"/>
      <c r="I552" s="453"/>
      <c r="J552" s="453"/>
      <c r="K552" s="453"/>
      <c r="L552" s="453"/>
      <c r="M552" s="453"/>
      <c r="N552" s="453"/>
      <c r="O552" s="454"/>
      <c r="P552" s="450" t="s">
        <v>43</v>
      </c>
      <c r="Q552" s="451"/>
      <c r="R552" s="451"/>
      <c r="S552" s="451"/>
      <c r="T552" s="451"/>
      <c r="U552" s="451"/>
      <c r="V552" s="452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hidden="1" x14ac:dyDescent="0.2">
      <c r="A553" s="453"/>
      <c r="B553" s="453"/>
      <c r="C553" s="453"/>
      <c r="D553" s="453"/>
      <c r="E553" s="453"/>
      <c r="F553" s="453"/>
      <c r="G553" s="453"/>
      <c r="H553" s="453"/>
      <c r="I553" s="453"/>
      <c r="J553" s="453"/>
      <c r="K553" s="453"/>
      <c r="L553" s="453"/>
      <c r="M553" s="453"/>
      <c r="N553" s="453"/>
      <c r="O553" s="454"/>
      <c r="P553" s="450" t="s">
        <v>43</v>
      </c>
      <c r="Q553" s="451"/>
      <c r="R553" s="451"/>
      <c r="S553" s="451"/>
      <c r="T553" s="451"/>
      <c r="U553" s="451"/>
      <c r="V553" s="452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hidden="1" customHeight="1" x14ac:dyDescent="0.25">
      <c r="A554" s="445" t="s">
        <v>183</v>
      </c>
      <c r="B554" s="445"/>
      <c r="C554" s="445"/>
      <c r="D554" s="445"/>
      <c r="E554" s="445"/>
      <c r="F554" s="445"/>
      <c r="G554" s="445"/>
      <c r="H554" s="445"/>
      <c r="I554" s="445"/>
      <c r="J554" s="445"/>
      <c r="K554" s="445"/>
      <c r="L554" s="445"/>
      <c r="M554" s="445"/>
      <c r="N554" s="445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  <c r="AA554" s="64"/>
      <c r="AB554" s="64"/>
      <c r="AC554" s="64"/>
    </row>
    <row r="555" spans="1:68" ht="27" hidden="1" customHeight="1" x14ac:dyDescent="0.25">
      <c r="A555" s="61" t="s">
        <v>720</v>
      </c>
      <c r="B555" s="61" t="s">
        <v>721</v>
      </c>
      <c r="C555" s="35">
        <v>4301060408</v>
      </c>
      <c r="D555" s="446">
        <v>4640242180120</v>
      </c>
      <c r="E555" s="446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746" t="s">
        <v>722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hidden="1" customHeight="1" x14ac:dyDescent="0.25">
      <c r="A556" s="61" t="s">
        <v>720</v>
      </c>
      <c r="B556" s="61" t="s">
        <v>723</v>
      </c>
      <c r="C556" s="35">
        <v>4301060354</v>
      </c>
      <c r="D556" s="446">
        <v>4640242180120</v>
      </c>
      <c r="E556" s="446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747" t="s">
        <v>724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hidden="1" customHeight="1" x14ac:dyDescent="0.25">
      <c r="A557" s="61" t="s">
        <v>725</v>
      </c>
      <c r="B557" s="61" t="s">
        <v>726</v>
      </c>
      <c r="C557" s="35">
        <v>4301060407</v>
      </c>
      <c r="D557" s="446">
        <v>4640242180137</v>
      </c>
      <c r="E557" s="446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748" t="s">
        <v>727</v>
      </c>
      <c r="Q557" s="448"/>
      <c r="R557" s="448"/>
      <c r="S557" s="448"/>
      <c r="T557" s="449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hidden="1" customHeight="1" x14ac:dyDescent="0.25">
      <c r="A558" s="61" t="s">
        <v>725</v>
      </c>
      <c r="B558" s="61" t="s">
        <v>728</v>
      </c>
      <c r="C558" s="35">
        <v>4301060355</v>
      </c>
      <c r="D558" s="446">
        <v>4640242180137</v>
      </c>
      <c r="E558" s="446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749" t="s">
        <v>729</v>
      </c>
      <c r="Q558" s="448"/>
      <c r="R558" s="448"/>
      <c r="S558" s="448"/>
      <c r="T558" s="449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idden="1" x14ac:dyDescent="0.2">
      <c r="A559" s="453"/>
      <c r="B559" s="453"/>
      <c r="C559" s="453"/>
      <c r="D559" s="453"/>
      <c r="E559" s="453"/>
      <c r="F559" s="453"/>
      <c r="G559" s="453"/>
      <c r="H559" s="453"/>
      <c r="I559" s="453"/>
      <c r="J559" s="453"/>
      <c r="K559" s="453"/>
      <c r="L559" s="453"/>
      <c r="M559" s="453"/>
      <c r="N559" s="453"/>
      <c r="O559" s="454"/>
      <c r="P559" s="450" t="s">
        <v>43</v>
      </c>
      <c r="Q559" s="451"/>
      <c r="R559" s="451"/>
      <c r="S559" s="451"/>
      <c r="T559" s="451"/>
      <c r="U559" s="451"/>
      <c r="V559" s="452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hidden="1" x14ac:dyDescent="0.2">
      <c r="A560" s="453"/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4"/>
      <c r="P560" s="450" t="s">
        <v>43</v>
      </c>
      <c r="Q560" s="451"/>
      <c r="R560" s="451"/>
      <c r="S560" s="451"/>
      <c r="T560" s="451"/>
      <c r="U560" s="451"/>
      <c r="V560" s="452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hidden="1" customHeight="1" x14ac:dyDescent="0.25">
      <c r="A561" s="444" t="s">
        <v>730</v>
      </c>
      <c r="B561" s="444"/>
      <c r="C561" s="444"/>
      <c r="D561" s="444"/>
      <c r="E561" s="444"/>
      <c r="F561" s="444"/>
      <c r="G561" s="444"/>
      <c r="H561" s="444"/>
      <c r="I561" s="444"/>
      <c r="J561" s="444"/>
      <c r="K561" s="444"/>
      <c r="L561" s="444"/>
      <c r="M561" s="444"/>
      <c r="N561" s="444"/>
      <c r="O561" s="444"/>
      <c r="P561" s="444"/>
      <c r="Q561" s="444"/>
      <c r="R561" s="444"/>
      <c r="S561" s="444"/>
      <c r="T561" s="444"/>
      <c r="U561" s="444"/>
      <c r="V561" s="444"/>
      <c r="W561" s="444"/>
      <c r="X561" s="444"/>
      <c r="Y561" s="444"/>
      <c r="Z561" s="444"/>
      <c r="AA561" s="63"/>
      <c r="AB561" s="63"/>
      <c r="AC561" s="63"/>
    </row>
    <row r="562" spans="1:68" ht="14.25" hidden="1" customHeight="1" x14ac:dyDescent="0.25">
      <c r="A562" s="445" t="s">
        <v>122</v>
      </c>
      <c r="B562" s="445"/>
      <c r="C562" s="445"/>
      <c r="D562" s="445"/>
      <c r="E562" s="445"/>
      <c r="F562" s="445"/>
      <c r="G562" s="445"/>
      <c r="H562" s="445"/>
      <c r="I562" s="445"/>
      <c r="J562" s="445"/>
      <c r="K562" s="445"/>
      <c r="L562" s="445"/>
      <c r="M562" s="445"/>
      <c r="N562" s="445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  <c r="AA562" s="64"/>
      <c r="AB562" s="64"/>
      <c r="AC562" s="64"/>
    </row>
    <row r="563" spans="1:68" ht="27" hidden="1" customHeight="1" x14ac:dyDescent="0.25">
      <c r="A563" s="61" t="s">
        <v>731</v>
      </c>
      <c r="B563" s="61" t="s">
        <v>732</v>
      </c>
      <c r="C563" s="35">
        <v>4301011951</v>
      </c>
      <c r="D563" s="446">
        <v>4640242180045</v>
      </c>
      <c r="E563" s="446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750" t="s">
        <v>733</v>
      </c>
      <c r="Q563" s="448"/>
      <c r="R563" s="448"/>
      <c r="S563" s="448"/>
      <c r="T563" s="449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hidden="1" customHeight="1" x14ac:dyDescent="0.25">
      <c r="A564" s="61" t="s">
        <v>734</v>
      </c>
      <c r="B564" s="61" t="s">
        <v>735</v>
      </c>
      <c r="C564" s="35">
        <v>4301011950</v>
      </c>
      <c r="D564" s="446">
        <v>4640242180601</v>
      </c>
      <c r="E564" s="446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751" t="s">
        <v>736</v>
      </c>
      <c r="Q564" s="448"/>
      <c r="R564" s="448"/>
      <c r="S564" s="448"/>
      <c r="T564" s="449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idden="1" x14ac:dyDescent="0.2">
      <c r="A565" s="453"/>
      <c r="B565" s="453"/>
      <c r="C565" s="453"/>
      <c r="D565" s="453"/>
      <c r="E565" s="453"/>
      <c r="F565" s="453"/>
      <c r="G565" s="453"/>
      <c r="H565" s="453"/>
      <c r="I565" s="453"/>
      <c r="J565" s="453"/>
      <c r="K565" s="453"/>
      <c r="L565" s="453"/>
      <c r="M565" s="453"/>
      <c r="N565" s="453"/>
      <c r="O565" s="454"/>
      <c r="P565" s="450" t="s">
        <v>43</v>
      </c>
      <c r="Q565" s="451"/>
      <c r="R565" s="451"/>
      <c r="S565" s="451"/>
      <c r="T565" s="451"/>
      <c r="U565" s="451"/>
      <c r="V565" s="452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hidden="1" x14ac:dyDescent="0.2">
      <c r="A566" s="453"/>
      <c r="B566" s="453"/>
      <c r="C566" s="453"/>
      <c r="D566" s="453"/>
      <c r="E566" s="453"/>
      <c r="F566" s="453"/>
      <c r="G566" s="453"/>
      <c r="H566" s="453"/>
      <c r="I566" s="453"/>
      <c r="J566" s="453"/>
      <c r="K566" s="453"/>
      <c r="L566" s="453"/>
      <c r="M566" s="453"/>
      <c r="N566" s="453"/>
      <c r="O566" s="454"/>
      <c r="P566" s="450" t="s">
        <v>43</v>
      </c>
      <c r="Q566" s="451"/>
      <c r="R566" s="451"/>
      <c r="S566" s="451"/>
      <c r="T566" s="451"/>
      <c r="U566" s="451"/>
      <c r="V566" s="452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hidden="1" customHeight="1" x14ac:dyDescent="0.25">
      <c r="A567" s="445" t="s">
        <v>162</v>
      </c>
      <c r="B567" s="445"/>
      <c r="C567" s="445"/>
      <c r="D567" s="445"/>
      <c r="E567" s="445"/>
      <c r="F567" s="445"/>
      <c r="G567" s="445"/>
      <c r="H567" s="445"/>
      <c r="I567" s="445"/>
      <c r="J567" s="445"/>
      <c r="K567" s="445"/>
      <c r="L567" s="445"/>
      <c r="M567" s="445"/>
      <c r="N567" s="445"/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  <c r="AA567" s="64"/>
      <c r="AB567" s="64"/>
      <c r="AC567" s="64"/>
    </row>
    <row r="568" spans="1:68" ht="27" hidden="1" customHeight="1" x14ac:dyDescent="0.25">
      <c r="A568" s="61" t="s">
        <v>737</v>
      </c>
      <c r="B568" s="61" t="s">
        <v>738</v>
      </c>
      <c r="C568" s="35">
        <v>4301020314</v>
      </c>
      <c r="D568" s="446">
        <v>4640242180090</v>
      </c>
      <c r="E568" s="446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753" t="s">
        <v>739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hidden="1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hidden="1" customHeight="1" x14ac:dyDescent="0.25">
      <c r="A571" s="445" t="s">
        <v>79</v>
      </c>
      <c r="B571" s="445"/>
      <c r="C571" s="445"/>
      <c r="D571" s="445"/>
      <c r="E571" s="445"/>
      <c r="F571" s="445"/>
      <c r="G571" s="445"/>
      <c r="H571" s="445"/>
      <c r="I571" s="445"/>
      <c r="J571" s="445"/>
      <c r="K571" s="445"/>
      <c r="L571" s="445"/>
      <c r="M571" s="445"/>
      <c r="N571" s="445"/>
      <c r="O571" s="445"/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  <c r="AA571" s="64"/>
      <c r="AB571" s="64"/>
      <c r="AC571" s="64"/>
    </row>
    <row r="572" spans="1:68" ht="27" hidden="1" customHeight="1" x14ac:dyDescent="0.25">
      <c r="A572" s="61" t="s">
        <v>740</v>
      </c>
      <c r="B572" s="61" t="s">
        <v>741</v>
      </c>
      <c r="C572" s="35">
        <v>4301031321</v>
      </c>
      <c r="D572" s="446">
        <v>4640242180076</v>
      </c>
      <c r="E572" s="446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754" t="s">
        <v>742</v>
      </c>
      <c r="Q572" s="448"/>
      <c r="R572" s="448"/>
      <c r="S572" s="448"/>
      <c r="T572" s="449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idden="1" x14ac:dyDescent="0.2">
      <c r="A573" s="453"/>
      <c r="B573" s="453"/>
      <c r="C573" s="453"/>
      <c r="D573" s="453"/>
      <c r="E573" s="453"/>
      <c r="F573" s="453"/>
      <c r="G573" s="453"/>
      <c r="H573" s="453"/>
      <c r="I573" s="453"/>
      <c r="J573" s="453"/>
      <c r="K573" s="453"/>
      <c r="L573" s="453"/>
      <c r="M573" s="453"/>
      <c r="N573" s="453"/>
      <c r="O573" s="454"/>
      <c r="P573" s="450" t="s">
        <v>43</v>
      </c>
      <c r="Q573" s="451"/>
      <c r="R573" s="451"/>
      <c r="S573" s="451"/>
      <c r="T573" s="451"/>
      <c r="U573" s="451"/>
      <c r="V573" s="452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hidden="1" x14ac:dyDescent="0.2">
      <c r="A574" s="453"/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4"/>
      <c r="P574" s="450" t="s">
        <v>43</v>
      </c>
      <c r="Q574" s="451"/>
      <c r="R574" s="451"/>
      <c r="S574" s="451"/>
      <c r="T574" s="451"/>
      <c r="U574" s="451"/>
      <c r="V574" s="452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hidden="1" customHeight="1" x14ac:dyDescent="0.25">
      <c r="A575" s="445" t="s">
        <v>84</v>
      </c>
      <c r="B575" s="445"/>
      <c r="C575" s="445"/>
      <c r="D575" s="445"/>
      <c r="E575" s="445"/>
      <c r="F575" s="445"/>
      <c r="G575" s="445"/>
      <c r="H575" s="445"/>
      <c r="I575" s="445"/>
      <c r="J575" s="445"/>
      <c r="K575" s="445"/>
      <c r="L575" s="445"/>
      <c r="M575" s="445"/>
      <c r="N575" s="445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  <c r="AA575" s="64"/>
      <c r="AB575" s="64"/>
      <c r="AC575" s="64"/>
    </row>
    <row r="576" spans="1:68" ht="27" hidden="1" customHeight="1" x14ac:dyDescent="0.25">
      <c r="A576" s="61" t="s">
        <v>743</v>
      </c>
      <c r="B576" s="61" t="s">
        <v>744</v>
      </c>
      <c r="C576" s="35">
        <v>4301051780</v>
      </c>
      <c r="D576" s="446">
        <v>4640242180106</v>
      </c>
      <c r="E576" s="446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755" t="s">
        <v>745</v>
      </c>
      <c r="Q576" s="448"/>
      <c r="R576" s="448"/>
      <c r="S576" s="448"/>
      <c r="T576" s="449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hidden="1" x14ac:dyDescent="0.2">
      <c r="A577" s="453"/>
      <c r="B577" s="453"/>
      <c r="C577" s="453"/>
      <c r="D577" s="453"/>
      <c r="E577" s="453"/>
      <c r="F577" s="453"/>
      <c r="G577" s="453"/>
      <c r="H577" s="453"/>
      <c r="I577" s="453"/>
      <c r="J577" s="453"/>
      <c r="K577" s="453"/>
      <c r="L577" s="453"/>
      <c r="M577" s="453"/>
      <c r="N577" s="453"/>
      <c r="O577" s="454"/>
      <c r="P577" s="450" t="s">
        <v>43</v>
      </c>
      <c r="Q577" s="451"/>
      <c r="R577" s="451"/>
      <c r="S577" s="451"/>
      <c r="T577" s="451"/>
      <c r="U577" s="451"/>
      <c r="V577" s="452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hidden="1" x14ac:dyDescent="0.2">
      <c r="A578" s="453"/>
      <c r="B578" s="453"/>
      <c r="C578" s="453"/>
      <c r="D578" s="453"/>
      <c r="E578" s="453"/>
      <c r="F578" s="453"/>
      <c r="G578" s="453"/>
      <c r="H578" s="453"/>
      <c r="I578" s="453"/>
      <c r="J578" s="453"/>
      <c r="K578" s="453"/>
      <c r="L578" s="453"/>
      <c r="M578" s="453"/>
      <c r="N578" s="453"/>
      <c r="O578" s="454"/>
      <c r="P578" s="450" t="s">
        <v>43</v>
      </c>
      <c r="Q578" s="451"/>
      <c r="R578" s="451"/>
      <c r="S578" s="451"/>
      <c r="T578" s="451"/>
      <c r="U578" s="451"/>
      <c r="V578" s="452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759"/>
      <c r="P579" s="756" t="s">
        <v>36</v>
      </c>
      <c r="Q579" s="757"/>
      <c r="R579" s="757"/>
      <c r="S579" s="757"/>
      <c r="T579" s="757"/>
      <c r="U579" s="757"/>
      <c r="V579" s="758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17655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17722.119999999995</v>
      </c>
      <c r="Z579" s="41"/>
      <c r="AA579" s="65"/>
      <c r="AB579" s="65"/>
      <c r="AC579" s="65"/>
    </row>
    <row r="580" spans="1:32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759"/>
      <c r="P580" s="756" t="s">
        <v>37</v>
      </c>
      <c r="Q580" s="757"/>
      <c r="R580" s="757"/>
      <c r="S580" s="757"/>
      <c r="T580" s="757"/>
      <c r="U580" s="757"/>
      <c r="V580" s="758"/>
      <c r="W580" s="41" t="s">
        <v>0</v>
      </c>
      <c r="X580" s="42">
        <f>IFERROR(SUM(BM22:BM576),"0")</f>
        <v>18828.684678719972</v>
      </c>
      <c r="Y580" s="42">
        <f>IFERROR(SUM(BN22:BN576),"0")</f>
        <v>18900.023999999998</v>
      </c>
      <c r="Z580" s="41"/>
      <c r="AA580" s="65"/>
      <c r="AB580" s="65"/>
      <c r="AC580" s="65"/>
    </row>
    <row r="581" spans="1:32" x14ac:dyDescent="0.2">
      <c r="A581" s="453"/>
      <c r="B581" s="453"/>
      <c r="C581" s="453"/>
      <c r="D581" s="453"/>
      <c r="E581" s="453"/>
      <c r="F581" s="453"/>
      <c r="G581" s="453"/>
      <c r="H581" s="453"/>
      <c r="I581" s="453"/>
      <c r="J581" s="453"/>
      <c r="K581" s="453"/>
      <c r="L581" s="453"/>
      <c r="M581" s="453"/>
      <c r="N581" s="453"/>
      <c r="O581" s="759"/>
      <c r="P581" s="756" t="s">
        <v>38</v>
      </c>
      <c r="Q581" s="757"/>
      <c r="R581" s="757"/>
      <c r="S581" s="757"/>
      <c r="T581" s="757"/>
      <c r="U581" s="757"/>
      <c r="V581" s="758"/>
      <c r="W581" s="41" t="s">
        <v>23</v>
      </c>
      <c r="X581" s="43">
        <f>ROUNDUP(SUM(BO22:BO576),0)</f>
        <v>37</v>
      </c>
      <c r="Y581" s="43">
        <f>ROUNDUP(SUM(BP22:BP576),0)</f>
        <v>37</v>
      </c>
      <c r="Z581" s="41"/>
      <c r="AA581" s="65"/>
      <c r="AB581" s="65"/>
      <c r="AC581" s="65"/>
    </row>
    <row r="582" spans="1:32" x14ac:dyDescent="0.2">
      <c r="A582" s="453"/>
      <c r="B582" s="453"/>
      <c r="C582" s="453"/>
      <c r="D582" s="453"/>
      <c r="E582" s="453"/>
      <c r="F582" s="453"/>
      <c r="G582" s="453"/>
      <c r="H582" s="453"/>
      <c r="I582" s="453"/>
      <c r="J582" s="453"/>
      <c r="K582" s="453"/>
      <c r="L582" s="453"/>
      <c r="M582" s="453"/>
      <c r="N582" s="453"/>
      <c r="O582" s="759"/>
      <c r="P582" s="756" t="s">
        <v>39</v>
      </c>
      <c r="Q582" s="757"/>
      <c r="R582" s="757"/>
      <c r="S582" s="757"/>
      <c r="T582" s="757"/>
      <c r="U582" s="757"/>
      <c r="V582" s="758"/>
      <c r="W582" s="41" t="s">
        <v>0</v>
      </c>
      <c r="X582" s="42">
        <f>GrossWeightTotal+PalletQtyTotal*25</f>
        <v>19753.684678719972</v>
      </c>
      <c r="Y582" s="42">
        <f>GrossWeightTotalR+PalletQtyTotalR*25</f>
        <v>19825.023999999998</v>
      </c>
      <c r="Z582" s="41"/>
      <c r="AA582" s="65"/>
      <c r="AB582" s="65"/>
      <c r="AC582" s="65"/>
    </row>
    <row r="583" spans="1:32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759"/>
      <c r="P583" s="756" t="s">
        <v>40</v>
      </c>
      <c r="Q583" s="757"/>
      <c r="R583" s="757"/>
      <c r="S583" s="757"/>
      <c r="T583" s="757"/>
      <c r="U583" s="757"/>
      <c r="V583" s="758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2537.1216256510379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2547</v>
      </c>
      <c r="Z583" s="41"/>
      <c r="AA583" s="65"/>
      <c r="AB583" s="65"/>
      <c r="AC583" s="65"/>
    </row>
    <row r="584" spans="1:32" ht="14.25" hidden="1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759"/>
      <c r="P584" s="756" t="s">
        <v>41</v>
      </c>
      <c r="Q584" s="757"/>
      <c r="R584" s="757"/>
      <c r="S584" s="757"/>
      <c r="T584" s="757"/>
      <c r="U584" s="757"/>
      <c r="V584" s="758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44.555939999999993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752" t="s">
        <v>120</v>
      </c>
      <c r="D586" s="752" t="s">
        <v>120</v>
      </c>
      <c r="E586" s="752" t="s">
        <v>120</v>
      </c>
      <c r="F586" s="752" t="s">
        <v>120</v>
      </c>
      <c r="G586" s="752" t="s">
        <v>120</v>
      </c>
      <c r="H586" s="752" t="s">
        <v>266</v>
      </c>
      <c r="I586" s="752" t="s">
        <v>266</v>
      </c>
      <c r="J586" s="752" t="s">
        <v>266</v>
      </c>
      <c r="K586" s="752" t="s">
        <v>266</v>
      </c>
      <c r="L586" s="760"/>
      <c r="M586" s="752" t="s">
        <v>266</v>
      </c>
      <c r="N586" s="760"/>
      <c r="O586" s="752" t="s">
        <v>266</v>
      </c>
      <c r="P586" s="752" t="s">
        <v>266</v>
      </c>
      <c r="Q586" s="752" t="s">
        <v>266</v>
      </c>
      <c r="R586" s="752" t="s">
        <v>266</v>
      </c>
      <c r="S586" s="752" t="s">
        <v>266</v>
      </c>
      <c r="T586" s="752" t="s">
        <v>266</v>
      </c>
      <c r="U586" s="752" t="s">
        <v>266</v>
      </c>
      <c r="V586" s="752" t="s">
        <v>486</v>
      </c>
      <c r="W586" s="752" t="s">
        <v>486</v>
      </c>
      <c r="X586" s="752" t="s">
        <v>540</v>
      </c>
      <c r="Y586" s="752" t="s">
        <v>540</v>
      </c>
      <c r="Z586" s="752" t="s">
        <v>540</v>
      </c>
      <c r="AA586" s="752" t="s">
        <v>540</v>
      </c>
      <c r="AB586" s="78" t="s">
        <v>611</v>
      </c>
      <c r="AC586" s="752" t="s">
        <v>652</v>
      </c>
      <c r="AD586" s="752" t="s">
        <v>652</v>
      </c>
      <c r="AF586" s="1"/>
    </row>
    <row r="587" spans="1:32" ht="14.25" customHeight="1" thickTop="1" x14ac:dyDescent="0.2">
      <c r="A587" s="761" t="s">
        <v>10</v>
      </c>
      <c r="B587" s="752" t="s">
        <v>78</v>
      </c>
      <c r="C587" s="752" t="s">
        <v>121</v>
      </c>
      <c r="D587" s="752" t="s">
        <v>141</v>
      </c>
      <c r="E587" s="752" t="s">
        <v>189</v>
      </c>
      <c r="F587" s="752" t="s">
        <v>209</v>
      </c>
      <c r="G587" s="752" t="s">
        <v>120</v>
      </c>
      <c r="H587" s="752" t="s">
        <v>267</v>
      </c>
      <c r="I587" s="752" t="s">
        <v>284</v>
      </c>
      <c r="J587" s="752" t="s">
        <v>340</v>
      </c>
      <c r="K587" s="752" t="s">
        <v>355</v>
      </c>
      <c r="L587" s="1"/>
      <c r="M587" s="752" t="s">
        <v>371</v>
      </c>
      <c r="N587" s="1"/>
      <c r="O587" s="752" t="s">
        <v>384</v>
      </c>
      <c r="P587" s="752" t="s">
        <v>387</v>
      </c>
      <c r="Q587" s="752" t="s">
        <v>394</v>
      </c>
      <c r="R587" s="752" t="s">
        <v>405</v>
      </c>
      <c r="S587" s="752" t="s">
        <v>408</v>
      </c>
      <c r="T587" s="752" t="s">
        <v>415</v>
      </c>
      <c r="U587" s="752" t="s">
        <v>477</v>
      </c>
      <c r="V587" s="752" t="s">
        <v>487</v>
      </c>
      <c r="W587" s="752" t="s">
        <v>515</v>
      </c>
      <c r="X587" s="752" t="s">
        <v>541</v>
      </c>
      <c r="Y587" s="752" t="s">
        <v>586</v>
      </c>
      <c r="Z587" s="752" t="s">
        <v>601</v>
      </c>
      <c r="AA587" s="752" t="s">
        <v>608</v>
      </c>
      <c r="AB587" s="752" t="s">
        <v>611</v>
      </c>
      <c r="AC587" s="752" t="s">
        <v>652</v>
      </c>
      <c r="AD587" s="752" t="s">
        <v>730</v>
      </c>
      <c r="AF587" s="1"/>
    </row>
    <row r="588" spans="1:32" ht="13.5" thickBot="1" x14ac:dyDescent="0.25">
      <c r="A588" s="762"/>
      <c r="B588" s="752"/>
      <c r="C588" s="752"/>
      <c r="D588" s="752"/>
      <c r="E588" s="752"/>
      <c r="F588" s="752"/>
      <c r="G588" s="752"/>
      <c r="H588" s="752"/>
      <c r="I588" s="752"/>
      <c r="J588" s="752"/>
      <c r="K588" s="752"/>
      <c r="L588" s="1"/>
      <c r="M588" s="752"/>
      <c r="N588" s="1"/>
      <c r="O588" s="752"/>
      <c r="P588" s="752"/>
      <c r="Q588" s="752"/>
      <c r="R588" s="752"/>
      <c r="S588" s="752"/>
      <c r="T588" s="752"/>
      <c r="U588" s="752"/>
      <c r="V588" s="752"/>
      <c r="W588" s="752"/>
      <c r="X588" s="752"/>
      <c r="Y588" s="752"/>
      <c r="Z588" s="752"/>
      <c r="AA588" s="752"/>
      <c r="AB588" s="752"/>
      <c r="AC588" s="752"/>
      <c r="AD588" s="752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80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1706.4</v>
      </c>
      <c r="E589" s="51">
        <f>IFERROR(Y105*1,"0")+IFERROR(Y106*1,"0")+IFERROR(Y107*1,"0")+IFERROR(Y108*1,"0")+IFERROR(Y109*1,"0")+IFERROR(Y113*1,"0")+IFERROR(Y114*1,"0")+IFERROR(Y115*1,"0")+IFERROR(Y116*1,"0")+IFERROR(Y117*1,"0")</f>
        <v>225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456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80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12088.8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390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100.80000000000001</v>
      </c>
      <c r="Y589" s="51">
        <f>IFERROR(Y453*1,"0")+IFERROR(Y457*1,"0")+IFERROR(Y458*1,"0")+IFERROR(Y459*1,"0")+IFERROR(Y460*1,"0")+IFERROR(Y461*1,"0")+IFERROR(Y462*1,"0")+IFERROR(Y466*1,"0")</f>
        <v>63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1948.3200000000004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583.80000000000007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0,00"/>
        <filter val="1 200,00"/>
        <filter val="1 294,87"/>
        <filter val="1 700,00"/>
        <filter val="10 100,00"/>
        <filter val="100,00"/>
        <filter val="102,27"/>
        <filter val="138,10"/>
        <filter val="14,29"/>
        <filter val="150,00"/>
        <filter val="157,41"/>
        <filter val="160,00"/>
        <filter val="17 655,00"/>
        <filter val="18 828,68"/>
        <filter val="19 753,68"/>
        <filter val="19,05"/>
        <filter val="19,61"/>
        <filter val="2 537,12"/>
        <filter val="20,00"/>
        <filter val="200,00"/>
        <filter val="225,00"/>
        <filter val="227,27"/>
        <filter val="23,81"/>
        <filter val="230,95"/>
        <filter val="280,00"/>
        <filter val="31,11"/>
        <filter val="350,00"/>
        <filter val="37"/>
        <filter val="37,88"/>
        <filter val="390,00"/>
        <filter val="440,00"/>
        <filter val="46,30"/>
        <filter val="50,00"/>
        <filter val="500,00"/>
        <filter val="54,21"/>
        <filter val="540,00"/>
        <filter val="580,00"/>
        <filter val="60,00"/>
        <filter val="80,00"/>
        <filter val="970,00"/>
      </filters>
    </filterColumn>
  </autoFilter>
  <dataConsolidate/>
  <mergeCells count="1044"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2024-09-10T10:20:06Z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