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D066CC-2A74-4CC3-B2C7-3BB26AFCB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X247" i="1"/>
  <c r="BO246" i="1"/>
  <c r="BM246" i="1"/>
  <c r="Z246" i="1"/>
  <c r="Y246" i="1"/>
  <c r="BO245" i="1"/>
  <c r="BM245" i="1"/>
  <c r="Z245" i="1"/>
  <c r="Z247" i="1" s="1"/>
  <c r="Y245" i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X231" i="1"/>
  <c r="X230" i="1"/>
  <c r="BO229" i="1"/>
  <c r="BM229" i="1"/>
  <c r="Z229" i="1"/>
  <c r="Z230" i="1" s="1"/>
  <c r="Y229" i="1"/>
  <c r="Y231" i="1" s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8" i="1"/>
  <c r="X217" i="1"/>
  <c r="BO216" i="1"/>
  <c r="BM216" i="1"/>
  <c r="Z216" i="1"/>
  <c r="Z217" i="1" s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Z175" i="1" s="1"/>
  <c r="Y172" i="1"/>
  <c r="P172" i="1"/>
  <c r="X168" i="1"/>
  <c r="X167" i="1"/>
  <c r="BO166" i="1"/>
  <c r="BM166" i="1"/>
  <c r="Z166" i="1"/>
  <c r="Y166" i="1"/>
  <c r="P166" i="1"/>
  <c r="BO165" i="1"/>
  <c r="BM165" i="1"/>
  <c r="Z165" i="1"/>
  <c r="Z167" i="1" s="1"/>
  <c r="Y165" i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Z162" i="1" s="1"/>
  <c r="Y158" i="1"/>
  <c r="X155" i="1"/>
  <c r="X154" i="1"/>
  <c r="BO153" i="1"/>
  <c r="BM153" i="1"/>
  <c r="Z153" i="1"/>
  <c r="Y153" i="1"/>
  <c r="BP153" i="1" s="1"/>
  <c r="BO152" i="1"/>
  <c r="BM152" i="1"/>
  <c r="Z152" i="1"/>
  <c r="Z154" i="1" s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X137" i="1"/>
  <c r="X136" i="1"/>
  <c r="BO135" i="1"/>
  <c r="BM135" i="1"/>
  <c r="Z135" i="1"/>
  <c r="Z136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BP129" i="1" s="1"/>
  <c r="P129" i="1"/>
  <c r="BP128" i="1"/>
  <c r="BO128" i="1"/>
  <c r="BN128" i="1"/>
  <c r="BM128" i="1"/>
  <c r="Z128" i="1"/>
  <c r="Z131" i="1" s="1"/>
  <c r="Y128" i="1"/>
  <c r="P128" i="1"/>
  <c r="X125" i="1"/>
  <c r="X124" i="1"/>
  <c r="BO123" i="1"/>
  <c r="BM123" i="1"/>
  <c r="Z123" i="1"/>
  <c r="Y123" i="1"/>
  <c r="P123" i="1"/>
  <c r="BO122" i="1"/>
  <c r="BM122" i="1"/>
  <c r="Z122" i="1"/>
  <c r="Z124" i="1" s="1"/>
  <c r="Y122" i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Z112" i="1" s="1"/>
  <c r="Y102" i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Z98" i="1" s="1"/>
  <c r="Y96" i="1"/>
  <c r="P96" i="1"/>
  <c r="BO95" i="1"/>
  <c r="BM95" i="1"/>
  <c r="Z95" i="1"/>
  <c r="Y95" i="1"/>
  <c r="Y98" i="1" s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Y86" i="1"/>
  <c r="BP86" i="1" s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2" i="1" s="1"/>
  <c r="P79" i="1"/>
  <c r="X76" i="1"/>
  <c r="X75" i="1"/>
  <c r="BO74" i="1"/>
  <c r="BM74" i="1"/>
  <c r="Z74" i="1"/>
  <c r="Z75" i="1" s="1"/>
  <c r="Y74" i="1"/>
  <c r="Y75" i="1" s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P30" i="1"/>
  <c r="BO29" i="1"/>
  <c r="BM29" i="1"/>
  <c r="Z29" i="1"/>
  <c r="Y29" i="1"/>
  <c r="P29" i="1"/>
  <c r="BO28" i="1"/>
  <c r="BM28" i="1"/>
  <c r="Z28" i="1"/>
  <c r="Y28" i="1"/>
  <c r="P28" i="1"/>
  <c r="X24" i="1"/>
  <c r="X279" i="1" s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8" i="1" l="1"/>
  <c r="BN28" i="1"/>
  <c r="BP30" i="1"/>
  <c r="BN30" i="1"/>
  <c r="Y47" i="1"/>
  <c r="BP43" i="1"/>
  <c r="BN43" i="1"/>
  <c r="BP45" i="1"/>
  <c r="BN45" i="1"/>
  <c r="Y70" i="1"/>
  <c r="BP68" i="1"/>
  <c r="BN68" i="1"/>
  <c r="BP141" i="1"/>
  <c r="BN141" i="1"/>
  <c r="Y188" i="1"/>
  <c r="BP184" i="1"/>
  <c r="BN184" i="1"/>
  <c r="BP186" i="1"/>
  <c r="BN186" i="1"/>
  <c r="BP202" i="1"/>
  <c r="BN202" i="1"/>
  <c r="BP204" i="1"/>
  <c r="BN204" i="1"/>
  <c r="BP223" i="1"/>
  <c r="BN223" i="1"/>
  <c r="Y239" i="1"/>
  <c r="Y238" i="1"/>
  <c r="BP235" i="1"/>
  <c r="BN235" i="1"/>
  <c r="BP236" i="1"/>
  <c r="BN236" i="1"/>
  <c r="BP237" i="1"/>
  <c r="BN237" i="1"/>
  <c r="BP252" i="1"/>
  <c r="BN252" i="1"/>
  <c r="Y24" i="1"/>
  <c r="Y23" i="1"/>
  <c r="Y91" i="1"/>
  <c r="BP85" i="1"/>
  <c r="BN85" i="1"/>
  <c r="BP87" i="1"/>
  <c r="BN87" i="1"/>
  <c r="BP89" i="1"/>
  <c r="BN89" i="1"/>
  <c r="BP103" i="1"/>
  <c r="BN103" i="1"/>
  <c r="BP105" i="1"/>
  <c r="BN105" i="1"/>
  <c r="BP107" i="1"/>
  <c r="BN107" i="1"/>
  <c r="BP109" i="1"/>
  <c r="BN109" i="1"/>
  <c r="BP111" i="1"/>
  <c r="BN111" i="1"/>
  <c r="BP123" i="1"/>
  <c r="BN123" i="1"/>
  <c r="Y137" i="1"/>
  <c r="Y136" i="1"/>
  <c r="BP135" i="1"/>
  <c r="BN135" i="1"/>
  <c r="BP166" i="1"/>
  <c r="BN166" i="1"/>
  <c r="Y180" i="1"/>
  <c r="Y179" i="1"/>
  <c r="BP178" i="1"/>
  <c r="BN178" i="1"/>
  <c r="Y248" i="1"/>
  <c r="Y247" i="1"/>
  <c r="BP245" i="1"/>
  <c r="BN245" i="1"/>
  <c r="BP246" i="1"/>
  <c r="BN246" i="1"/>
  <c r="Z32" i="1"/>
  <c r="Z39" i="1"/>
  <c r="Z47" i="1"/>
  <c r="Y65" i="1"/>
  <c r="Z70" i="1"/>
  <c r="Z81" i="1"/>
  <c r="Z91" i="1"/>
  <c r="Y113" i="1"/>
  <c r="Y118" i="1"/>
  <c r="Y125" i="1"/>
  <c r="Y132" i="1"/>
  <c r="Y143" i="1"/>
  <c r="Y162" i="1"/>
  <c r="Y168" i="1"/>
  <c r="Y176" i="1"/>
  <c r="Z187" i="1"/>
  <c r="BP29" i="1"/>
  <c r="BN29" i="1"/>
  <c r="Y33" i="1"/>
  <c r="BP31" i="1"/>
  <c r="BN31" i="1"/>
  <c r="Y32" i="1"/>
  <c r="Y39" i="1"/>
  <c r="Y48" i="1"/>
  <c r="Y64" i="1"/>
  <c r="Y71" i="1"/>
  <c r="Y76" i="1"/>
  <c r="Y81" i="1"/>
  <c r="Y92" i="1"/>
  <c r="Y99" i="1"/>
  <c r="Y112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H9" i="1"/>
  <c r="X280" i="1"/>
  <c r="X281" i="1"/>
  <c r="X283" i="1"/>
  <c r="BN36" i="1"/>
  <c r="BP36" i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BN86" i="1"/>
  <c r="BN88" i="1"/>
  <c r="BN90" i="1"/>
  <c r="BN95" i="1"/>
  <c r="BP95" i="1"/>
  <c r="BN97" i="1"/>
  <c r="BN102" i="1"/>
  <c r="BP102" i="1"/>
  <c r="BN104" i="1"/>
  <c r="BN106" i="1"/>
  <c r="BN108" i="1"/>
  <c r="BN110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84" i="1" s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83" i="1" l="1"/>
  <c r="Y280" i="1"/>
  <c r="Y279" i="1"/>
  <c r="Y281" i="1"/>
  <c r="X282" i="1"/>
  <c r="B292" i="1" l="1"/>
  <c r="Y282" i="1"/>
  <c r="A292" i="1" l="1"/>
  <c r="C29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<sst xmlns="http://schemas.openxmlformats.org/spreadsheetml/2006/main" count="1355" uniqueCount="436">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</sst>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274" t="s">
        <v>0</v>
      </c>
      <c r="E1" s="228"/>
      <c r="F1" s="228"/>
      <c r="G1" s="12" t="s">
        <v>1</v>
      </c>
      <c r="H1" s="274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299" t="s">
        <v>8</v>
      </c>
      <c r="B5" s="222"/>
      <c r="C5" s="223"/>
      <c r="D5" s="276"/>
      <c r="E5" s="277"/>
      <c r="F5" s="410" t="s">
        <v>9</v>
      </c>
      <c r="G5" s="223"/>
      <c r="H5" s="276"/>
      <c r="I5" s="375"/>
      <c r="J5" s="375"/>
      <c r="K5" s="375"/>
      <c r="L5" s="375"/>
      <c r="M5" s="277"/>
      <c r="N5" s="61"/>
      <c r="P5" s="24" t="s">
        <v>10</v>
      </c>
      <c r="Q5" s="403">
        <v>45548</v>
      </c>
      <c r="R5" s="251"/>
      <c r="T5" s="315" t="s">
        <v>11</v>
      </c>
      <c r="U5" s="316"/>
      <c r="V5" s="317" t="s">
        <v>12</v>
      </c>
      <c r="W5" s="251"/>
      <c r="AB5" s="51"/>
      <c r="AC5" s="51"/>
      <c r="AD5" s="51"/>
      <c r="AE5" s="51"/>
    </row>
    <row r="6" spans="1:32" s="197" customFormat="1" ht="24" customHeight="1" x14ac:dyDescent="0.2">
      <c r="A6" s="299" t="s">
        <v>13</v>
      </c>
      <c r="B6" s="222"/>
      <c r="C6" s="223"/>
      <c r="D6" s="376" t="s">
        <v>14</v>
      </c>
      <c r="E6" s="377"/>
      <c r="F6" s="377"/>
      <c r="G6" s="377"/>
      <c r="H6" s="377"/>
      <c r="I6" s="377"/>
      <c r="J6" s="377"/>
      <c r="K6" s="377"/>
      <c r="L6" s="377"/>
      <c r="M6" s="251"/>
      <c r="N6" s="62"/>
      <c r="P6" s="24" t="s">
        <v>15</v>
      </c>
      <c r="Q6" s="415" t="str">
        <f>IF(Q5=0," ",CHOOSE(WEEKDAY(Q5,2),"Понедельник","Вторник","Среда","Четверг","Пятница","Суббота","Воскресенье"))</f>
        <v>Пятница</v>
      </c>
      <c r="R6" s="208"/>
      <c r="T6" s="332" t="s">
        <v>16</v>
      </c>
      <c r="U6" s="316"/>
      <c r="V6" s="323" t="s">
        <v>17</v>
      </c>
      <c r="W6" s="245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257" t="str">
        <f>IFERROR(VLOOKUP(DeliveryAddress,Table,3,0),1)</f>
        <v>1</v>
      </c>
      <c r="E7" s="258"/>
      <c r="F7" s="258"/>
      <c r="G7" s="258"/>
      <c r="H7" s="258"/>
      <c r="I7" s="258"/>
      <c r="J7" s="258"/>
      <c r="K7" s="258"/>
      <c r="L7" s="258"/>
      <c r="M7" s="259"/>
      <c r="N7" s="63"/>
      <c r="P7" s="24"/>
      <c r="Q7" s="42"/>
      <c r="R7" s="42"/>
      <c r="T7" s="210"/>
      <c r="U7" s="316"/>
      <c r="V7" s="324"/>
      <c r="W7" s="325"/>
      <c r="AB7" s="51"/>
      <c r="AC7" s="51"/>
      <c r="AD7" s="51"/>
      <c r="AE7" s="51"/>
    </row>
    <row r="8" spans="1:32" s="197" customFormat="1" ht="25.5" customHeight="1" x14ac:dyDescent="0.2">
      <c r="A8" s="329" t="s">
        <v>18</v>
      </c>
      <c r="B8" s="214"/>
      <c r="C8" s="215"/>
      <c r="D8" s="265" t="s">
        <v>19</v>
      </c>
      <c r="E8" s="266"/>
      <c r="F8" s="266"/>
      <c r="G8" s="266"/>
      <c r="H8" s="266"/>
      <c r="I8" s="266"/>
      <c r="J8" s="266"/>
      <c r="K8" s="266"/>
      <c r="L8" s="266"/>
      <c r="M8" s="267"/>
      <c r="N8" s="64"/>
      <c r="P8" s="24" t="s">
        <v>20</v>
      </c>
      <c r="Q8" s="302">
        <v>0.375</v>
      </c>
      <c r="R8" s="259"/>
      <c r="T8" s="210"/>
      <c r="U8" s="316"/>
      <c r="V8" s="324"/>
      <c r="W8" s="325"/>
      <c r="AB8" s="51"/>
      <c r="AC8" s="51"/>
      <c r="AD8" s="51"/>
      <c r="AE8" s="51"/>
    </row>
    <row r="9" spans="1:32" s="19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9"/>
      <c r="E9" s="212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8"/>
      <c r="P9" s="26" t="s">
        <v>21</v>
      </c>
      <c r="Q9" s="217"/>
      <c r="R9" s="218"/>
      <c r="T9" s="210"/>
      <c r="U9" s="316"/>
      <c r="V9" s="326"/>
      <c r="W9" s="327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9"/>
      <c r="E10" s="212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22" t="str">
        <f>IFERROR(VLOOKUP($D$10,Proxy,2,FALSE),"")</f>
        <v/>
      </c>
      <c r="I10" s="210"/>
      <c r="J10" s="210"/>
      <c r="K10" s="210"/>
      <c r="L10" s="210"/>
      <c r="M10" s="210"/>
      <c r="N10" s="196"/>
      <c r="P10" s="26" t="s">
        <v>22</v>
      </c>
      <c r="Q10" s="334"/>
      <c r="R10" s="335"/>
      <c r="U10" s="24" t="s">
        <v>23</v>
      </c>
      <c r="V10" s="244" t="s">
        <v>24</v>
      </c>
      <c r="W10" s="245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50"/>
      <c r="R11" s="251"/>
      <c r="U11" s="24" t="s">
        <v>27</v>
      </c>
      <c r="V11" s="328" t="s">
        <v>28</v>
      </c>
      <c r="W11" s="218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221" t="s">
        <v>29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65"/>
      <c r="P12" s="24" t="s">
        <v>30</v>
      </c>
      <c r="Q12" s="302"/>
      <c r="R12" s="259"/>
      <c r="S12" s="23"/>
      <c r="U12" s="24"/>
      <c r="V12" s="228"/>
      <c r="W12" s="210"/>
      <c r="AB12" s="51"/>
      <c r="AC12" s="51"/>
      <c r="AD12" s="51"/>
      <c r="AE12" s="51"/>
    </row>
    <row r="13" spans="1:32" s="197" customFormat="1" ht="23.25" customHeight="1" x14ac:dyDescent="0.2">
      <c r="A13" s="221" t="s">
        <v>31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65"/>
      <c r="O13" s="26"/>
      <c r="P13" s="26" t="s">
        <v>32</v>
      </c>
      <c r="Q13" s="328"/>
      <c r="R13" s="2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221" t="s">
        <v>33</v>
      </c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38" t="s">
        <v>34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66"/>
      <c r="P15" s="313" t="s">
        <v>35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4"/>
      <c r="Q16" s="314"/>
      <c r="R16" s="314"/>
      <c r="S16" s="314"/>
      <c r="T16" s="3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8" t="s">
        <v>36</v>
      </c>
      <c r="B17" s="238" t="s">
        <v>37</v>
      </c>
      <c r="C17" s="307" t="s">
        <v>38</v>
      </c>
      <c r="D17" s="238" t="s">
        <v>39</v>
      </c>
      <c r="E17" s="283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38" t="s">
        <v>50</v>
      </c>
      <c r="Q17" s="282"/>
      <c r="R17" s="282"/>
      <c r="S17" s="282"/>
      <c r="T17" s="283"/>
      <c r="U17" s="394" t="s">
        <v>51</v>
      </c>
      <c r="V17" s="223"/>
      <c r="W17" s="238" t="s">
        <v>52</v>
      </c>
      <c r="X17" s="238" t="s">
        <v>53</v>
      </c>
      <c r="Y17" s="395" t="s">
        <v>54</v>
      </c>
      <c r="Z17" s="238" t="s">
        <v>55</v>
      </c>
      <c r="AA17" s="356" t="s">
        <v>56</v>
      </c>
      <c r="AB17" s="356" t="s">
        <v>57</v>
      </c>
      <c r="AC17" s="356" t="s">
        <v>58</v>
      </c>
      <c r="AD17" s="356" t="s">
        <v>59</v>
      </c>
      <c r="AE17" s="405"/>
      <c r="AF17" s="406"/>
      <c r="AG17" s="295"/>
      <c r="BD17" s="350" t="s">
        <v>60</v>
      </c>
    </row>
    <row r="18" spans="1:68" ht="14.25" customHeight="1" x14ac:dyDescent="0.2">
      <c r="A18" s="239"/>
      <c r="B18" s="239"/>
      <c r="C18" s="239"/>
      <c r="D18" s="284"/>
      <c r="E18" s="286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84"/>
      <c r="Q18" s="285"/>
      <c r="R18" s="285"/>
      <c r="S18" s="285"/>
      <c r="T18" s="286"/>
      <c r="U18" s="195" t="s">
        <v>61</v>
      </c>
      <c r="V18" s="195" t="s">
        <v>62</v>
      </c>
      <c r="W18" s="239"/>
      <c r="X18" s="239"/>
      <c r="Y18" s="396"/>
      <c r="Z18" s="239"/>
      <c r="AA18" s="357"/>
      <c r="AB18" s="357"/>
      <c r="AC18" s="357"/>
      <c r="AD18" s="407"/>
      <c r="AE18" s="408"/>
      <c r="AF18" s="409"/>
      <c r="AG18" s="296"/>
      <c r="BD18" s="210"/>
    </row>
    <row r="19" spans="1:68" ht="27.75" hidden="1" customHeight="1" x14ac:dyDescent="0.2">
      <c r="A19" s="219" t="s">
        <v>63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48"/>
      <c r="AB19" s="48"/>
      <c r="AC19" s="48"/>
    </row>
    <row r="20" spans="1:68" ht="16.5" hidden="1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hidden="1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4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5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5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hidden="1" customHeight="1" x14ac:dyDescent="0.2">
      <c r="A25" s="219" t="s">
        <v>74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48"/>
      <c r="AB25" s="48"/>
      <c r="AC25" s="48"/>
    </row>
    <row r="26" spans="1:68" ht="16.5" hidden="1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hidden="1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3"/>
      <c r="AB27" s="193"/>
      <c r="AC27" s="193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168</v>
      </c>
      <c r="Y30" s="201">
        <f>IFERROR(IF(X30="","",X30),"")</f>
        <v>168</v>
      </c>
      <c r="Z30" s="36">
        <f>IFERROR(IF(X30="","",X30*0.00936),"")</f>
        <v>1.5724800000000001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1.3333333333333333</v>
      </c>
      <c r="BP30" s="67">
        <f>IFERROR(Y30/J30,"0")</f>
        <v>1.3333333333333333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4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5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5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hidden="1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hidden="1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3"/>
      <c r="AB35" s="193"/>
      <c r="AC35" s="193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60</v>
      </c>
      <c r="Y38" s="201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24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5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60</v>
      </c>
      <c r="Y39" s="202">
        <f>IFERROR(SUM(Y36:Y38),"0")</f>
        <v>60</v>
      </c>
      <c r="Z39" s="202">
        <f>IFERROR(IF(Z36="",0,Z36),"0")+IFERROR(IF(Z37="",0,Z37),"0")+IFERROR(IF(Z38="",0,Z38),"0")</f>
        <v>0.92999999999999994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5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360</v>
      </c>
      <c r="Y40" s="202">
        <f>IFERROR(SUMPRODUCT(Y36:Y38*H36:H38),"0")</f>
        <v>360</v>
      </c>
      <c r="Z40" s="37"/>
      <c r="AA40" s="203"/>
      <c r="AB40" s="203"/>
      <c r="AC40" s="203"/>
    </row>
    <row r="41" spans="1:68" ht="16.5" hidden="1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hidden="1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5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30</v>
      </c>
      <c r="Y46" s="20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224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5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40</v>
      </c>
      <c r="Y47" s="202">
        <f>IFERROR(SUM(Y43:Y46),"0")</f>
        <v>40</v>
      </c>
      <c r="Z47" s="202">
        <f>IFERROR(IF(Z43="",0,Z43),"0")+IFERROR(IF(Z44="",0,Z44),"0")+IFERROR(IF(Z45="",0,Z45),"0")+IFERROR(IF(Z46="",0,Z46),"0")</f>
        <v>0.38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5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48</v>
      </c>
      <c r="Y48" s="202">
        <f>IFERROR(SUMPRODUCT(Y43:Y46*H43:H46),"0")</f>
        <v>48</v>
      </c>
      <c r="Z48" s="37"/>
      <c r="AA48" s="203"/>
      <c r="AB48" s="203"/>
      <c r="AC48" s="203"/>
    </row>
    <row r="49" spans="1:68" ht="16.5" hidden="1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hidden="1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3"/>
      <c r="AB50" s="193"/>
      <c r="AC50" s="193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7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60</v>
      </c>
      <c r="Y54" s="201">
        <f t="shared" si="0"/>
        <v>60</v>
      </c>
      <c r="Z54" s="36">
        <f t="shared" si="1"/>
        <v>0.92999999999999994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4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8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84</v>
      </c>
      <c r="Y61" s="201">
        <f t="shared" si="0"/>
        <v>84</v>
      </c>
      <c r="Z61" s="36">
        <f t="shared" si="1"/>
        <v>1.302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628.82399999999996</v>
      </c>
      <c r="BN61" s="67">
        <f t="shared" si="3"/>
        <v>628.82399999999996</v>
      </c>
      <c r="BO61" s="67">
        <f t="shared" si="4"/>
        <v>1</v>
      </c>
      <c r="BP61" s="67">
        <f t="shared" si="5"/>
        <v>1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24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5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156</v>
      </c>
      <c r="Y64" s="202">
        <f>IFERROR(SUM(Y51:Y63),"0")</f>
        <v>156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2.4180000000000001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5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1123.2</v>
      </c>
      <c r="Y65" s="202">
        <f>IFERROR(SUMPRODUCT(Y51:Y63*H51:H63),"0")</f>
        <v>1123.2</v>
      </c>
      <c r="Z65" s="37"/>
      <c r="AA65" s="203"/>
      <c r="AB65" s="203"/>
      <c r="AC65" s="203"/>
    </row>
    <row r="66" spans="1:68" ht="16.5" hidden="1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hidden="1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3"/>
      <c r="AB67" s="193"/>
      <c r="AC67" s="193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144</v>
      </c>
      <c r="Y69" s="201">
        <f>IFERROR(IF(X69="","",X69),"")</f>
        <v>144</v>
      </c>
      <c r="Z69" s="36">
        <f>IFERROR(IF(X69="","",X69*0.00866),"")</f>
        <v>1.2470399999999999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750.70079999999996</v>
      </c>
      <c r="BN69" s="67">
        <f>IFERROR(Y69*I69,"0")</f>
        <v>750.70079999999996</v>
      </c>
      <c r="BO69" s="67">
        <f>IFERROR(X69/J69,"0")</f>
        <v>1</v>
      </c>
      <c r="BP69" s="67">
        <f>IFERROR(Y69/J69,"0")</f>
        <v>1</v>
      </c>
    </row>
    <row r="70" spans="1:68" x14ac:dyDescent="0.2">
      <c r="A70" s="224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5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144</v>
      </c>
      <c r="Y70" s="202">
        <f>IFERROR(SUM(Y68:Y69),"0")</f>
        <v>144</v>
      </c>
      <c r="Z70" s="202">
        <f>IFERROR(IF(Z68="",0,Z68),"0")+IFERROR(IF(Z69="",0,Z69),"0")</f>
        <v>1.2470399999999999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5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720</v>
      </c>
      <c r="Y71" s="202">
        <f>IFERROR(SUMPRODUCT(Y68:Y69*H68:H69),"0")</f>
        <v>720</v>
      </c>
      <c r="Z71" s="37"/>
      <c r="AA71" s="203"/>
      <c r="AB71" s="203"/>
      <c r="AC71" s="203"/>
    </row>
    <row r="72" spans="1:68" ht="16.5" hidden="1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hidden="1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3"/>
      <c r="AB73" s="193"/>
      <c r="AC73" s="193"/>
    </row>
    <row r="74" spans="1:68" ht="27" hidden="1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5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24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5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hidden="1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5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hidden="1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hidden="1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3"/>
      <c r="AB78" s="193"/>
      <c r="AC78" s="193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14</v>
      </c>
      <c r="Y79" s="201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28</v>
      </c>
      <c r="Y80" s="201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24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5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42</v>
      </c>
      <c r="Y81" s="202">
        <f>IFERROR(SUM(Y79:Y80),"0")</f>
        <v>42</v>
      </c>
      <c r="Z81" s="202">
        <f>IFERROR(IF(Z79="",0,Z79),"0")+IFERROR(IF(Z80="",0,Z80),"0")</f>
        <v>0.75095999999999996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5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151.19999999999999</v>
      </c>
      <c r="Y82" s="202">
        <f>IFERROR(SUMPRODUCT(Y79:Y80*H79:H80),"0")</f>
        <v>151.19999999999999</v>
      </c>
      <c r="Z82" s="37"/>
      <c r="AA82" s="203"/>
      <c r="AB82" s="203"/>
      <c r="AC82" s="203"/>
    </row>
    <row r="83" spans="1:68" ht="16.5" hidden="1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hidden="1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3"/>
      <c r="AB84" s="193"/>
      <c r="AC84" s="193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14</v>
      </c>
      <c r="Y85" s="201">
        <f t="shared" ref="Y85:Y90" si="6">IFERROR(IF(X85="","",X85),"")</f>
        <v>14</v>
      </c>
      <c r="Z85" s="36">
        <f t="shared" ref="Z85:Z90" si="7">IFERROR(IF(X85="","",X85*0.01788),"")</f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63.408800000000006</v>
      </c>
      <c r="BN85" s="67">
        <f t="shared" ref="BN85:BN90" si="9">IFERROR(Y85*I85,"0")</f>
        <v>63.408800000000006</v>
      </c>
      <c r="BO85" s="67">
        <f t="shared" ref="BO85:BO90" si="10">IFERROR(X85/J85,"0")</f>
        <v>0.2</v>
      </c>
      <c r="BP85" s="67">
        <f t="shared" ref="BP85:BP90" si="11">IFERROR(Y85/J85,"0")</f>
        <v>0.2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0</v>
      </c>
      <c r="Y86" s="20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4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210</v>
      </c>
      <c r="Y87" s="201">
        <f t="shared" si="6"/>
        <v>210</v>
      </c>
      <c r="Z87" s="36">
        <f t="shared" si="7"/>
        <v>3.7547999999999999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903.75600000000009</v>
      </c>
      <c r="BN87" s="67">
        <f t="shared" si="9"/>
        <v>903.75600000000009</v>
      </c>
      <c r="BO87" s="67">
        <f t="shared" si="10"/>
        <v>3</v>
      </c>
      <c r="BP87" s="67">
        <f t="shared" si="11"/>
        <v>3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4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70</v>
      </c>
      <c r="Y89" s="201">
        <f t="shared" si="6"/>
        <v>70</v>
      </c>
      <c r="Z89" s="36">
        <f t="shared" si="7"/>
        <v>1.2516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24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5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294</v>
      </c>
      <c r="Y91" s="202">
        <f>IFERROR(SUM(Y85:Y90),"0")</f>
        <v>294</v>
      </c>
      <c r="Z91" s="202">
        <f>IFERROR(IF(Z85="",0,Z85),"0")+IFERROR(IF(Z86="",0,Z86),"0")+IFERROR(IF(Z87="",0,Z87),"0")+IFERROR(IF(Z88="",0,Z88),"0")+IFERROR(IF(Z89="",0,Z89),"0")+IFERROR(IF(Z90="",0,Z90),"0")</f>
        <v>5.2567199999999996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5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1066.8</v>
      </c>
      <c r="Y92" s="202">
        <f>IFERROR(SUMPRODUCT(Y85:Y90*H85:H90),"0")</f>
        <v>1066.8</v>
      </c>
      <c r="Z92" s="37"/>
      <c r="AA92" s="203"/>
      <c r="AB92" s="203"/>
      <c r="AC92" s="203"/>
    </row>
    <row r="93" spans="1:68" ht="16.5" hidden="1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hidden="1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3"/>
      <c r="AB94" s="193"/>
      <c r="AC94" s="193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24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5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5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hidden="1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hidden="1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3"/>
      <c r="AB101" s="193"/>
      <c r="AC101" s="193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0</v>
      </c>
      <c r="Y102" s="201">
        <f t="shared" ref="Y102:Y111" si="12">IFERROR(IF(X102="","",X102),"")</f>
        <v>0</v>
      </c>
      <c r="Z102" s="36">
        <f t="shared" ref="Z102:Z111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0</v>
      </c>
      <c r="BN102" s="67">
        <f t="shared" ref="BN102:BN111" si="15">IFERROR(Y102*I102,"0")</f>
        <v>0</v>
      </c>
      <c r="BO102" s="67">
        <f t="shared" ref="BO102:BO111" si="16">IFERROR(X102/J102,"0")</f>
        <v>0</v>
      </c>
      <c r="BP102" s="67">
        <f t="shared" ref="BP102:BP111" si="17">IFERROR(Y102/J102,"0")</f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216</v>
      </c>
      <c r="Y104" s="201">
        <f t="shared" si="12"/>
        <v>216</v>
      </c>
      <c r="Z104" s="36">
        <f t="shared" si="13"/>
        <v>3.3479999999999999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1616.9759999999999</v>
      </c>
      <c r="BN104" s="67">
        <f t="shared" si="15"/>
        <v>1616.9759999999999</v>
      </c>
      <c r="BO104" s="67">
        <f t="shared" si="16"/>
        <v>2.5714285714285716</v>
      </c>
      <c r="BP104" s="67">
        <f t="shared" si="17"/>
        <v>2.5714285714285716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12</v>
      </c>
      <c r="Y106" s="201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348</v>
      </c>
      <c r="Y108" s="201">
        <f t="shared" si="12"/>
        <v>348</v>
      </c>
      <c r="Z108" s="36">
        <f t="shared" si="13"/>
        <v>5.3940000000000001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2605.1279999999997</v>
      </c>
      <c r="BN108" s="67">
        <f t="shared" si="15"/>
        <v>2605.1279999999997</v>
      </c>
      <c r="BO108" s="67">
        <f t="shared" si="16"/>
        <v>4.1428571428571432</v>
      </c>
      <c r="BP108" s="67">
        <f t="shared" si="17"/>
        <v>4.1428571428571432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84</v>
      </c>
      <c r="Y111" s="201">
        <f t="shared" si="12"/>
        <v>84</v>
      </c>
      <c r="Z111" s="36">
        <f t="shared" si="13"/>
        <v>1.302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561.62400000000002</v>
      </c>
      <c r="BN111" s="67">
        <f t="shared" si="15"/>
        <v>561.62400000000002</v>
      </c>
      <c r="BO111" s="67">
        <f t="shared" si="16"/>
        <v>1</v>
      </c>
      <c r="BP111" s="67">
        <f t="shared" si="17"/>
        <v>1</v>
      </c>
    </row>
    <row r="112" spans="1:68" x14ac:dyDescent="0.2">
      <c r="A112" s="224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5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660</v>
      </c>
      <c r="Y112" s="202">
        <f>IFERROR(SUM(Y102:Y111),"0")</f>
        <v>660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10.23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25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4680.96</v>
      </c>
      <c r="Y113" s="202">
        <f>IFERROR(SUMPRODUCT(Y102:Y111*H102:H111),"0")</f>
        <v>4680.96</v>
      </c>
      <c r="Z113" s="37"/>
      <c r="AA113" s="203"/>
      <c r="AB113" s="203"/>
      <c r="AC113" s="203"/>
    </row>
    <row r="114" spans="1:68" ht="16.5" hidden="1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4"/>
      <c r="AB114" s="194"/>
      <c r="AC114" s="194"/>
    </row>
    <row r="115" spans="1:68" ht="14.25" hidden="1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5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112</v>
      </c>
      <c r="Y116" s="201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210</v>
      </c>
      <c r="Y117" s="201">
        <f>IFERROR(IF(X117="","",X117),"")</f>
        <v>210</v>
      </c>
      <c r="Z117" s="36">
        <f>IFERROR(IF(X117="","",X117*0.01788),"")</f>
        <v>3.7547999999999999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777.75599999999997</v>
      </c>
      <c r="BN117" s="67">
        <f>IFERROR(Y117*I117,"0")</f>
        <v>777.75599999999997</v>
      </c>
      <c r="BO117" s="67">
        <f>IFERROR(X117/J117,"0")</f>
        <v>3</v>
      </c>
      <c r="BP117" s="67">
        <f>IFERROR(Y117/J117,"0")</f>
        <v>3</v>
      </c>
    </row>
    <row r="118" spans="1:68" x14ac:dyDescent="0.2">
      <c r="A118" s="224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5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322</v>
      </c>
      <c r="Y118" s="202">
        <f>IFERROR(SUM(Y116:Y117),"0")</f>
        <v>322</v>
      </c>
      <c r="Z118" s="202">
        <f>IFERROR(IF(Z116="",0,Z116),"0")+IFERROR(IF(Z117="",0,Z117),"0")</f>
        <v>5.7573600000000003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25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966</v>
      </c>
      <c r="Y119" s="202">
        <f>IFERROR(SUMPRODUCT(Y116:Y117*H116:H117),"0")</f>
        <v>966</v>
      </c>
      <c r="Z119" s="37"/>
      <c r="AA119" s="203"/>
      <c r="AB119" s="203"/>
      <c r="AC119" s="203"/>
    </row>
    <row r="120" spans="1:68" ht="16.5" hidden="1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4"/>
      <c r="AB120" s="194"/>
      <c r="AC120" s="194"/>
    </row>
    <row r="121" spans="1:68" ht="14.25" hidden="1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154</v>
      </c>
      <c r="Y123" s="201">
        <f>IFERROR(IF(X123="","",X123),"")</f>
        <v>154</v>
      </c>
      <c r="Z123" s="36">
        <f>IFERROR(IF(X123="","",X123*0.01788),"")</f>
        <v>2.75352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224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5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168</v>
      </c>
      <c r="Y124" s="202">
        <f>IFERROR(SUM(Y122:Y123),"0")</f>
        <v>168</v>
      </c>
      <c r="Z124" s="202">
        <f>IFERROR(IF(Z122="",0,Z122),"0")+IFERROR(IF(Z123="",0,Z123),"0")</f>
        <v>3.0038399999999998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25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504</v>
      </c>
      <c r="Y125" s="202">
        <f>IFERROR(SUMPRODUCT(Y122:Y123*H122:H123),"0")</f>
        <v>504</v>
      </c>
      <c r="Z125" s="37"/>
      <c r="AA125" s="203"/>
      <c r="AB125" s="203"/>
      <c r="AC125" s="203"/>
    </row>
    <row r="126" spans="1:68" ht="16.5" hidden="1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4"/>
      <c r="AB126" s="194"/>
      <c r="AC126" s="194"/>
    </row>
    <row r="127" spans="1:68" ht="14.25" hidden="1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14</v>
      </c>
      <c r="Y129" s="20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42</v>
      </c>
      <c r="Y130" s="20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24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5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56</v>
      </c>
      <c r="Y131" s="202">
        <f>IFERROR(SUM(Y128:Y130),"0")</f>
        <v>56</v>
      </c>
      <c r="Z131" s="202">
        <f>IFERROR(IF(Z128="",0,Z128),"0")+IFERROR(IF(Z129="",0,Z129),"0")+IFERROR(IF(Z130="",0,Z130),"0")</f>
        <v>1.0012799999999999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25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168</v>
      </c>
      <c r="Y132" s="202">
        <f>IFERROR(SUMPRODUCT(Y128:Y130*H128:H130),"0")</f>
        <v>168</v>
      </c>
      <c r="Z132" s="37"/>
      <c r="AA132" s="203"/>
      <c r="AB132" s="203"/>
      <c r="AC132" s="203"/>
    </row>
    <row r="133" spans="1:68" ht="16.5" hidden="1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4"/>
      <c r="AB133" s="194"/>
      <c r="AC133" s="194"/>
    </row>
    <row r="134" spans="1:68" ht="14.25" hidden="1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3"/>
      <c r="AB134" s="193"/>
      <c r="AC134" s="193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2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5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hidden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25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hidden="1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4"/>
      <c r="AB138" s="194"/>
      <c r="AC138" s="194"/>
    </row>
    <row r="139" spans="1:68" ht="14.25" hidden="1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24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5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hidden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25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hidden="1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4"/>
      <c r="AB144" s="194"/>
      <c r="AC144" s="194"/>
    </row>
    <row r="145" spans="1:68" ht="14.25" hidden="1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2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5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hidden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25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hidden="1" customHeight="1" x14ac:dyDescent="0.2">
      <c r="A149" s="219" t="s">
        <v>228</v>
      </c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48"/>
      <c r="AB149" s="48"/>
      <c r="AC149" s="48"/>
    </row>
    <row r="150" spans="1:68" ht="16.5" hidden="1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4"/>
      <c r="AB150" s="194"/>
      <c r="AC150" s="194"/>
    </row>
    <row r="151" spans="1:68" ht="14.25" hidden="1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35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46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24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5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hidden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25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hidden="1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4"/>
      <c r="AB156" s="194"/>
      <c r="AC156" s="194"/>
    </row>
    <row r="157" spans="1:68" ht="14.25" hidden="1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3"/>
      <c r="AB157" s="193"/>
      <c r="AC157" s="193"/>
    </row>
    <row r="158" spans="1:68" ht="16.5" hidden="1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1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hidden="1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51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36</v>
      </c>
      <c r="Y160" s="201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189.57599999999999</v>
      </c>
      <c r="BN160" s="67">
        <f>IFERROR(Y160*I160,"0")</f>
        <v>189.57599999999999</v>
      </c>
      <c r="BO160" s="67">
        <f>IFERROR(X160/J160,"0")</f>
        <v>0.25</v>
      </c>
      <c r="BP160" s="67">
        <f>IFERROR(Y160/J160,"0")</f>
        <v>0.25</v>
      </c>
    </row>
    <row r="161" spans="1:68" ht="27" hidden="1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55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24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5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36</v>
      </c>
      <c r="Y162" s="202">
        <f>IFERROR(SUM(Y158:Y161),"0")</f>
        <v>36</v>
      </c>
      <c r="Z162" s="202">
        <f>IFERROR(IF(Z158="",0,Z158),"0")+IFERROR(IF(Z159="",0,Z159),"0")+IFERROR(IF(Z160="",0,Z160),"0")+IFERROR(IF(Z161="",0,Z161),"0")</f>
        <v>0.31175999999999998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5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180</v>
      </c>
      <c r="Y163" s="202">
        <f>IFERROR(SUMPRODUCT(Y158:Y161*H158:H161),"0")</f>
        <v>180</v>
      </c>
      <c r="Z163" s="37"/>
      <c r="AA163" s="203"/>
      <c r="AB163" s="203"/>
      <c r="AC163" s="203"/>
    </row>
    <row r="164" spans="1:68" ht="14.25" hidden="1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3"/>
      <c r="AB164" s="193"/>
      <c r="AC164" s="193"/>
    </row>
    <row r="165" spans="1:68" ht="27" hidden="1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24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5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hidden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25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hidden="1" customHeight="1" x14ac:dyDescent="0.2">
      <c r="A169" s="219" t="s">
        <v>253</v>
      </c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48"/>
      <c r="AB169" s="48"/>
      <c r="AC169" s="48"/>
    </row>
    <row r="170" spans="1:68" ht="16.5" hidden="1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4"/>
      <c r="AB170" s="194"/>
      <c r="AC170" s="194"/>
    </row>
    <row r="171" spans="1:68" ht="14.25" hidden="1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3"/>
      <c r="AB171" s="193"/>
      <c r="AC171" s="193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84</v>
      </c>
      <c r="Y172" s="20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6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84</v>
      </c>
      <c r="Y173" s="201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39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14</v>
      </c>
      <c r="Y174" s="201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52.304000000000002</v>
      </c>
      <c r="BN174" s="67">
        <f>IFERROR(Y174*I174,"0")</f>
        <v>52.304000000000002</v>
      </c>
      <c r="BO174" s="67">
        <f>IFERROR(X174/J174,"0")</f>
        <v>0.2</v>
      </c>
      <c r="BP174" s="67">
        <f>IFERROR(Y174/J174,"0")</f>
        <v>0.2</v>
      </c>
    </row>
    <row r="175" spans="1:68" x14ac:dyDescent="0.2">
      <c r="A175" s="224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5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182</v>
      </c>
      <c r="Y175" s="202">
        <f>IFERROR(SUM(Y172:Y174),"0")</f>
        <v>182</v>
      </c>
      <c r="Z175" s="202">
        <f>IFERROR(IF(Z172="",0,Z172),"0")+IFERROR(IF(Z173="",0,Z173),"0")+IFERROR(IF(Z174="",0,Z174),"0")</f>
        <v>3.2541599999999997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5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546</v>
      </c>
      <c r="Y176" s="202">
        <f>IFERROR(SUMPRODUCT(Y172:Y174*H172:H174),"0")</f>
        <v>546</v>
      </c>
      <c r="Z176" s="37"/>
      <c r="AA176" s="203"/>
      <c r="AB176" s="203"/>
      <c r="AC176" s="203"/>
    </row>
    <row r="177" spans="1:68" ht="14.25" hidden="1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3"/>
      <c r="AB177" s="193"/>
      <c r="AC177" s="193"/>
    </row>
    <row r="178" spans="1:68" ht="27" hidden="1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24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5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hidden="1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25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hidden="1" customHeight="1" x14ac:dyDescent="0.2">
      <c r="A181" s="219" t="s">
        <v>266</v>
      </c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48"/>
      <c r="AB181" s="48"/>
      <c r="AC181" s="48"/>
    </row>
    <row r="182" spans="1:68" ht="16.5" hidden="1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4"/>
      <c r="AB182" s="194"/>
      <c r="AC182" s="194"/>
    </row>
    <row r="183" spans="1:68" ht="14.25" hidden="1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72</v>
      </c>
      <c r="Y184" s="201">
        <f>IFERROR(IF(X184="","",X184),"")</f>
        <v>72</v>
      </c>
      <c r="Z184" s="36">
        <f>IFERROR(IF(X184="","",X184*0.0155),"")</f>
        <v>1.1160000000000001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422.64</v>
      </c>
      <c r="BN184" s="67">
        <f>IFERROR(Y184*I184,"0")</f>
        <v>422.64</v>
      </c>
      <c r="BO184" s="67">
        <f>IFERROR(X184/J184,"0")</f>
        <v>0.8571428571428571</v>
      </c>
      <c r="BP184" s="67">
        <f>IFERROR(Y184/J184,"0")</f>
        <v>0.8571428571428571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24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5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72</v>
      </c>
      <c r="Y187" s="202">
        <f>IFERROR(SUM(Y184:Y186),"0")</f>
        <v>72</v>
      </c>
      <c r="Z187" s="202">
        <f>IFERROR(IF(Z184="",0,Z184),"0")+IFERROR(IF(Z185="",0,Z185),"0")+IFERROR(IF(Z186="",0,Z186),"0")</f>
        <v>1.1160000000000001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25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403.2</v>
      </c>
      <c r="Y188" s="202">
        <f>IFERROR(SUMPRODUCT(Y184:Y186*H184:H186),"0")</f>
        <v>403.2</v>
      </c>
      <c r="Z188" s="37"/>
      <c r="AA188" s="203"/>
      <c r="AB188" s="203"/>
      <c r="AC188" s="203"/>
    </row>
    <row r="189" spans="1:68" ht="16.5" hidden="1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4"/>
      <c r="AB189" s="194"/>
      <c r="AC189" s="194"/>
    </row>
    <row r="190" spans="1:68" ht="14.25" hidden="1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3"/>
      <c r="AB190" s="193"/>
      <c r="AC190" s="193"/>
    </row>
    <row r="191" spans="1:68" ht="27" hidden="1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12</v>
      </c>
      <c r="Y192" s="201">
        <f t="shared" si="18"/>
        <v>12</v>
      </c>
      <c r="Z192" s="36">
        <f t="shared" si="19"/>
        <v>0.186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69.960000000000008</v>
      </c>
      <c r="BN192" s="67">
        <f t="shared" si="21"/>
        <v>69.960000000000008</v>
      </c>
      <c r="BO192" s="67">
        <f t="shared" si="22"/>
        <v>0.14285714285714285</v>
      </c>
      <c r="BP192" s="67">
        <f t="shared" si="23"/>
        <v>0.14285714285714285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24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5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25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67.199999999999989</v>
      </c>
      <c r="Y198" s="202">
        <f>IFERROR(SUMPRODUCT(Y191:Y196*H191:H196),"0")</f>
        <v>67.199999999999989</v>
      </c>
      <c r="Z198" s="37"/>
      <c r="AA198" s="203"/>
      <c r="AB198" s="203"/>
      <c r="AC198" s="203"/>
    </row>
    <row r="199" spans="1:68" ht="16.5" hidden="1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4"/>
      <c r="AB199" s="194"/>
      <c r="AC199" s="194"/>
    </row>
    <row r="200" spans="1:68" ht="14.25" hidden="1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3"/>
      <c r="AB200" s="193"/>
      <c r="AC200" s="193"/>
    </row>
    <row r="201" spans="1:68" ht="27" hidden="1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12</v>
      </c>
      <c r="Y204" s="201">
        <f>IFERROR(IF(X204="","",X204),"")</f>
        <v>12</v>
      </c>
      <c r="Z204" s="36">
        <f>IFERROR(IF(X204="","",X204*0.0155),"")</f>
        <v>0.186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24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5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12</v>
      </c>
      <c r="Y205" s="202">
        <f>IFERROR(SUM(Y201:Y204),"0")</f>
        <v>12</v>
      </c>
      <c r="Z205" s="202">
        <f>IFERROR(IF(Z201="",0,Z201),"0")+IFERROR(IF(Z202="",0,Z202),"0")+IFERROR(IF(Z203="",0,Z203),"0")+IFERROR(IF(Z204="",0,Z204),"0")</f>
        <v>0.186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25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86.4</v>
      </c>
      <c r="Y206" s="202">
        <f>IFERROR(SUMPRODUCT(Y201:Y204*H201:H204),"0")</f>
        <v>86.4</v>
      </c>
      <c r="Z206" s="37"/>
      <c r="AA206" s="203"/>
      <c r="AB206" s="203"/>
      <c r="AC206" s="203"/>
    </row>
    <row r="207" spans="1:68" ht="16.5" hidden="1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4"/>
      <c r="AB207" s="194"/>
      <c r="AC207" s="194"/>
    </row>
    <row r="208" spans="1:68" ht="14.25" hidden="1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3"/>
      <c r="AB208" s="193"/>
      <c r="AC208" s="193"/>
    </row>
    <row r="209" spans="1:68" ht="16.5" hidden="1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7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12</v>
      </c>
      <c r="Y210" s="201">
        <f>IFERROR(IF(X210="","",X210),"")</f>
        <v>12</v>
      </c>
      <c r="Z210" s="36">
        <f>IFERROR(IF(X210="","",X210*0.0155),"")</f>
        <v>0.186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80.039999999999992</v>
      </c>
      <c r="BN210" s="67">
        <f>IFERROR(Y210*I210,"0")</f>
        <v>80.039999999999992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224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5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12</v>
      </c>
      <c r="Y211" s="202">
        <f>IFERROR(SUM(Y209:Y210),"0")</f>
        <v>12</v>
      </c>
      <c r="Z211" s="202">
        <f>IFERROR(IF(Z209="",0,Z209),"0")+IFERROR(IF(Z210="",0,Z210),"0")</f>
        <v>0.186</v>
      </c>
      <c r="AA211" s="203"/>
      <c r="AB211" s="203"/>
      <c r="AC211" s="203"/>
    </row>
    <row r="212" spans="1:68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25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76.800000000000011</v>
      </c>
      <c r="Y212" s="202">
        <f>IFERROR(SUMPRODUCT(Y209:Y210*H209:H210),"0")</f>
        <v>76.800000000000011</v>
      </c>
      <c r="Z212" s="37"/>
      <c r="AA212" s="203"/>
      <c r="AB212" s="203"/>
      <c r="AC212" s="203"/>
    </row>
    <row r="213" spans="1:68" ht="27.75" hidden="1" customHeight="1" x14ac:dyDescent="0.2">
      <c r="A213" s="219" t="s">
        <v>302</v>
      </c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  <c r="AA213" s="48"/>
      <c r="AB213" s="48"/>
      <c r="AC213" s="48"/>
    </row>
    <row r="214" spans="1:68" ht="16.5" hidden="1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4"/>
      <c r="AB214" s="194"/>
      <c r="AC214" s="194"/>
    </row>
    <row r="215" spans="1:68" ht="14.25" hidden="1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3"/>
      <c r="AB215" s="193"/>
      <c r="AC215" s="193"/>
    </row>
    <row r="216" spans="1:68" ht="27" hidden="1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3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24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5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hidden="1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25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hidden="1" customHeight="1" x14ac:dyDescent="0.2">
      <c r="A219" s="219" t="s">
        <v>307</v>
      </c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  <c r="AA219" s="48"/>
      <c r="AB219" s="48"/>
      <c r="AC219" s="48"/>
    </row>
    <row r="220" spans="1:68" ht="16.5" hidden="1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4"/>
      <c r="AB220" s="194"/>
      <c r="AC220" s="194"/>
    </row>
    <row r="221" spans="1:68" ht="14.25" hidden="1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96</v>
      </c>
      <c r="Y222" s="201">
        <f>IFERROR(IF(X222="","",X222),"")</f>
        <v>96</v>
      </c>
      <c r="Z222" s="36">
        <f>IFERROR(IF(X222="","",X222*0.0155),"")</f>
        <v>1.488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505.15199999999993</v>
      </c>
      <c r="BN222" s="67">
        <f>IFERROR(Y222*I222,"0")</f>
        <v>505.15199999999993</v>
      </c>
      <c r="BO222" s="67">
        <f>IFERROR(X222/J222,"0")</f>
        <v>1.1428571428571428</v>
      </c>
      <c r="BP222" s="67">
        <f>IFERROR(Y222/J222,"0")</f>
        <v>1.1428571428571428</v>
      </c>
    </row>
    <row r="223" spans="1:68" ht="27" hidden="1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24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5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96</v>
      </c>
      <c r="Y224" s="202">
        <f>IFERROR(SUM(Y222:Y223),"0")</f>
        <v>96</v>
      </c>
      <c r="Z224" s="202">
        <f>IFERROR(IF(Z222="",0,Z222),"0")+IFERROR(IF(Z223="",0,Z223),"0")</f>
        <v>1.488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25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480</v>
      </c>
      <c r="Y225" s="202">
        <f>IFERROR(SUMPRODUCT(Y222:Y223*H222:H223),"0")</f>
        <v>480</v>
      </c>
      <c r="Z225" s="37"/>
      <c r="AA225" s="203"/>
      <c r="AB225" s="203"/>
      <c r="AC225" s="203"/>
    </row>
    <row r="226" spans="1:68" ht="27.75" hidden="1" customHeight="1" x14ac:dyDescent="0.2">
      <c r="A226" s="219" t="s">
        <v>313</v>
      </c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  <c r="AA226" s="48"/>
      <c r="AB226" s="48"/>
      <c r="AC226" s="48"/>
    </row>
    <row r="227" spans="1:68" ht="16.5" hidden="1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4"/>
      <c r="AB227" s="194"/>
      <c r="AC227" s="194"/>
    </row>
    <row r="228" spans="1:68" ht="14.25" hidden="1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3"/>
      <c r="AB228" s="193"/>
      <c r="AC228" s="193"/>
    </row>
    <row r="229" spans="1:68" ht="37.5" hidden="1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47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24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5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hidden="1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25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hidden="1" customHeight="1" x14ac:dyDescent="0.2">
      <c r="A232" s="219" t="s">
        <v>229</v>
      </c>
      <c r="B232" s="220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  <c r="AA232" s="48"/>
      <c r="AB232" s="48"/>
      <c r="AC232" s="48"/>
    </row>
    <row r="233" spans="1:68" ht="16.5" hidden="1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4"/>
      <c r="AB233" s="194"/>
      <c r="AC233" s="194"/>
    </row>
    <row r="234" spans="1:68" ht="14.25" hidden="1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3"/>
      <c r="AB234" s="193"/>
      <c r="AC234" s="193"/>
    </row>
    <row r="235" spans="1:68" ht="27" hidden="1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9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0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12</v>
      </c>
      <c r="Y236" s="201">
        <f>IFERROR(IF(X236="","",X236),"")</f>
        <v>12</v>
      </c>
      <c r="Z236" s="36">
        <f>IFERROR(IF(X236="","",X236*0.0155),"")</f>
        <v>0.186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87.36</v>
      </c>
      <c r="BN236" s="67">
        <f>IFERROR(Y236*I236,"0")</f>
        <v>87.36</v>
      </c>
      <c r="BO236" s="67">
        <f>IFERROR(X236/J236,"0")</f>
        <v>0.14285714285714285</v>
      </c>
      <c r="BP236" s="67">
        <f>IFERROR(Y236/J236,"0")</f>
        <v>0.14285714285714285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69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12</v>
      </c>
      <c r="Y237" s="201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74.760000000000005</v>
      </c>
      <c r="BN237" s="67">
        <f>IFERROR(Y237*I237,"0")</f>
        <v>74.760000000000005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224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5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24</v>
      </c>
      <c r="Y238" s="202">
        <f>IFERROR(SUM(Y235:Y237),"0")</f>
        <v>24</v>
      </c>
      <c r="Z238" s="202">
        <f>IFERROR(IF(Z235="",0,Z235),"0")+IFERROR(IF(Z236="",0,Z236),"0")+IFERROR(IF(Z237="",0,Z237),"0")</f>
        <v>0.372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25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156</v>
      </c>
      <c r="Y239" s="202">
        <f>IFERROR(SUMPRODUCT(Y235:Y237*H235:H237),"0")</f>
        <v>156</v>
      </c>
      <c r="Z239" s="37"/>
      <c r="AA239" s="203"/>
      <c r="AB239" s="203"/>
      <c r="AC239" s="203"/>
    </row>
    <row r="240" spans="1:68" ht="14.25" hidden="1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3"/>
      <c r="AB240" s="193"/>
      <c r="AC240" s="193"/>
    </row>
    <row r="241" spans="1:68" ht="27" hidden="1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82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24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5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hidden="1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25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hidden="1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3"/>
      <c r="AB244" s="193"/>
      <c r="AC244" s="193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42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36</v>
      </c>
      <c r="Y245" s="201">
        <f>IFERROR(IF(X245="","",X245),"")</f>
        <v>36</v>
      </c>
      <c r="Z245" s="36">
        <f>IFERROR(IF(X245="","",X245*0.0155),"")</f>
        <v>0.55800000000000005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225.35999999999999</v>
      </c>
      <c r="BN245" s="67">
        <f>IFERROR(Y245*I245,"0")</f>
        <v>225.35999999999999</v>
      </c>
      <c r="BO245" s="67">
        <f>IFERROR(X245/J245,"0")</f>
        <v>0.42857142857142855</v>
      </c>
      <c r="BP245" s="67">
        <f>IFERROR(Y245/J245,"0")</f>
        <v>0.42857142857142855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03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36</v>
      </c>
      <c r="Y246" s="201">
        <f>IFERROR(IF(X246="","",X246),"")</f>
        <v>36</v>
      </c>
      <c r="Z246" s="36">
        <f>IFERROR(IF(X246="","",X246*0.00502),"")</f>
        <v>0.18071999999999999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102.42</v>
      </c>
      <c r="BN246" s="67">
        <f>IFERROR(Y246*I246,"0")</f>
        <v>102.42</v>
      </c>
      <c r="BO246" s="67">
        <f>IFERROR(X246/J246,"0")</f>
        <v>0.15384615384615385</v>
      </c>
      <c r="BP246" s="67">
        <f>IFERROR(Y246/J246,"0")</f>
        <v>0.15384615384615385</v>
      </c>
    </row>
    <row r="247" spans="1:68" x14ac:dyDescent="0.2">
      <c r="A247" s="224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5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72</v>
      </c>
      <c r="Y247" s="202">
        <f>IFERROR(SUM(Y245:Y246),"0")</f>
        <v>72</v>
      </c>
      <c r="Z247" s="202">
        <f>IFERROR(IF(Z245="",0,Z245),"0")+IFERROR(IF(Z246="",0,Z246),"0")</f>
        <v>0.73872000000000004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25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313.2</v>
      </c>
      <c r="Y248" s="202">
        <f>IFERROR(SUMPRODUCT(Y245:Y246*H245:H246),"0")</f>
        <v>313.2</v>
      </c>
      <c r="Z248" s="37"/>
      <c r="AA248" s="203"/>
      <c r="AB248" s="203"/>
      <c r="AC248" s="203"/>
    </row>
    <row r="249" spans="1:68" ht="14.25" hidden="1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3"/>
      <c r="AB249" s="193"/>
      <c r="AC249" s="193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90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14</v>
      </c>
      <c r="Y250" s="201">
        <f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40.468400000000003</v>
      </c>
      <c r="BN250" s="67">
        <f>IFERROR(Y250*I250,"0")</f>
        <v>40.468400000000003</v>
      </c>
      <c r="BO250" s="67">
        <f>IFERROR(X250/J250,"0")</f>
        <v>0.1111111111111111</v>
      </c>
      <c r="BP250" s="67">
        <f>IFERROR(Y250/J250,"0")</f>
        <v>0.1111111111111111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9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72</v>
      </c>
      <c r="Y251" s="201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84</v>
      </c>
      <c r="Y252" s="201">
        <f>IFERROR(IF(X252="","",X252),"")</f>
        <v>84</v>
      </c>
      <c r="Z252" s="36">
        <f>IFERROR(IF(X252="","",X252*0.00936),"")</f>
        <v>0.78624000000000005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204.28799999999998</v>
      </c>
      <c r="BN252" s="67">
        <f>IFERROR(Y252*I252,"0")</f>
        <v>204.28799999999998</v>
      </c>
      <c r="BO252" s="67">
        <f>IFERROR(X252/J252,"0")</f>
        <v>0.66666666666666663</v>
      </c>
      <c r="BP252" s="67">
        <f>IFERROR(Y252/J252,"0")</f>
        <v>0.66666666666666663</v>
      </c>
    </row>
    <row r="253" spans="1:68" x14ac:dyDescent="0.2">
      <c r="A253" s="224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5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170</v>
      </c>
      <c r="Y253" s="202">
        <f>IFERROR(SUM(Y250:Y252),"0")</f>
        <v>170</v>
      </c>
      <c r="Z253" s="202">
        <f>IFERROR(IF(Z250="",0,Z250),"0")+IFERROR(IF(Z251="",0,Z251),"0")+IFERROR(IF(Z252="",0,Z252),"0")</f>
        <v>2.0332800000000004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25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585.96</v>
      </c>
      <c r="Y254" s="202">
        <f>IFERROR(SUMPRODUCT(Y250:Y252*H250:H252),"0")</f>
        <v>585.96</v>
      </c>
      <c r="Z254" s="37"/>
      <c r="AA254" s="203"/>
      <c r="AB254" s="203"/>
      <c r="AC254" s="203"/>
    </row>
    <row r="255" spans="1:68" ht="14.25" hidden="1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3"/>
      <c r="AB255" s="193"/>
      <c r="AC255" s="193"/>
    </row>
    <row r="256" spans="1:68" ht="27" hidden="1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63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9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2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28</v>
      </c>
      <c r="Y258" s="201">
        <f t="shared" si="24"/>
        <v>28</v>
      </c>
      <c r="Z258" s="36">
        <f>IFERROR(IF(X258="","",X258*0.00936),"")</f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37.5" hidden="1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78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43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4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14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hidden="1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4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0</v>
      </c>
      <c r="Y265" s="201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3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3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80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9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6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3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5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79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5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7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5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24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5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28</v>
      </c>
      <c r="Y277" s="202">
        <f>IFERROR(SUM(Y256:Y276),"0")</f>
        <v>28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0.26207999999999998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5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103.60000000000001</v>
      </c>
      <c r="Y278" s="202">
        <f>IFERROR(SUMPRODUCT(Y256:Y276*H256:H276),"0")</f>
        <v>103.60000000000001</v>
      </c>
      <c r="Z278" s="37"/>
      <c r="AA278" s="203"/>
      <c r="AB278" s="203"/>
      <c r="AC278" s="203"/>
    </row>
    <row r="279" spans="1:68" ht="15" customHeight="1" x14ac:dyDescent="0.2">
      <c r="A279" s="33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4" t="s">
        <v>407</v>
      </c>
      <c r="Q279" s="222"/>
      <c r="R279" s="222"/>
      <c r="S279" s="222"/>
      <c r="T279" s="222"/>
      <c r="U279" s="222"/>
      <c r="V279" s="223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13068.76</v>
      </c>
      <c r="Y279" s="202">
        <f>IFERROR(Y24+Y33+Y40+Y48+Y65+Y71+Y76+Y82+Y92+Y99+Y113+Y119+Y125+Y132+Y137+Y143+Y148+Y155+Y163+Y168+Y176+Y180+Y188+Y198+Y206+Y212+Y218+Y225+Y231+Y239+Y243+Y248+Y254+Y278,"0")</f>
        <v>13068.76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4" t="s">
        <v>408</v>
      </c>
      <c r="Q280" s="222"/>
      <c r="R280" s="222"/>
      <c r="S280" s="222"/>
      <c r="T280" s="222"/>
      <c r="U280" s="222"/>
      <c r="V280" s="223"/>
      <c r="W280" s="37" t="s">
        <v>73</v>
      </c>
      <c r="X280" s="202">
        <f>IFERROR(SUM(BM22:BM276),"0")</f>
        <v>14232.861200000001</v>
      </c>
      <c r="Y280" s="202">
        <f>IFERROR(SUM(BN22:BN276),"0")</f>
        <v>14232.861200000001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4" t="s">
        <v>409</v>
      </c>
      <c r="Q281" s="222"/>
      <c r="R281" s="222"/>
      <c r="S281" s="222"/>
      <c r="T281" s="222"/>
      <c r="U281" s="222"/>
      <c r="V281" s="223"/>
      <c r="W281" s="37" t="s">
        <v>410</v>
      </c>
      <c r="X281" s="38">
        <f>ROUNDUP(SUM(BO22:BO276),0)</f>
        <v>34</v>
      </c>
      <c r="Y281" s="38">
        <f>ROUNDUP(SUM(BP22:BP276),0)</f>
        <v>34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4" t="s">
        <v>411</v>
      </c>
      <c r="Q282" s="222"/>
      <c r="R282" s="222"/>
      <c r="S282" s="222"/>
      <c r="T282" s="222"/>
      <c r="U282" s="222"/>
      <c r="V282" s="223"/>
      <c r="W282" s="37" t="s">
        <v>73</v>
      </c>
      <c r="X282" s="202">
        <f>GrossWeightTotal+PalletQtyTotal*25</f>
        <v>15082.861200000001</v>
      </c>
      <c r="Y282" s="202">
        <f>GrossWeightTotalR+PalletQtyTotalR*25</f>
        <v>15082.861200000001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4" t="s">
        <v>412</v>
      </c>
      <c r="Q283" s="222"/>
      <c r="R283" s="222"/>
      <c r="S283" s="222"/>
      <c r="T283" s="222"/>
      <c r="U283" s="222"/>
      <c r="V283" s="223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2840</v>
      </c>
      <c r="Y283" s="202">
        <f>IFERROR(Y23+Y32+Y39+Y47+Y64+Y70+Y75+Y81+Y91+Y98+Y112+Y118+Y124+Y131+Y136+Y142+Y147+Y154+Y162+Y167+Y175+Y179+Y187+Y197+Y205+Y211+Y217+Y224+Y230+Y238+Y242+Y247+Y253+Y277,"0")</f>
        <v>2840</v>
      </c>
      <c r="Z283" s="37"/>
      <c r="AA283" s="203"/>
      <c r="AB283" s="203"/>
      <c r="AC283" s="203"/>
    </row>
    <row r="284" spans="1:68" ht="14.25" hidden="1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4" t="s">
        <v>413</v>
      </c>
      <c r="Q284" s="222"/>
      <c r="R284" s="222"/>
      <c r="S284" s="222"/>
      <c r="T284" s="222"/>
      <c r="U284" s="222"/>
      <c r="V284" s="223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42.812719999999992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30" t="s">
        <v>74</v>
      </c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291"/>
      <c r="T286" s="230" t="s">
        <v>228</v>
      </c>
      <c r="U286" s="291"/>
      <c r="V286" s="191" t="s">
        <v>253</v>
      </c>
      <c r="W286" s="230" t="s">
        <v>266</v>
      </c>
      <c r="X286" s="348"/>
      <c r="Y286" s="348"/>
      <c r="Z286" s="291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240" t="s">
        <v>416</v>
      </c>
      <c r="B287" s="230" t="s">
        <v>63</v>
      </c>
      <c r="C287" s="230" t="s">
        <v>75</v>
      </c>
      <c r="D287" s="230" t="s">
        <v>87</v>
      </c>
      <c r="E287" s="230" t="s">
        <v>95</v>
      </c>
      <c r="F287" s="230" t="s">
        <v>106</v>
      </c>
      <c r="G287" s="230" t="s">
        <v>135</v>
      </c>
      <c r="H287" s="230" t="s">
        <v>141</v>
      </c>
      <c r="I287" s="230" t="s">
        <v>145</v>
      </c>
      <c r="J287" s="230" t="s">
        <v>151</v>
      </c>
      <c r="K287" s="230" t="s">
        <v>164</v>
      </c>
      <c r="L287" s="230" t="s">
        <v>172</v>
      </c>
      <c r="M287" s="230" t="s">
        <v>197</v>
      </c>
      <c r="N287" s="192"/>
      <c r="O287" s="230" t="s">
        <v>202</v>
      </c>
      <c r="P287" s="230" t="s">
        <v>207</v>
      </c>
      <c r="Q287" s="230" t="s">
        <v>214</v>
      </c>
      <c r="R287" s="230" t="s">
        <v>217</v>
      </c>
      <c r="S287" s="230" t="s">
        <v>225</v>
      </c>
      <c r="T287" s="230" t="s">
        <v>229</v>
      </c>
      <c r="U287" s="230" t="s">
        <v>236</v>
      </c>
      <c r="V287" s="230" t="s">
        <v>254</v>
      </c>
      <c r="W287" s="230" t="s">
        <v>267</v>
      </c>
      <c r="X287" s="230" t="s">
        <v>274</v>
      </c>
      <c r="Y287" s="230" t="s">
        <v>287</v>
      </c>
      <c r="Z287" s="230" t="s">
        <v>296</v>
      </c>
      <c r="AA287" s="230" t="s">
        <v>303</v>
      </c>
      <c r="AB287" s="230" t="s">
        <v>308</v>
      </c>
      <c r="AC287" s="230" t="s">
        <v>314</v>
      </c>
      <c r="AD287" s="230" t="s">
        <v>229</v>
      </c>
      <c r="AF287" s="192"/>
    </row>
    <row r="288" spans="1:68" ht="13.5" customHeight="1" thickBot="1" x14ac:dyDescent="0.25">
      <c r="A288" s="241"/>
      <c r="B288" s="231"/>
      <c r="C288" s="231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192"/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1"/>
      <c r="AB288" s="231"/>
      <c r="AC288" s="231"/>
      <c r="AD288" s="231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360</v>
      </c>
      <c r="E289" s="46">
        <f>IFERROR(X43*H43,"0")+IFERROR(X44*H44,"0")+IFERROR(X45*H45,"0")+IFERROR(X46*H46,"0")</f>
        <v>48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1123.2</v>
      </c>
      <c r="G289" s="46">
        <f>IFERROR(X68*H68,"0")+IFERROR(X69*H69,"0")</f>
        <v>720</v>
      </c>
      <c r="H289" s="46">
        <f>IFERROR(X74*H74,"0")</f>
        <v>0</v>
      </c>
      <c r="I289" s="46">
        <f>IFERROR(X79*H79,"0")+IFERROR(X80*H80,"0")</f>
        <v>151.19999999999999</v>
      </c>
      <c r="J289" s="46">
        <f>IFERROR(X85*H85,"0")+IFERROR(X86*H86,"0")+IFERROR(X87*H87,"0")+IFERROR(X88*H88,"0")+IFERROR(X89*H89,"0")+IFERROR(X90*H90,"0")</f>
        <v>1066.8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4680.96</v>
      </c>
      <c r="M289" s="46">
        <f>IFERROR(X116*H116,"0")+IFERROR(X117*H117,"0")</f>
        <v>966</v>
      </c>
      <c r="N289" s="192"/>
      <c r="O289" s="46">
        <f>IFERROR(X122*H122,"0")+IFERROR(X123*H123,"0")</f>
        <v>504</v>
      </c>
      <c r="P289" s="46">
        <f>IFERROR(X128*H128,"0")+IFERROR(X129*H129,"0")+IFERROR(X130*H130,"0")</f>
        <v>168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180</v>
      </c>
      <c r="V289" s="46">
        <f>IFERROR(X172*H172,"0")+IFERROR(X173*H173,"0")+IFERROR(X174*H174,"0")+IFERROR(X178*H178,"0")</f>
        <v>546</v>
      </c>
      <c r="W289" s="46">
        <f>IFERROR(X184*H184,"0")+IFERROR(X185*H185,"0")+IFERROR(X186*H186,"0")</f>
        <v>403.2</v>
      </c>
      <c r="X289" s="46">
        <f>IFERROR(X191*H191,"0")+IFERROR(X192*H192,"0")+IFERROR(X193*H193,"0")+IFERROR(X194*H194,"0")+IFERROR(X195*H195,"0")+IFERROR(X196*H196,"0")</f>
        <v>67.199999999999989</v>
      </c>
      <c r="Y289" s="46">
        <f>IFERROR(X201*H201,"0")+IFERROR(X202*H202,"0")+IFERROR(X203*H203,"0")+IFERROR(X204*H204,"0")</f>
        <v>86.4</v>
      </c>
      <c r="Z289" s="46">
        <f>IFERROR(X209*H209,"0")+IFERROR(X210*H210,"0")</f>
        <v>76.800000000000011</v>
      </c>
      <c r="AA289" s="46">
        <f>IFERROR(X216*H216,"0")</f>
        <v>0</v>
      </c>
      <c r="AB289" s="46">
        <f>IFERROR(X222*H222,"0")+IFERROR(X223*H223,"0")</f>
        <v>480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1158.76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8333.7599999999984</v>
      </c>
      <c r="B292" s="60">
        <f>SUMPRODUCT(--(BB:BB="ПГП"),--(W:W="кор"),H:H,Y:Y)+SUMPRODUCT(--(BB:BB="ПГП"),--(W:W="кг"),Y:Y)</f>
        <v>4735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6,80"/>
        <filter val="1 123,20"/>
        <filter val="10,00"/>
        <filter val="103,60"/>
        <filter val="112,00"/>
        <filter val="12,00"/>
        <filter val="13 068,76"/>
        <filter val="14 232,86"/>
        <filter val="14,00"/>
        <filter val="144,00"/>
        <filter val="15 082,86"/>
        <filter val="151,20"/>
        <filter val="154,00"/>
        <filter val="156,00"/>
        <filter val="168,00"/>
        <filter val="170,00"/>
        <filter val="180,00"/>
        <filter val="182,00"/>
        <filter val="2 840,00"/>
        <filter val="210,00"/>
        <filter val="216,00"/>
        <filter val="24,00"/>
        <filter val="252,00"/>
        <filter val="28,00"/>
        <filter val="294,00"/>
        <filter val="30,00"/>
        <filter val="30,24"/>
        <filter val="313,20"/>
        <filter val="322,00"/>
        <filter val="34"/>
        <filter val="348,00"/>
        <filter val="36,00"/>
        <filter val="360,00"/>
        <filter val="4 680,96"/>
        <filter val="40,00"/>
        <filter val="403,20"/>
        <filter val="42,00"/>
        <filter val="48,00"/>
        <filter val="480,00"/>
        <filter val="504,00"/>
        <filter val="546,00"/>
        <filter val="56,00"/>
        <filter val="585,96"/>
        <filter val="60,00"/>
        <filter val="660,00"/>
        <filter val="67,20"/>
        <filter val="70,00"/>
        <filter val="72,00"/>
        <filter val="720,00"/>
        <filter val="76,80"/>
        <filter val="84,00"/>
        <filter val="86,40"/>
        <filter val="96,00"/>
        <filter val="966,00"/>
      </filters>
    </filterColumn>
  </autoFilter>
  <mergeCells count="522"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61 X158:X159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60 X108 X106 X104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