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E9167E-5392-4AB4-BF8A-181A53E708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Y236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C605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599" i="1" s="1"/>
  <c r="BO22" i="1"/>
  <c r="BM22" i="1"/>
  <c r="X596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8" i="1"/>
  <c r="BN28" i="1"/>
  <c r="Z56" i="1"/>
  <c r="BN56" i="1"/>
  <c r="Z72" i="1"/>
  <c r="BN72" i="1"/>
  <c r="Z73" i="1"/>
  <c r="BN73" i="1"/>
  <c r="Z87" i="1"/>
  <c r="BN87" i="1"/>
  <c r="Z106" i="1"/>
  <c r="BN106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X598" i="1" s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Y37" i="1"/>
  <c r="Y41" i="1"/>
  <c r="Y45" i="1"/>
  <c r="Y49" i="1"/>
  <c r="Y82" i="1"/>
  <c r="Y90" i="1"/>
  <c r="Y111" i="1"/>
  <c r="Y119" i="1"/>
  <c r="Y128" i="1"/>
  <c r="Y149" i="1"/>
  <c r="Y156" i="1"/>
  <c r="Y160" i="1"/>
  <c r="H9" i="1"/>
  <c r="A10" i="1"/>
  <c r="Y24" i="1"/>
  <c r="Y59" i="1"/>
  <c r="Y65" i="1"/>
  <c r="Y76" i="1"/>
  <c r="Y96" i="1"/>
  <c r="Y102" i="1"/>
  <c r="Y135" i="1"/>
  <c r="Y145" i="1"/>
  <c r="Y166" i="1"/>
  <c r="Y173" i="1"/>
  <c r="Y180" i="1"/>
  <c r="BP184" i="1"/>
  <c r="BN184" i="1"/>
  <c r="Z184" i="1"/>
  <c r="Z186" i="1" s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Z277" i="1" s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Z360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Z354" i="1"/>
  <c r="BP352" i="1"/>
  <c r="BN352" i="1"/>
  <c r="Z352" i="1"/>
  <c r="Y361" i="1"/>
  <c r="BP369" i="1"/>
  <c r="BN369" i="1"/>
  <c r="Z369" i="1"/>
  <c r="BP379" i="1"/>
  <c r="BN379" i="1"/>
  <c r="Z379" i="1"/>
  <c r="Z385" i="1" s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371" i="1" l="1"/>
  <c r="Z172" i="1"/>
  <c r="Z149" i="1"/>
  <c r="Z118" i="1"/>
  <c r="Z110" i="1"/>
  <c r="Z90" i="1"/>
  <c r="Z59" i="1"/>
  <c r="Z414" i="1"/>
  <c r="Z313" i="1"/>
  <c r="Z568" i="1"/>
  <c r="Z551" i="1"/>
  <c r="Z341" i="1"/>
  <c r="Z144" i="1"/>
  <c r="Z298" i="1"/>
  <c r="Z235" i="1"/>
  <c r="Z76" i="1"/>
  <c r="Z36" i="1"/>
  <c r="Z255" i="1"/>
  <c r="Z243" i="1"/>
  <c r="Z522" i="1"/>
  <c r="Z508" i="1"/>
  <c r="Z575" i="1"/>
  <c r="Z561" i="1"/>
  <c r="Z267" i="1"/>
  <c r="Z221" i="1"/>
  <c r="Z199" i="1"/>
  <c r="Z180" i="1"/>
  <c r="Z135" i="1"/>
  <c r="Z127" i="1"/>
  <c r="Z101" i="1"/>
  <c r="Y599" i="1"/>
  <c r="Y596" i="1"/>
  <c r="Z479" i="1"/>
  <c r="Z456" i="1"/>
  <c r="Z409" i="1"/>
  <c r="Z396" i="1"/>
  <c r="Z544" i="1"/>
  <c r="Z347" i="1"/>
  <c r="Z332" i="1"/>
  <c r="Y597" i="1"/>
  <c r="Z422" i="1"/>
  <c r="Z325" i="1"/>
  <c r="Z600" i="1" s="1"/>
  <c r="Y595" i="1"/>
  <c r="Y598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<sst xmlns="http://schemas.openxmlformats.org/spreadsheetml/2006/main" count="2465" uniqueCount="787">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</sst>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6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705" t="s">
        <v>0</v>
      </c>
      <c r="E1" s="426"/>
      <c r="F1" s="426"/>
      <c r="G1" s="12" t="s">
        <v>1</v>
      </c>
      <c r="H1" s="705" t="s">
        <v>2</v>
      </c>
      <c r="I1" s="426"/>
      <c r="J1" s="426"/>
      <c r="K1" s="426"/>
      <c r="L1" s="426"/>
      <c r="M1" s="426"/>
      <c r="N1" s="426"/>
      <c r="O1" s="426"/>
      <c r="P1" s="426"/>
      <c r="Q1" s="426"/>
      <c r="R1" s="767" t="s">
        <v>3</v>
      </c>
      <c r="S1" s="426"/>
      <c r="T1" s="4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3"/>
      <c r="R2" s="403"/>
      <c r="S2" s="403"/>
      <c r="T2" s="403"/>
      <c r="U2" s="403"/>
      <c r="V2" s="403"/>
      <c r="W2" s="403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3"/>
      <c r="Q3" s="403"/>
      <c r="R3" s="403"/>
      <c r="S3" s="403"/>
      <c r="T3" s="403"/>
      <c r="U3" s="403"/>
      <c r="V3" s="403"/>
      <c r="W3" s="403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719" t="s">
        <v>8</v>
      </c>
      <c r="B5" s="388"/>
      <c r="C5" s="389"/>
      <c r="D5" s="519"/>
      <c r="E5" s="521"/>
      <c r="F5" s="460" t="s">
        <v>9</v>
      </c>
      <c r="G5" s="389"/>
      <c r="H5" s="519" t="s">
        <v>786</v>
      </c>
      <c r="I5" s="520"/>
      <c r="J5" s="520"/>
      <c r="K5" s="520"/>
      <c r="L5" s="520"/>
      <c r="M5" s="521"/>
      <c r="N5" s="58"/>
      <c r="P5" s="24" t="s">
        <v>10</v>
      </c>
      <c r="Q5" s="436">
        <v>45549</v>
      </c>
      <c r="R5" s="437"/>
      <c r="T5" s="721" t="s">
        <v>11</v>
      </c>
      <c r="U5" s="623"/>
      <c r="V5" s="722" t="s">
        <v>12</v>
      </c>
      <c r="W5" s="437"/>
      <c r="AB5" s="51"/>
      <c r="AC5" s="51"/>
      <c r="AD5" s="51"/>
      <c r="AE5" s="51"/>
    </row>
    <row r="6" spans="1:32" s="376" customFormat="1" ht="24" customHeight="1" x14ac:dyDescent="0.2">
      <c r="A6" s="719" t="s">
        <v>13</v>
      </c>
      <c r="B6" s="388"/>
      <c r="C6" s="389"/>
      <c r="D6" s="525" t="s">
        <v>14</v>
      </c>
      <c r="E6" s="526"/>
      <c r="F6" s="526"/>
      <c r="G6" s="526"/>
      <c r="H6" s="526"/>
      <c r="I6" s="526"/>
      <c r="J6" s="526"/>
      <c r="K6" s="526"/>
      <c r="L6" s="526"/>
      <c r="M6" s="437"/>
      <c r="N6" s="59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Суббота</v>
      </c>
      <c r="R6" s="394"/>
      <c r="T6" s="622" t="s">
        <v>16</v>
      </c>
      <c r="U6" s="623"/>
      <c r="V6" s="513" t="s">
        <v>17</v>
      </c>
      <c r="W6" s="514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733" t="str">
        <f>IFERROR(VLOOKUP(DeliveryAddress,Table,3,0),1)</f>
        <v>1</v>
      </c>
      <c r="E7" s="734"/>
      <c r="F7" s="734"/>
      <c r="G7" s="734"/>
      <c r="H7" s="734"/>
      <c r="I7" s="734"/>
      <c r="J7" s="734"/>
      <c r="K7" s="734"/>
      <c r="L7" s="734"/>
      <c r="M7" s="615"/>
      <c r="N7" s="60"/>
      <c r="P7" s="24"/>
      <c r="Q7" s="42"/>
      <c r="R7" s="42"/>
      <c r="T7" s="403"/>
      <c r="U7" s="623"/>
      <c r="V7" s="515"/>
      <c r="W7" s="516"/>
      <c r="AB7" s="51"/>
      <c r="AC7" s="51"/>
      <c r="AD7" s="51"/>
      <c r="AE7" s="51"/>
    </row>
    <row r="8" spans="1:32" s="376" customFormat="1" ht="25.5" customHeight="1" x14ac:dyDescent="0.2">
      <c r="A8" s="415" t="s">
        <v>18</v>
      </c>
      <c r="B8" s="409"/>
      <c r="C8" s="410"/>
      <c r="D8" s="742"/>
      <c r="E8" s="743"/>
      <c r="F8" s="743"/>
      <c r="G8" s="743"/>
      <c r="H8" s="743"/>
      <c r="I8" s="743"/>
      <c r="J8" s="743"/>
      <c r="K8" s="743"/>
      <c r="L8" s="743"/>
      <c r="M8" s="744"/>
      <c r="N8" s="61"/>
      <c r="P8" s="24" t="s">
        <v>19</v>
      </c>
      <c r="Q8" s="614">
        <v>0.54166666666666663</v>
      </c>
      <c r="R8" s="615"/>
      <c r="T8" s="403"/>
      <c r="U8" s="623"/>
      <c r="V8" s="515"/>
      <c r="W8" s="516"/>
      <c r="AB8" s="51"/>
      <c r="AC8" s="51"/>
      <c r="AD8" s="51"/>
      <c r="AE8" s="51"/>
    </row>
    <row r="9" spans="1:32" s="376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476"/>
      <c r="E9" s="477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629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6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4"/>
      <c r="P9" s="26" t="s">
        <v>20</v>
      </c>
      <c r="Q9" s="676"/>
      <c r="R9" s="463"/>
      <c r="T9" s="403"/>
      <c r="U9" s="623"/>
      <c r="V9" s="517"/>
      <c r="W9" s="518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476"/>
      <c r="E10" s="477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552" t="str">
        <f>IFERROR(VLOOKUP($D$10,Proxy,2,FALSE),"")</f>
        <v/>
      </c>
      <c r="I10" s="403"/>
      <c r="J10" s="403"/>
      <c r="K10" s="403"/>
      <c r="L10" s="403"/>
      <c r="M10" s="403"/>
      <c r="N10" s="375"/>
      <c r="P10" s="26" t="s">
        <v>21</v>
      </c>
      <c r="Q10" s="624"/>
      <c r="R10" s="625"/>
      <c r="U10" s="24" t="s">
        <v>22</v>
      </c>
      <c r="V10" s="772" t="s">
        <v>23</v>
      </c>
      <c r="W10" s="514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9"/>
      <c r="R11" s="437"/>
      <c r="U11" s="24" t="s">
        <v>26</v>
      </c>
      <c r="V11" s="462" t="s">
        <v>27</v>
      </c>
      <c r="W11" s="463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627" t="s">
        <v>28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M12" s="389"/>
      <c r="N12" s="62"/>
      <c r="P12" s="24" t="s">
        <v>29</v>
      </c>
      <c r="Q12" s="614"/>
      <c r="R12" s="615"/>
      <c r="S12" s="23"/>
      <c r="U12" s="24"/>
      <c r="V12" s="426"/>
      <c r="W12" s="403"/>
      <c r="AB12" s="51"/>
      <c r="AC12" s="51"/>
      <c r="AD12" s="51"/>
      <c r="AE12" s="51"/>
    </row>
    <row r="13" spans="1:32" s="376" customFormat="1" ht="23.25" customHeight="1" x14ac:dyDescent="0.2">
      <c r="A13" s="627" t="s">
        <v>30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389"/>
      <c r="N13" s="62"/>
      <c r="O13" s="26"/>
      <c r="P13" s="26" t="s">
        <v>31</v>
      </c>
      <c r="Q13" s="462"/>
      <c r="R13" s="4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627" t="s">
        <v>32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 s="3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28" t="s">
        <v>33</v>
      </c>
      <c r="B15" s="388"/>
      <c r="C15" s="388"/>
      <c r="D15" s="388"/>
      <c r="E15" s="388"/>
      <c r="F15" s="388"/>
      <c r="G15" s="388"/>
      <c r="H15" s="388"/>
      <c r="I15" s="388"/>
      <c r="J15" s="388"/>
      <c r="K15" s="388"/>
      <c r="L15" s="388"/>
      <c r="M15" s="389"/>
      <c r="N15" s="63"/>
      <c r="P15" s="633" t="s">
        <v>34</v>
      </c>
      <c r="Q15" s="426"/>
      <c r="R15" s="426"/>
      <c r="S15" s="426"/>
      <c r="T15" s="4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4"/>
      <c r="Q16" s="634"/>
      <c r="R16" s="634"/>
      <c r="S16" s="634"/>
      <c r="T16" s="6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5" t="s">
        <v>35</v>
      </c>
      <c r="B17" s="395" t="s">
        <v>36</v>
      </c>
      <c r="C17" s="663" t="s">
        <v>37</v>
      </c>
      <c r="D17" s="395" t="s">
        <v>38</v>
      </c>
      <c r="E17" s="396"/>
      <c r="F17" s="395" t="s">
        <v>39</v>
      </c>
      <c r="G17" s="395" t="s">
        <v>40</v>
      </c>
      <c r="H17" s="395" t="s">
        <v>41</v>
      </c>
      <c r="I17" s="395" t="s">
        <v>42</v>
      </c>
      <c r="J17" s="395" t="s">
        <v>43</v>
      </c>
      <c r="K17" s="395" t="s">
        <v>44</v>
      </c>
      <c r="L17" s="395" t="s">
        <v>45</v>
      </c>
      <c r="M17" s="395" t="s">
        <v>46</v>
      </c>
      <c r="N17" s="395" t="s">
        <v>47</v>
      </c>
      <c r="O17" s="395" t="s">
        <v>48</v>
      </c>
      <c r="P17" s="395" t="s">
        <v>49</v>
      </c>
      <c r="Q17" s="682"/>
      <c r="R17" s="682"/>
      <c r="S17" s="682"/>
      <c r="T17" s="396"/>
      <c r="U17" s="414" t="s">
        <v>50</v>
      </c>
      <c r="V17" s="389"/>
      <c r="W17" s="395" t="s">
        <v>51</v>
      </c>
      <c r="X17" s="395" t="s">
        <v>52</v>
      </c>
      <c r="Y17" s="411" t="s">
        <v>53</v>
      </c>
      <c r="Z17" s="395" t="s">
        <v>54</v>
      </c>
      <c r="AA17" s="452" t="s">
        <v>55</v>
      </c>
      <c r="AB17" s="452" t="s">
        <v>56</v>
      </c>
      <c r="AC17" s="452" t="s">
        <v>57</v>
      </c>
      <c r="AD17" s="452" t="s">
        <v>58</v>
      </c>
      <c r="AE17" s="453"/>
      <c r="AF17" s="454"/>
      <c r="AG17" s="669"/>
      <c r="BD17" s="571" t="s">
        <v>59</v>
      </c>
    </row>
    <row r="18" spans="1:68" ht="14.25" customHeight="1" x14ac:dyDescent="0.2">
      <c r="A18" s="407"/>
      <c r="B18" s="407"/>
      <c r="C18" s="407"/>
      <c r="D18" s="397"/>
      <c r="E18" s="398"/>
      <c r="F18" s="407"/>
      <c r="G18" s="407"/>
      <c r="H18" s="407"/>
      <c r="I18" s="407"/>
      <c r="J18" s="407"/>
      <c r="K18" s="407"/>
      <c r="L18" s="407"/>
      <c r="M18" s="407"/>
      <c r="N18" s="407"/>
      <c r="O18" s="407"/>
      <c r="P18" s="397"/>
      <c r="Q18" s="683"/>
      <c r="R18" s="683"/>
      <c r="S18" s="683"/>
      <c r="T18" s="398"/>
      <c r="U18" s="377" t="s">
        <v>60</v>
      </c>
      <c r="V18" s="377" t="s">
        <v>61</v>
      </c>
      <c r="W18" s="407"/>
      <c r="X18" s="407"/>
      <c r="Y18" s="412"/>
      <c r="Z18" s="407"/>
      <c r="AA18" s="551"/>
      <c r="AB18" s="551"/>
      <c r="AC18" s="551"/>
      <c r="AD18" s="455"/>
      <c r="AE18" s="456"/>
      <c r="AF18" s="457"/>
      <c r="AG18" s="670"/>
      <c r="BD18" s="403"/>
    </row>
    <row r="19" spans="1:68" ht="27.75" hidden="1" customHeight="1" x14ac:dyDescent="0.2">
      <c r="A19" s="418" t="s">
        <v>62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19"/>
      <c r="Z19" s="419"/>
      <c r="AA19" s="48"/>
      <c r="AB19" s="48"/>
      <c r="AC19" s="48"/>
    </row>
    <row r="20" spans="1:68" ht="16.5" hidden="1" customHeight="1" x14ac:dyDescent="0.25">
      <c r="A20" s="424" t="s">
        <v>62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403"/>
      <c r="AA20" s="378"/>
      <c r="AB20" s="378"/>
      <c r="AC20" s="378"/>
    </row>
    <row r="21" spans="1:68" ht="14.25" hidden="1" customHeight="1" x14ac:dyDescent="0.25">
      <c r="A21" s="402" t="s">
        <v>63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29"/>
      <c r="B23" s="403"/>
      <c r="C23" s="403"/>
      <c r="D23" s="403"/>
      <c r="E23" s="403"/>
      <c r="F23" s="403"/>
      <c r="G23" s="403"/>
      <c r="H23" s="403"/>
      <c r="I23" s="403"/>
      <c r="J23" s="403"/>
      <c r="K23" s="403"/>
      <c r="L23" s="403"/>
      <c r="M23" s="403"/>
      <c r="N23" s="403"/>
      <c r="O23" s="430"/>
      <c r="P23" s="408" t="s">
        <v>69</v>
      </c>
      <c r="Q23" s="409"/>
      <c r="R23" s="409"/>
      <c r="S23" s="409"/>
      <c r="T23" s="409"/>
      <c r="U23" s="409"/>
      <c r="V23" s="410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40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03"/>
      <c r="O24" s="430"/>
      <c r="P24" s="408" t="s">
        <v>69</v>
      </c>
      <c r="Q24" s="409"/>
      <c r="R24" s="409"/>
      <c r="S24" s="409"/>
      <c r="T24" s="409"/>
      <c r="U24" s="409"/>
      <c r="V24" s="410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2" t="s">
        <v>71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6" t="s">
        <v>75</v>
      </c>
      <c r="Q26" s="391"/>
      <c r="R26" s="391"/>
      <c r="S26" s="391"/>
      <c r="T26" s="392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3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3">
        <v>4607091383935</v>
      </c>
      <c r="E30" s="39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7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3">
        <v>4680115881990</v>
      </c>
      <c r="E31" s="39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3">
        <v>4680115881853</v>
      </c>
      <c r="E32" s="39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51" t="s">
        <v>87</v>
      </c>
      <c r="Q32" s="391"/>
      <c r="R32" s="391"/>
      <c r="S32" s="391"/>
      <c r="T32" s="392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3">
        <v>4680115885905</v>
      </c>
      <c r="E33" s="39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3" t="s">
        <v>90</v>
      </c>
      <c r="Q33" s="391"/>
      <c r="R33" s="391"/>
      <c r="S33" s="391"/>
      <c r="T33" s="392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3">
        <v>4607091383911</v>
      </c>
      <c r="E34" s="39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4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3">
        <v>4607091388244</v>
      </c>
      <c r="E35" s="39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29"/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30"/>
      <c r="P36" s="408" t="s">
        <v>69</v>
      </c>
      <c r="Q36" s="409"/>
      <c r="R36" s="409"/>
      <c r="S36" s="409"/>
      <c r="T36" s="409"/>
      <c r="U36" s="409"/>
      <c r="V36" s="410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403"/>
      <c r="B37" s="403"/>
      <c r="C37" s="403"/>
      <c r="D37" s="403"/>
      <c r="E37" s="403"/>
      <c r="F37" s="403"/>
      <c r="G37" s="403"/>
      <c r="H37" s="403"/>
      <c r="I37" s="403"/>
      <c r="J37" s="403"/>
      <c r="K37" s="403"/>
      <c r="L37" s="403"/>
      <c r="M37" s="403"/>
      <c r="N37" s="403"/>
      <c r="O37" s="430"/>
      <c r="P37" s="408" t="s">
        <v>69</v>
      </c>
      <c r="Q37" s="409"/>
      <c r="R37" s="409"/>
      <c r="S37" s="409"/>
      <c r="T37" s="409"/>
      <c r="U37" s="409"/>
      <c r="V37" s="410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402" t="s">
        <v>95</v>
      </c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03"/>
      <c r="O38" s="403"/>
      <c r="P38" s="403"/>
      <c r="Q38" s="403"/>
      <c r="R38" s="403"/>
      <c r="S38" s="403"/>
      <c r="T38" s="403"/>
      <c r="U38" s="403"/>
      <c r="V38" s="403"/>
      <c r="W38" s="403"/>
      <c r="X38" s="403"/>
      <c r="Y38" s="403"/>
      <c r="Z38" s="403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3">
        <v>4607091388503</v>
      </c>
      <c r="E39" s="39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29"/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30"/>
      <c r="P40" s="408" t="s">
        <v>69</v>
      </c>
      <c r="Q40" s="409"/>
      <c r="R40" s="409"/>
      <c r="S40" s="409"/>
      <c r="T40" s="409"/>
      <c r="U40" s="409"/>
      <c r="V40" s="410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403"/>
      <c r="B41" s="403"/>
      <c r="C41" s="403"/>
      <c r="D41" s="403"/>
      <c r="E41" s="403"/>
      <c r="F41" s="403"/>
      <c r="G41" s="403"/>
      <c r="H41" s="403"/>
      <c r="I41" s="403"/>
      <c r="J41" s="403"/>
      <c r="K41" s="403"/>
      <c r="L41" s="403"/>
      <c r="M41" s="403"/>
      <c r="N41" s="403"/>
      <c r="O41" s="430"/>
      <c r="P41" s="408" t="s">
        <v>69</v>
      </c>
      <c r="Q41" s="409"/>
      <c r="R41" s="409"/>
      <c r="S41" s="409"/>
      <c r="T41" s="409"/>
      <c r="U41" s="409"/>
      <c r="V41" s="410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402" t="s">
        <v>100</v>
      </c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03"/>
      <c r="O42" s="403"/>
      <c r="P42" s="403"/>
      <c r="Q42" s="403"/>
      <c r="R42" s="403"/>
      <c r="S42" s="403"/>
      <c r="T42" s="403"/>
      <c r="U42" s="403"/>
      <c r="V42" s="403"/>
      <c r="W42" s="403"/>
      <c r="X42" s="403"/>
      <c r="Y42" s="403"/>
      <c r="Z42" s="403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3">
        <v>4607091388282</v>
      </c>
      <c r="E43" s="39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29"/>
      <c r="B44" s="403"/>
      <c r="C44" s="403"/>
      <c r="D44" s="403"/>
      <c r="E44" s="403"/>
      <c r="F44" s="403"/>
      <c r="G44" s="403"/>
      <c r="H44" s="403"/>
      <c r="I44" s="403"/>
      <c r="J44" s="403"/>
      <c r="K44" s="403"/>
      <c r="L44" s="403"/>
      <c r="M44" s="403"/>
      <c r="N44" s="403"/>
      <c r="O44" s="430"/>
      <c r="P44" s="408" t="s">
        <v>69</v>
      </c>
      <c r="Q44" s="409"/>
      <c r="R44" s="409"/>
      <c r="S44" s="409"/>
      <c r="T44" s="409"/>
      <c r="U44" s="409"/>
      <c r="V44" s="410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403"/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30"/>
      <c r="P45" s="408" t="s">
        <v>69</v>
      </c>
      <c r="Q45" s="409"/>
      <c r="R45" s="409"/>
      <c r="S45" s="409"/>
      <c r="T45" s="409"/>
      <c r="U45" s="409"/>
      <c r="V45" s="410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402" t="s">
        <v>104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403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3">
        <v>4607091389111</v>
      </c>
      <c r="E47" s="39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5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29"/>
      <c r="B48" s="403"/>
      <c r="C48" s="403"/>
      <c r="D48" s="403"/>
      <c r="E48" s="403"/>
      <c r="F48" s="403"/>
      <c r="G48" s="403"/>
      <c r="H48" s="403"/>
      <c r="I48" s="403"/>
      <c r="J48" s="403"/>
      <c r="K48" s="403"/>
      <c r="L48" s="403"/>
      <c r="M48" s="403"/>
      <c r="N48" s="403"/>
      <c r="O48" s="430"/>
      <c r="P48" s="408" t="s">
        <v>69</v>
      </c>
      <c r="Q48" s="409"/>
      <c r="R48" s="409"/>
      <c r="S48" s="409"/>
      <c r="T48" s="409"/>
      <c r="U48" s="409"/>
      <c r="V48" s="410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40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30"/>
      <c r="P49" s="408" t="s">
        <v>69</v>
      </c>
      <c r="Q49" s="409"/>
      <c r="R49" s="409"/>
      <c r="S49" s="409"/>
      <c r="T49" s="409"/>
      <c r="U49" s="409"/>
      <c r="V49" s="410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18" t="s">
        <v>107</v>
      </c>
      <c r="B50" s="419"/>
      <c r="C50" s="419"/>
      <c r="D50" s="419"/>
      <c r="E50" s="419"/>
      <c r="F50" s="419"/>
      <c r="G50" s="419"/>
      <c r="H50" s="419"/>
      <c r="I50" s="419"/>
      <c r="J50" s="419"/>
      <c r="K50" s="419"/>
      <c r="L50" s="419"/>
      <c r="M50" s="419"/>
      <c r="N50" s="419"/>
      <c r="O50" s="419"/>
      <c r="P50" s="419"/>
      <c r="Q50" s="419"/>
      <c r="R50" s="419"/>
      <c r="S50" s="419"/>
      <c r="T50" s="419"/>
      <c r="U50" s="419"/>
      <c r="V50" s="419"/>
      <c r="W50" s="419"/>
      <c r="X50" s="419"/>
      <c r="Y50" s="419"/>
      <c r="Z50" s="419"/>
      <c r="AA50" s="48"/>
      <c r="AB50" s="48"/>
      <c r="AC50" s="48"/>
    </row>
    <row r="51" spans="1:68" ht="16.5" hidden="1" customHeight="1" x14ac:dyDescent="0.25">
      <c r="A51" s="424" t="s">
        <v>108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378"/>
      <c r="AB51" s="378"/>
      <c r="AC51" s="378"/>
    </row>
    <row r="52" spans="1:68" ht="14.25" hidden="1" customHeight="1" x14ac:dyDescent="0.25">
      <c r="A52" s="402" t="s">
        <v>109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403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3">
        <v>4607091385670</v>
      </c>
      <c r="E53" s="39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83">
        <v>47</v>
      </c>
      <c r="Y53" s="384">
        <f t="shared" ref="Y53:Y58" si="6">IFERROR(IF(X53="",0,CEILING((X53/$H53),1)*$H53),"")</f>
        <v>54</v>
      </c>
      <c r="Z53" s="36">
        <f>IFERROR(IF(Y53=0,"",ROUNDUP(Y53/H53,0)*0.02175),"")</f>
        <v>0.10874999999999999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49.088888888888881</v>
      </c>
      <c r="BN53" s="64">
        <f t="shared" ref="BN53:BN58" si="8">IFERROR(Y53*I53/H53,"0")</f>
        <v>56.4</v>
      </c>
      <c r="BO53" s="64">
        <f t="shared" ref="BO53:BO58" si="9">IFERROR(1/J53*(X53/H53),"0")</f>
        <v>7.771164021164019E-2</v>
      </c>
      <c r="BP53" s="64">
        <f t="shared" ref="BP53:BP58" si="10">IFERROR(1/J53*(Y53/H53),"0")</f>
        <v>8.9285714285714274E-2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3">
        <v>4607091385670</v>
      </c>
      <c r="E54" s="39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3">
        <v>4680115883956</v>
      </c>
      <c r="E55" s="39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7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3">
        <v>4607091385687</v>
      </c>
      <c r="E56" s="39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3">
        <v>4680115882539</v>
      </c>
      <c r="E57" s="39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3">
        <v>4680115883949</v>
      </c>
      <c r="E58" s="39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29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30"/>
      <c r="P59" s="408" t="s">
        <v>69</v>
      </c>
      <c r="Q59" s="409"/>
      <c r="R59" s="409"/>
      <c r="S59" s="409"/>
      <c r="T59" s="409"/>
      <c r="U59" s="409"/>
      <c r="V59" s="410"/>
      <c r="W59" s="37" t="s">
        <v>70</v>
      </c>
      <c r="X59" s="385">
        <f>IFERROR(X53/H53,"0")+IFERROR(X54/H54,"0")+IFERROR(X55/H55,"0")+IFERROR(X56/H56,"0")+IFERROR(X57/H57,"0")+IFERROR(X58/H58,"0")</f>
        <v>4.3518518518518512</v>
      </c>
      <c r="Y59" s="385">
        <f>IFERROR(Y53/H53,"0")+IFERROR(Y54/H54,"0")+IFERROR(Y55/H55,"0")+IFERROR(Y56/H56,"0")+IFERROR(Y57/H57,"0")+IFERROR(Y58/H58,"0")</f>
        <v>5</v>
      </c>
      <c r="Z59" s="385">
        <f>IFERROR(IF(Z53="",0,Z53),"0")+IFERROR(IF(Z54="",0,Z54),"0")+IFERROR(IF(Z55="",0,Z55),"0")+IFERROR(IF(Z56="",0,Z56),"0")+IFERROR(IF(Z57="",0,Z57),"0")+IFERROR(IF(Z58="",0,Z58),"0")</f>
        <v>0.10874999999999999</v>
      </c>
      <c r="AA59" s="386"/>
      <c r="AB59" s="386"/>
      <c r="AC59" s="386"/>
    </row>
    <row r="60" spans="1:68" x14ac:dyDescent="0.2">
      <c r="A60" s="403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30"/>
      <c r="P60" s="408" t="s">
        <v>69</v>
      </c>
      <c r="Q60" s="409"/>
      <c r="R60" s="409"/>
      <c r="S60" s="409"/>
      <c r="T60" s="409"/>
      <c r="U60" s="409"/>
      <c r="V60" s="410"/>
      <c r="W60" s="37" t="s">
        <v>68</v>
      </c>
      <c r="X60" s="385">
        <f>IFERROR(SUM(X53:X58),"0")</f>
        <v>47</v>
      </c>
      <c r="Y60" s="385">
        <f>IFERROR(SUM(Y53:Y58),"0")</f>
        <v>54</v>
      </c>
      <c r="Z60" s="37"/>
      <c r="AA60" s="386"/>
      <c r="AB60" s="386"/>
      <c r="AC60" s="386"/>
    </row>
    <row r="61" spans="1:68" ht="14.25" hidden="1" customHeight="1" x14ac:dyDescent="0.25">
      <c r="A61" s="402" t="s">
        <v>71</v>
      </c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3"/>
      <c r="P61" s="403"/>
      <c r="Q61" s="403"/>
      <c r="R61" s="403"/>
      <c r="S61" s="403"/>
      <c r="T61" s="403"/>
      <c r="U61" s="403"/>
      <c r="V61" s="403"/>
      <c r="W61" s="403"/>
      <c r="X61" s="403"/>
      <c r="Y61" s="403"/>
      <c r="Z61" s="403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3">
        <v>4680115885233</v>
      </c>
      <c r="E62" s="39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9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3">
        <v>4680115884915</v>
      </c>
      <c r="E63" s="39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29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30"/>
      <c r="P64" s="408" t="s">
        <v>69</v>
      </c>
      <c r="Q64" s="409"/>
      <c r="R64" s="409"/>
      <c r="S64" s="409"/>
      <c r="T64" s="409"/>
      <c r="U64" s="409"/>
      <c r="V64" s="410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403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30"/>
      <c r="P65" s="408" t="s">
        <v>69</v>
      </c>
      <c r="Q65" s="409"/>
      <c r="R65" s="409"/>
      <c r="S65" s="409"/>
      <c r="T65" s="409"/>
      <c r="U65" s="409"/>
      <c r="V65" s="410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24" t="s">
        <v>128</v>
      </c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3"/>
      <c r="P66" s="403"/>
      <c r="Q66" s="403"/>
      <c r="R66" s="403"/>
      <c r="S66" s="403"/>
      <c r="T66" s="403"/>
      <c r="U66" s="403"/>
      <c r="V66" s="403"/>
      <c r="W66" s="403"/>
      <c r="X66" s="403"/>
      <c r="Y66" s="403"/>
      <c r="Z66" s="403"/>
      <c r="AA66" s="378"/>
      <c r="AB66" s="378"/>
      <c r="AC66" s="378"/>
    </row>
    <row r="67" spans="1:68" ht="14.25" hidden="1" customHeight="1" x14ac:dyDescent="0.25">
      <c r="A67" s="402" t="s">
        <v>109</v>
      </c>
      <c r="B67" s="403"/>
      <c r="C67" s="403"/>
      <c r="D67" s="403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3">
        <v>4680115885899</v>
      </c>
      <c r="E68" s="39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49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3">
        <v>4680115881426</v>
      </c>
      <c r="E69" s="39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61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393">
        <v>4680115881426</v>
      </c>
      <c r="E70" s="39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3">
        <v>4680115880283</v>
      </c>
      <c r="E71" s="39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3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3">
        <v>4680115882720</v>
      </c>
      <c r="E72" s="39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93">
        <v>4680115881525</v>
      </c>
      <c r="E73" s="39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32" t="s">
        <v>144</v>
      </c>
      <c r="Q73" s="391"/>
      <c r="R73" s="391"/>
      <c r="S73" s="391"/>
      <c r="T73" s="392"/>
      <c r="U73" s="34"/>
      <c r="V73" s="34"/>
      <c r="W73" s="35" t="s">
        <v>68</v>
      </c>
      <c r="X73" s="383">
        <v>24</v>
      </c>
      <c r="Y73" s="384">
        <f t="shared" si="11"/>
        <v>24</v>
      </c>
      <c r="Z73" s="36">
        <f>IFERROR(IF(Y73=0,"",ROUNDUP(Y73/H73,0)*0.00937),"")</f>
        <v>5.6219999999999999E-2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25.44</v>
      </c>
      <c r="BN73" s="64">
        <f t="shared" si="13"/>
        <v>25.44</v>
      </c>
      <c r="BO73" s="64">
        <f t="shared" si="14"/>
        <v>0.05</v>
      </c>
      <c r="BP73" s="64">
        <f t="shared" si="15"/>
        <v>0.05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393">
        <v>4680115881525</v>
      </c>
      <c r="E74" s="39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65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1"/>
      <c r="R74" s="391"/>
      <c r="S74" s="391"/>
      <c r="T74" s="392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93">
        <v>4680115881419</v>
      </c>
      <c r="E75" s="39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46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29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30"/>
      <c r="P76" s="408" t="s">
        <v>69</v>
      </c>
      <c r="Q76" s="409"/>
      <c r="R76" s="409"/>
      <c r="S76" s="409"/>
      <c r="T76" s="409"/>
      <c r="U76" s="409"/>
      <c r="V76" s="410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6</v>
      </c>
      <c r="Y76" s="385">
        <f>IFERROR(Y68/H68,"0")+IFERROR(Y69/H69,"0")+IFERROR(Y70/H70,"0")+IFERROR(Y71/H71,"0")+IFERROR(Y72/H72,"0")+IFERROR(Y73/H73,"0")+IFERROR(Y74/H74,"0")+IFERROR(Y75/H75,"0")</f>
        <v>6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5.6219999999999999E-2</v>
      </c>
      <c r="AA76" s="386"/>
      <c r="AB76" s="386"/>
      <c r="AC76" s="386"/>
    </row>
    <row r="77" spans="1:68" x14ac:dyDescent="0.2">
      <c r="A77" s="403"/>
      <c r="B77" s="403"/>
      <c r="C77" s="403"/>
      <c r="D77" s="403"/>
      <c r="E77" s="403"/>
      <c r="F77" s="403"/>
      <c r="G77" s="403"/>
      <c r="H77" s="403"/>
      <c r="I77" s="403"/>
      <c r="J77" s="403"/>
      <c r="K77" s="403"/>
      <c r="L77" s="403"/>
      <c r="M77" s="403"/>
      <c r="N77" s="403"/>
      <c r="O77" s="430"/>
      <c r="P77" s="408" t="s">
        <v>69</v>
      </c>
      <c r="Q77" s="409"/>
      <c r="R77" s="409"/>
      <c r="S77" s="409"/>
      <c r="T77" s="409"/>
      <c r="U77" s="409"/>
      <c r="V77" s="410"/>
      <c r="W77" s="37" t="s">
        <v>68</v>
      </c>
      <c r="X77" s="385">
        <f>IFERROR(SUM(X68:X75),"0")</f>
        <v>24</v>
      </c>
      <c r="Y77" s="385">
        <f>IFERROR(SUM(Y68:Y75),"0")</f>
        <v>24</v>
      </c>
      <c r="Z77" s="37"/>
      <c r="AA77" s="386"/>
      <c r="AB77" s="386"/>
      <c r="AC77" s="386"/>
    </row>
    <row r="78" spans="1:68" ht="14.25" hidden="1" customHeight="1" x14ac:dyDescent="0.25">
      <c r="A78" s="402" t="s">
        <v>149</v>
      </c>
      <c r="B78" s="403"/>
      <c r="C78" s="403"/>
      <c r="D78" s="403"/>
      <c r="E78" s="403"/>
      <c r="F78" s="403"/>
      <c r="G78" s="403"/>
      <c r="H78" s="403"/>
      <c r="I78" s="403"/>
      <c r="J78" s="403"/>
      <c r="K78" s="403"/>
      <c r="L78" s="403"/>
      <c r="M78" s="403"/>
      <c r="N78" s="403"/>
      <c r="O78" s="403"/>
      <c r="P78" s="403"/>
      <c r="Q78" s="403"/>
      <c r="R78" s="403"/>
      <c r="S78" s="403"/>
      <c r="T78" s="403"/>
      <c r="U78" s="403"/>
      <c r="V78" s="403"/>
      <c r="W78" s="403"/>
      <c r="X78" s="403"/>
      <c r="Y78" s="403"/>
      <c r="Z78" s="403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93">
        <v>4680115881440</v>
      </c>
      <c r="E79" s="39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7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83">
        <v>267</v>
      </c>
      <c r="Y79" s="384">
        <f>IFERROR(IF(X79="",0,CEILING((X79/$H79),1)*$H79),"")</f>
        <v>270</v>
      </c>
      <c r="Z79" s="36">
        <f>IFERROR(IF(Y79=0,"",ROUNDUP(Y79/H79,0)*0.02175),"")</f>
        <v>0.54374999999999996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278.86666666666662</v>
      </c>
      <c r="BN79" s="64">
        <f>IFERROR(Y79*I79/H79,"0")</f>
        <v>282</v>
      </c>
      <c r="BO79" s="64">
        <f>IFERROR(1/J79*(X79/H79),"0")</f>
        <v>0.44146825396825395</v>
      </c>
      <c r="BP79" s="64">
        <f>IFERROR(1/J79*(Y79/H79),"0")</f>
        <v>0.4464285714285714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3">
        <v>4680115881433</v>
      </c>
      <c r="E80" s="39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29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30"/>
      <c r="P81" s="408" t="s">
        <v>69</v>
      </c>
      <c r="Q81" s="409"/>
      <c r="R81" s="409"/>
      <c r="S81" s="409"/>
      <c r="T81" s="409"/>
      <c r="U81" s="409"/>
      <c r="V81" s="410"/>
      <c r="W81" s="37" t="s">
        <v>70</v>
      </c>
      <c r="X81" s="385">
        <f>IFERROR(X79/H79,"0")+IFERROR(X80/H80,"0")</f>
        <v>24.722222222222221</v>
      </c>
      <c r="Y81" s="385">
        <f>IFERROR(Y79/H79,"0")+IFERROR(Y80/H80,"0")</f>
        <v>25</v>
      </c>
      <c r="Z81" s="385">
        <f>IFERROR(IF(Z79="",0,Z79),"0")+IFERROR(IF(Z80="",0,Z80),"0")</f>
        <v>0.54374999999999996</v>
      </c>
      <c r="AA81" s="386"/>
      <c r="AB81" s="386"/>
      <c r="AC81" s="386"/>
    </row>
    <row r="82" spans="1:68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30"/>
      <c r="P82" s="408" t="s">
        <v>69</v>
      </c>
      <c r="Q82" s="409"/>
      <c r="R82" s="409"/>
      <c r="S82" s="409"/>
      <c r="T82" s="409"/>
      <c r="U82" s="409"/>
      <c r="V82" s="410"/>
      <c r="W82" s="37" t="s">
        <v>68</v>
      </c>
      <c r="X82" s="385">
        <f>IFERROR(SUM(X79:X80),"0")</f>
        <v>267</v>
      </c>
      <c r="Y82" s="385">
        <f>IFERROR(SUM(Y79:Y80),"0")</f>
        <v>270</v>
      </c>
      <c r="Z82" s="37"/>
      <c r="AA82" s="386"/>
      <c r="AB82" s="386"/>
      <c r="AC82" s="386"/>
    </row>
    <row r="83" spans="1:68" ht="14.25" hidden="1" customHeight="1" x14ac:dyDescent="0.25">
      <c r="A83" s="402" t="s">
        <v>63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403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3">
        <v>4680115885066</v>
      </c>
      <c r="E84" s="39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4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3">
        <v>4680115885042</v>
      </c>
      <c r="E85" s="39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3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3">
        <v>4680115885080</v>
      </c>
      <c r="E86" s="39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3">
        <v>4680115885073</v>
      </c>
      <c r="E87" s="39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3">
        <v>4680115885059</v>
      </c>
      <c r="E88" s="39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93">
        <v>4680115885097</v>
      </c>
      <c r="E89" s="39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83">
        <v>3</v>
      </c>
      <c r="Y89" s="384">
        <f t="shared" si="16"/>
        <v>3.6</v>
      </c>
      <c r="Z89" s="36">
        <f>IFERROR(IF(Y89=0,"",ROUNDUP(Y89/H89,0)*0.00502),"")</f>
        <v>1.004E-2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3.1666666666666661</v>
      </c>
      <c r="BN89" s="64">
        <f t="shared" si="18"/>
        <v>3.8</v>
      </c>
      <c r="BO89" s="64">
        <f t="shared" si="19"/>
        <v>7.1225071225071226E-3</v>
      </c>
      <c r="BP89" s="64">
        <f t="shared" si="20"/>
        <v>8.5470085470085479E-3</v>
      </c>
    </row>
    <row r="90" spans="1:68" x14ac:dyDescent="0.2">
      <c r="A90" s="429"/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30"/>
      <c r="P90" s="408" t="s">
        <v>69</v>
      </c>
      <c r="Q90" s="409"/>
      <c r="R90" s="409"/>
      <c r="S90" s="409"/>
      <c r="T90" s="409"/>
      <c r="U90" s="409"/>
      <c r="V90" s="410"/>
      <c r="W90" s="37" t="s">
        <v>70</v>
      </c>
      <c r="X90" s="385">
        <f>IFERROR(X84/H84,"0")+IFERROR(X85/H85,"0")+IFERROR(X86/H86,"0")+IFERROR(X87/H87,"0")+IFERROR(X88/H88,"0")+IFERROR(X89/H89,"0")</f>
        <v>1.6666666666666665</v>
      </c>
      <c r="Y90" s="385">
        <f>IFERROR(Y84/H84,"0")+IFERROR(Y85/H85,"0")+IFERROR(Y86/H86,"0")+IFERROR(Y87/H87,"0")+IFERROR(Y88/H88,"0")+IFERROR(Y89/H89,"0")</f>
        <v>2</v>
      </c>
      <c r="Z90" s="385">
        <f>IFERROR(IF(Z84="",0,Z84),"0")+IFERROR(IF(Z85="",0,Z85),"0")+IFERROR(IF(Z86="",0,Z86),"0")+IFERROR(IF(Z87="",0,Z87),"0")+IFERROR(IF(Z88="",0,Z88),"0")+IFERROR(IF(Z89="",0,Z89),"0")</f>
        <v>1.004E-2</v>
      </c>
      <c r="AA90" s="386"/>
      <c r="AB90" s="386"/>
      <c r="AC90" s="386"/>
    </row>
    <row r="91" spans="1:68" x14ac:dyDescent="0.2">
      <c r="A91" s="403"/>
      <c r="B91" s="403"/>
      <c r="C91" s="403"/>
      <c r="D91" s="403"/>
      <c r="E91" s="403"/>
      <c r="F91" s="403"/>
      <c r="G91" s="403"/>
      <c r="H91" s="403"/>
      <c r="I91" s="403"/>
      <c r="J91" s="403"/>
      <c r="K91" s="403"/>
      <c r="L91" s="403"/>
      <c r="M91" s="403"/>
      <c r="N91" s="403"/>
      <c r="O91" s="430"/>
      <c r="P91" s="408" t="s">
        <v>69</v>
      </c>
      <c r="Q91" s="409"/>
      <c r="R91" s="409"/>
      <c r="S91" s="409"/>
      <c r="T91" s="409"/>
      <c r="U91" s="409"/>
      <c r="V91" s="410"/>
      <c r="W91" s="37" t="s">
        <v>68</v>
      </c>
      <c r="X91" s="385">
        <f>IFERROR(SUM(X84:X89),"0")</f>
        <v>3</v>
      </c>
      <c r="Y91" s="385">
        <f>IFERROR(SUM(Y84:Y89),"0")</f>
        <v>3.6</v>
      </c>
      <c r="Z91" s="37"/>
      <c r="AA91" s="386"/>
      <c r="AB91" s="386"/>
      <c r="AC91" s="386"/>
    </row>
    <row r="92" spans="1:68" ht="14.25" hidden="1" customHeight="1" x14ac:dyDescent="0.25">
      <c r="A92" s="402" t="s">
        <v>71</v>
      </c>
      <c r="B92" s="403"/>
      <c r="C92" s="403"/>
      <c r="D92" s="403"/>
      <c r="E92" s="403"/>
      <c r="F92" s="403"/>
      <c r="G92" s="403"/>
      <c r="H92" s="403"/>
      <c r="I92" s="403"/>
      <c r="J92" s="403"/>
      <c r="K92" s="403"/>
      <c r="L92" s="403"/>
      <c r="M92" s="403"/>
      <c r="N92" s="403"/>
      <c r="O92" s="403"/>
      <c r="P92" s="403"/>
      <c r="Q92" s="403"/>
      <c r="R92" s="403"/>
      <c r="S92" s="403"/>
      <c r="T92" s="403"/>
      <c r="U92" s="403"/>
      <c r="V92" s="403"/>
      <c r="W92" s="403"/>
      <c r="X92" s="403"/>
      <c r="Y92" s="403"/>
      <c r="Z92" s="403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93">
        <v>4680115884403</v>
      </c>
      <c r="E93" s="39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5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93">
        <v>4680115884311</v>
      </c>
      <c r="E94" s="39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29"/>
      <c r="B95" s="403"/>
      <c r="C95" s="403"/>
      <c r="D95" s="403"/>
      <c r="E95" s="403"/>
      <c r="F95" s="403"/>
      <c r="G95" s="403"/>
      <c r="H95" s="403"/>
      <c r="I95" s="403"/>
      <c r="J95" s="403"/>
      <c r="K95" s="403"/>
      <c r="L95" s="403"/>
      <c r="M95" s="403"/>
      <c r="N95" s="403"/>
      <c r="O95" s="430"/>
      <c r="P95" s="408" t="s">
        <v>69</v>
      </c>
      <c r="Q95" s="409"/>
      <c r="R95" s="409"/>
      <c r="S95" s="409"/>
      <c r="T95" s="409"/>
      <c r="U95" s="409"/>
      <c r="V95" s="410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403"/>
      <c r="B96" s="403"/>
      <c r="C96" s="403"/>
      <c r="D96" s="403"/>
      <c r="E96" s="403"/>
      <c r="F96" s="403"/>
      <c r="G96" s="403"/>
      <c r="H96" s="403"/>
      <c r="I96" s="403"/>
      <c r="J96" s="403"/>
      <c r="K96" s="403"/>
      <c r="L96" s="403"/>
      <c r="M96" s="403"/>
      <c r="N96" s="403"/>
      <c r="O96" s="430"/>
      <c r="P96" s="408" t="s">
        <v>69</v>
      </c>
      <c r="Q96" s="409"/>
      <c r="R96" s="409"/>
      <c r="S96" s="409"/>
      <c r="T96" s="409"/>
      <c r="U96" s="409"/>
      <c r="V96" s="410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402" t="s">
        <v>170</v>
      </c>
      <c r="B97" s="403"/>
      <c r="C97" s="403"/>
      <c r="D97" s="403"/>
      <c r="E97" s="403"/>
      <c r="F97" s="403"/>
      <c r="G97" s="403"/>
      <c r="H97" s="403"/>
      <c r="I97" s="403"/>
      <c r="J97" s="403"/>
      <c r="K97" s="403"/>
      <c r="L97" s="403"/>
      <c r="M97" s="403"/>
      <c r="N97" s="403"/>
      <c r="O97" s="403"/>
      <c r="P97" s="403"/>
      <c r="Q97" s="403"/>
      <c r="R97" s="403"/>
      <c r="S97" s="403"/>
      <c r="T97" s="403"/>
      <c r="U97" s="403"/>
      <c r="V97" s="403"/>
      <c r="W97" s="403"/>
      <c r="X97" s="403"/>
      <c r="Y97" s="403"/>
      <c r="Z97" s="403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393">
        <v>4680115881532</v>
      </c>
      <c r="E98" s="39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52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393">
        <v>4680115881532</v>
      </c>
      <c r="E99" s="39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7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93">
        <v>4680115881464</v>
      </c>
      <c r="E100" s="39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7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29"/>
      <c r="B101" s="403"/>
      <c r="C101" s="403"/>
      <c r="D101" s="403"/>
      <c r="E101" s="403"/>
      <c r="F101" s="403"/>
      <c r="G101" s="403"/>
      <c r="H101" s="403"/>
      <c r="I101" s="403"/>
      <c r="J101" s="403"/>
      <c r="K101" s="403"/>
      <c r="L101" s="403"/>
      <c r="M101" s="403"/>
      <c r="N101" s="403"/>
      <c r="O101" s="430"/>
      <c r="P101" s="408" t="s">
        <v>69</v>
      </c>
      <c r="Q101" s="409"/>
      <c r="R101" s="409"/>
      <c r="S101" s="409"/>
      <c r="T101" s="409"/>
      <c r="U101" s="409"/>
      <c r="V101" s="410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403"/>
      <c r="B102" s="403"/>
      <c r="C102" s="403"/>
      <c r="D102" s="403"/>
      <c r="E102" s="403"/>
      <c r="F102" s="403"/>
      <c r="G102" s="403"/>
      <c r="H102" s="403"/>
      <c r="I102" s="403"/>
      <c r="J102" s="403"/>
      <c r="K102" s="403"/>
      <c r="L102" s="403"/>
      <c r="M102" s="403"/>
      <c r="N102" s="403"/>
      <c r="O102" s="430"/>
      <c r="P102" s="408" t="s">
        <v>69</v>
      </c>
      <c r="Q102" s="409"/>
      <c r="R102" s="409"/>
      <c r="S102" s="409"/>
      <c r="T102" s="409"/>
      <c r="U102" s="409"/>
      <c r="V102" s="410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24" t="s">
        <v>176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378"/>
      <c r="AB103" s="378"/>
      <c r="AC103" s="378"/>
    </row>
    <row r="104" spans="1:68" ht="14.25" hidden="1" customHeight="1" x14ac:dyDescent="0.25">
      <c r="A104" s="402" t="s">
        <v>109</v>
      </c>
      <c r="B104" s="403"/>
      <c r="C104" s="403"/>
      <c r="D104" s="403"/>
      <c r="E104" s="403"/>
      <c r="F104" s="403"/>
      <c r="G104" s="403"/>
      <c r="H104" s="403"/>
      <c r="I104" s="403"/>
      <c r="J104" s="403"/>
      <c r="K104" s="403"/>
      <c r="L104" s="403"/>
      <c r="M104" s="403"/>
      <c r="N104" s="403"/>
      <c r="O104" s="403"/>
      <c r="P104" s="403"/>
      <c r="Q104" s="403"/>
      <c r="R104" s="403"/>
      <c r="S104" s="403"/>
      <c r="T104" s="403"/>
      <c r="U104" s="403"/>
      <c r="V104" s="403"/>
      <c r="W104" s="403"/>
      <c r="X104" s="403"/>
      <c r="Y104" s="403"/>
      <c r="Z104" s="403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93">
        <v>4680115881327</v>
      </c>
      <c r="E105" s="39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5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83">
        <v>71</v>
      </c>
      <c r="Y105" s="384">
        <f>IFERROR(IF(X105="",0,CEILING((X105/$H105),1)*$H105),"")</f>
        <v>75.600000000000009</v>
      </c>
      <c r="Z105" s="36">
        <f>IFERROR(IF(Y105=0,"",ROUNDUP(Y105/H105,0)*0.02175),"")</f>
        <v>0.15225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74.155555555555551</v>
      </c>
      <c r="BN105" s="64">
        <f>IFERROR(Y105*I105/H105,"0")</f>
        <v>78.959999999999994</v>
      </c>
      <c r="BO105" s="64">
        <f>IFERROR(1/J105*(X105/H105),"0")</f>
        <v>0.11739417989417988</v>
      </c>
      <c r="BP105" s="64">
        <f>IFERROR(1/J105*(Y105/H105),"0")</f>
        <v>0.125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393">
        <v>4680115881518</v>
      </c>
      <c r="E106" s="39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5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1"/>
      <c r="R106" s="391"/>
      <c r="S106" s="391"/>
      <c r="T106" s="392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393">
        <v>4680115881518</v>
      </c>
      <c r="E107" s="39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459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1"/>
      <c r="R107" s="391"/>
      <c r="S107" s="391"/>
      <c r="T107" s="392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4301011443</v>
      </c>
      <c r="D108" s="393">
        <v>4680115881303</v>
      </c>
      <c r="E108" s="39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1"/>
      <c r="R108" s="391"/>
      <c r="S108" s="391"/>
      <c r="T108" s="392"/>
      <c r="U108" s="34"/>
      <c r="V108" s="34"/>
      <c r="W108" s="35" t="s">
        <v>68</v>
      </c>
      <c r="X108" s="383">
        <v>16</v>
      </c>
      <c r="Y108" s="384">
        <f>IFERROR(IF(X108="",0,CEILING((X108/$H108),1)*$H108),"")</f>
        <v>18</v>
      </c>
      <c r="Z108" s="36">
        <f>IFERROR(IF(Y108=0,"",ROUNDUP(Y108/H108,0)*0.00937),"")</f>
        <v>3.7479999999999999E-2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16.746666666666666</v>
      </c>
      <c r="BN108" s="64">
        <f>IFERROR(Y108*I108/H108,"0")</f>
        <v>18.84</v>
      </c>
      <c r="BO108" s="64">
        <f>IFERROR(1/J108*(X108/H108),"0")</f>
        <v>2.9629629629629627E-2</v>
      </c>
      <c r="BP108" s="64">
        <f>IFERROR(1/J108*(Y108/H108),"0")</f>
        <v>3.3333333333333333E-2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393">
        <v>4680115881303</v>
      </c>
      <c r="E109" s="39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49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1"/>
      <c r="R109" s="391"/>
      <c r="S109" s="391"/>
      <c r="T109" s="392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29"/>
      <c r="B110" s="403"/>
      <c r="C110" s="403"/>
      <c r="D110" s="403"/>
      <c r="E110" s="403"/>
      <c r="F110" s="403"/>
      <c r="G110" s="403"/>
      <c r="H110" s="403"/>
      <c r="I110" s="403"/>
      <c r="J110" s="403"/>
      <c r="K110" s="403"/>
      <c r="L110" s="403"/>
      <c r="M110" s="403"/>
      <c r="N110" s="403"/>
      <c r="O110" s="430"/>
      <c r="P110" s="408" t="s">
        <v>69</v>
      </c>
      <c r="Q110" s="409"/>
      <c r="R110" s="409"/>
      <c r="S110" s="409"/>
      <c r="T110" s="409"/>
      <c r="U110" s="409"/>
      <c r="V110" s="410"/>
      <c r="W110" s="37" t="s">
        <v>70</v>
      </c>
      <c r="X110" s="385">
        <f>IFERROR(X105/H105,"0")+IFERROR(X106/H106,"0")+IFERROR(X107/H107,"0")+IFERROR(X108/H108,"0")+IFERROR(X109/H109,"0")</f>
        <v>10.12962962962963</v>
      </c>
      <c r="Y110" s="385">
        <f>IFERROR(Y105/H105,"0")+IFERROR(Y106/H106,"0")+IFERROR(Y107/H107,"0")+IFERROR(Y108/H108,"0")+IFERROR(Y109/H109,"0")</f>
        <v>11</v>
      </c>
      <c r="Z110" s="385">
        <f>IFERROR(IF(Z105="",0,Z105),"0")+IFERROR(IF(Z106="",0,Z106),"0")+IFERROR(IF(Z107="",0,Z107),"0")+IFERROR(IF(Z108="",0,Z108),"0")+IFERROR(IF(Z109="",0,Z109),"0")</f>
        <v>0.18973000000000001</v>
      </c>
      <c r="AA110" s="386"/>
      <c r="AB110" s="386"/>
      <c r="AC110" s="386"/>
    </row>
    <row r="111" spans="1:68" x14ac:dyDescent="0.2">
      <c r="A111" s="403"/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403"/>
      <c r="O111" s="430"/>
      <c r="P111" s="408" t="s">
        <v>69</v>
      </c>
      <c r="Q111" s="409"/>
      <c r="R111" s="409"/>
      <c r="S111" s="409"/>
      <c r="T111" s="409"/>
      <c r="U111" s="409"/>
      <c r="V111" s="410"/>
      <c r="W111" s="37" t="s">
        <v>68</v>
      </c>
      <c r="X111" s="385">
        <f>IFERROR(SUM(X105:X109),"0")</f>
        <v>87</v>
      </c>
      <c r="Y111" s="385">
        <f>IFERROR(SUM(Y105:Y109),"0")</f>
        <v>93.600000000000009</v>
      </c>
      <c r="Z111" s="37"/>
      <c r="AA111" s="386"/>
      <c r="AB111" s="386"/>
      <c r="AC111" s="386"/>
    </row>
    <row r="112" spans="1:68" ht="14.25" hidden="1" customHeight="1" x14ac:dyDescent="0.25">
      <c r="A112" s="402" t="s">
        <v>71</v>
      </c>
      <c r="B112" s="403"/>
      <c r="C112" s="403"/>
      <c r="D112" s="403"/>
      <c r="E112" s="403"/>
      <c r="F112" s="403"/>
      <c r="G112" s="403"/>
      <c r="H112" s="403"/>
      <c r="I112" s="403"/>
      <c r="J112" s="403"/>
      <c r="K112" s="403"/>
      <c r="L112" s="403"/>
      <c r="M112" s="403"/>
      <c r="N112" s="403"/>
      <c r="O112" s="403"/>
      <c r="P112" s="403"/>
      <c r="Q112" s="403"/>
      <c r="R112" s="403"/>
      <c r="S112" s="403"/>
      <c r="T112" s="403"/>
      <c r="U112" s="403"/>
      <c r="V112" s="403"/>
      <c r="W112" s="403"/>
      <c r="X112" s="403"/>
      <c r="Y112" s="403"/>
      <c r="Z112" s="403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93">
        <v>4607091386967</v>
      </c>
      <c r="E113" s="39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93">
        <v>4607091386967</v>
      </c>
      <c r="E114" s="39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4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83">
        <v>48</v>
      </c>
      <c r="Y114" s="384">
        <f>IFERROR(IF(X114="",0,CEILING((X114/$H114),1)*$H114),"")</f>
        <v>50.400000000000006</v>
      </c>
      <c r="Z114" s="36">
        <f>IFERROR(IF(Y114=0,"",ROUNDUP(Y114/H114,0)*0.02175),"")</f>
        <v>0.1305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51.222857142857144</v>
      </c>
      <c r="BN114" s="64">
        <f>IFERROR(Y114*I114/H114,"0")</f>
        <v>53.784000000000006</v>
      </c>
      <c r="BO114" s="64">
        <f>IFERROR(1/J114*(X114/H114),"0")</f>
        <v>0.10204081632653061</v>
      </c>
      <c r="BP114" s="64">
        <f>IFERROR(1/J114*(Y114/H114),"0")</f>
        <v>0.10714285714285714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93">
        <v>4607091385731</v>
      </c>
      <c r="E115" s="39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93">
        <v>4680115880894</v>
      </c>
      <c r="E116" s="39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70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93">
        <v>4680115880214</v>
      </c>
      <c r="E117" s="39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65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83">
        <v>5</v>
      </c>
      <c r="Y117" s="384">
        <f>IFERROR(IF(X117="",0,CEILING((X117/$H117),1)*$H117),"")</f>
        <v>5.4</v>
      </c>
      <c r="Z117" s="36">
        <f>IFERROR(IF(Y117=0,"",ROUNDUP(Y117/H117,0)*0.00937),"")</f>
        <v>1.874E-2</v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5.5333333333333332</v>
      </c>
      <c r="BN117" s="64">
        <f>IFERROR(Y117*I117/H117,"0")</f>
        <v>5.976</v>
      </c>
      <c r="BO117" s="64">
        <f>IFERROR(1/J117*(X117/H117),"0")</f>
        <v>1.5432098765432096E-2</v>
      </c>
      <c r="BP117" s="64">
        <f>IFERROR(1/J117*(Y117/H117),"0")</f>
        <v>1.6666666666666666E-2</v>
      </c>
    </row>
    <row r="118" spans="1:68" x14ac:dyDescent="0.2">
      <c r="A118" s="429"/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30"/>
      <c r="P118" s="408" t="s">
        <v>69</v>
      </c>
      <c r="Q118" s="409"/>
      <c r="R118" s="409"/>
      <c r="S118" s="409"/>
      <c r="T118" s="409"/>
      <c r="U118" s="409"/>
      <c r="V118" s="410"/>
      <c r="W118" s="37" t="s">
        <v>70</v>
      </c>
      <c r="X118" s="385">
        <f>IFERROR(X113/H113,"0")+IFERROR(X114/H114,"0")+IFERROR(X115/H115,"0")+IFERROR(X116/H116,"0")+IFERROR(X117/H117,"0")</f>
        <v>7.5661375661375665</v>
      </c>
      <c r="Y118" s="385">
        <f>IFERROR(Y113/H113,"0")+IFERROR(Y114/H114,"0")+IFERROR(Y115/H115,"0")+IFERROR(Y116/H116,"0")+IFERROR(Y117/H117,"0")</f>
        <v>8</v>
      </c>
      <c r="Z118" s="385">
        <f>IFERROR(IF(Z113="",0,Z113),"0")+IFERROR(IF(Z114="",0,Z114),"0")+IFERROR(IF(Z115="",0,Z115),"0")+IFERROR(IF(Z116="",0,Z116),"0")+IFERROR(IF(Z117="",0,Z117),"0")</f>
        <v>0.14924000000000001</v>
      </c>
      <c r="AA118" s="386"/>
      <c r="AB118" s="386"/>
      <c r="AC118" s="386"/>
    </row>
    <row r="119" spans="1:68" x14ac:dyDescent="0.2">
      <c r="A119" s="403"/>
      <c r="B119" s="403"/>
      <c r="C119" s="403"/>
      <c r="D119" s="403"/>
      <c r="E119" s="403"/>
      <c r="F119" s="403"/>
      <c r="G119" s="403"/>
      <c r="H119" s="403"/>
      <c r="I119" s="403"/>
      <c r="J119" s="403"/>
      <c r="K119" s="403"/>
      <c r="L119" s="403"/>
      <c r="M119" s="403"/>
      <c r="N119" s="403"/>
      <c r="O119" s="430"/>
      <c r="P119" s="408" t="s">
        <v>69</v>
      </c>
      <c r="Q119" s="409"/>
      <c r="R119" s="409"/>
      <c r="S119" s="409"/>
      <c r="T119" s="409"/>
      <c r="U119" s="409"/>
      <c r="V119" s="410"/>
      <c r="W119" s="37" t="s">
        <v>68</v>
      </c>
      <c r="X119" s="385">
        <f>IFERROR(SUM(X113:X117),"0")</f>
        <v>53</v>
      </c>
      <c r="Y119" s="385">
        <f>IFERROR(SUM(Y113:Y117),"0")</f>
        <v>55.800000000000004</v>
      </c>
      <c r="Z119" s="37"/>
      <c r="AA119" s="386"/>
      <c r="AB119" s="386"/>
      <c r="AC119" s="386"/>
    </row>
    <row r="120" spans="1:68" ht="16.5" hidden="1" customHeight="1" x14ac:dyDescent="0.25">
      <c r="A120" s="424" t="s">
        <v>196</v>
      </c>
      <c r="B120" s="403"/>
      <c r="C120" s="403"/>
      <c r="D120" s="403"/>
      <c r="E120" s="403"/>
      <c r="F120" s="403"/>
      <c r="G120" s="403"/>
      <c r="H120" s="403"/>
      <c r="I120" s="403"/>
      <c r="J120" s="403"/>
      <c r="K120" s="403"/>
      <c r="L120" s="403"/>
      <c r="M120" s="403"/>
      <c r="N120" s="403"/>
      <c r="O120" s="403"/>
      <c r="P120" s="403"/>
      <c r="Q120" s="403"/>
      <c r="R120" s="403"/>
      <c r="S120" s="403"/>
      <c r="T120" s="403"/>
      <c r="U120" s="403"/>
      <c r="V120" s="403"/>
      <c r="W120" s="403"/>
      <c r="X120" s="403"/>
      <c r="Y120" s="403"/>
      <c r="Z120" s="403"/>
      <c r="AA120" s="378"/>
      <c r="AB120" s="378"/>
      <c r="AC120" s="378"/>
    </row>
    <row r="121" spans="1:68" ht="14.25" hidden="1" customHeight="1" x14ac:dyDescent="0.25">
      <c r="A121" s="402" t="s">
        <v>109</v>
      </c>
      <c r="B121" s="403"/>
      <c r="C121" s="403"/>
      <c r="D121" s="403"/>
      <c r="E121" s="403"/>
      <c r="F121" s="403"/>
      <c r="G121" s="403"/>
      <c r="H121" s="403"/>
      <c r="I121" s="403"/>
      <c r="J121" s="403"/>
      <c r="K121" s="403"/>
      <c r="L121" s="403"/>
      <c r="M121" s="403"/>
      <c r="N121" s="403"/>
      <c r="O121" s="403"/>
      <c r="P121" s="403"/>
      <c r="Q121" s="403"/>
      <c r="R121" s="403"/>
      <c r="S121" s="403"/>
      <c r="T121" s="403"/>
      <c r="U121" s="403"/>
      <c r="V121" s="403"/>
      <c r="W121" s="403"/>
      <c r="X121" s="403"/>
      <c r="Y121" s="403"/>
      <c r="Z121" s="403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93">
        <v>4680115882133</v>
      </c>
      <c r="E122" s="39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3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93">
        <v>4680115882133</v>
      </c>
      <c r="E123" s="39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83">
        <v>75</v>
      </c>
      <c r="Y123" s="384">
        <f>IFERROR(IF(X123="",0,CEILING((X123/$H123),1)*$H123),"")</f>
        <v>78.399999999999991</v>
      </c>
      <c r="Z123" s="36">
        <f>IFERROR(IF(Y123=0,"",ROUNDUP(Y123/H123,0)*0.02175),"")</f>
        <v>0.15225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78.214285714285722</v>
      </c>
      <c r="BN123" s="64">
        <f>IFERROR(Y123*I123/H123,"0")</f>
        <v>81.759999999999991</v>
      </c>
      <c r="BO123" s="64">
        <f>IFERROR(1/J123*(X123/H123),"0")</f>
        <v>0.11957908163265307</v>
      </c>
      <c r="BP123" s="64">
        <f>IFERROR(1/J123*(Y123/H123),"0")</f>
        <v>0.125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93">
        <v>4680115880269</v>
      </c>
      <c r="E124" s="39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41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93">
        <v>4680115880429</v>
      </c>
      <c r="E125" s="39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83">
        <v>18</v>
      </c>
      <c r="Y125" s="384">
        <f>IFERROR(IF(X125="",0,CEILING((X125/$H125),1)*$H125),"")</f>
        <v>18</v>
      </c>
      <c r="Z125" s="36">
        <f>IFERROR(IF(Y125=0,"",ROUNDUP(Y125/H125,0)*0.00937),"")</f>
        <v>3.7479999999999999E-2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18.96</v>
      </c>
      <c r="BN125" s="64">
        <f>IFERROR(Y125*I125/H125,"0")</f>
        <v>18.96</v>
      </c>
      <c r="BO125" s="64">
        <f>IFERROR(1/J125*(X125/H125),"0")</f>
        <v>3.3333333333333333E-2</v>
      </c>
      <c r="BP125" s="64">
        <f>IFERROR(1/J125*(Y125/H125),"0")</f>
        <v>3.3333333333333333E-2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93">
        <v>4680115881457</v>
      </c>
      <c r="E126" s="39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29"/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30"/>
      <c r="P127" s="408" t="s">
        <v>69</v>
      </c>
      <c r="Q127" s="409"/>
      <c r="R127" s="409"/>
      <c r="S127" s="409"/>
      <c r="T127" s="409"/>
      <c r="U127" s="409"/>
      <c r="V127" s="410"/>
      <c r="W127" s="37" t="s">
        <v>70</v>
      </c>
      <c r="X127" s="385">
        <f>IFERROR(X122/H122,"0")+IFERROR(X123/H123,"0")+IFERROR(X124/H124,"0")+IFERROR(X125/H125,"0")+IFERROR(X126/H126,"0")</f>
        <v>10.696428571428573</v>
      </c>
      <c r="Y127" s="385">
        <f>IFERROR(Y122/H122,"0")+IFERROR(Y123/H123,"0")+IFERROR(Y124/H124,"0")+IFERROR(Y125/H125,"0")+IFERROR(Y126/H126,"0")</f>
        <v>11</v>
      </c>
      <c r="Z127" s="385">
        <f>IFERROR(IF(Z122="",0,Z122),"0")+IFERROR(IF(Z123="",0,Z123),"0")+IFERROR(IF(Z124="",0,Z124),"0")+IFERROR(IF(Z125="",0,Z125),"0")+IFERROR(IF(Z126="",0,Z126),"0")</f>
        <v>0.18973000000000001</v>
      </c>
      <c r="AA127" s="386"/>
      <c r="AB127" s="386"/>
      <c r="AC127" s="386"/>
    </row>
    <row r="128" spans="1:68" x14ac:dyDescent="0.2">
      <c r="A128" s="403"/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30"/>
      <c r="P128" s="408" t="s">
        <v>69</v>
      </c>
      <c r="Q128" s="409"/>
      <c r="R128" s="409"/>
      <c r="S128" s="409"/>
      <c r="T128" s="409"/>
      <c r="U128" s="409"/>
      <c r="V128" s="410"/>
      <c r="W128" s="37" t="s">
        <v>68</v>
      </c>
      <c r="X128" s="385">
        <f>IFERROR(SUM(X122:X126),"0")</f>
        <v>93</v>
      </c>
      <c r="Y128" s="385">
        <f>IFERROR(SUM(Y122:Y126),"0")</f>
        <v>96.399999999999991</v>
      </c>
      <c r="Z128" s="37"/>
      <c r="AA128" s="386"/>
      <c r="AB128" s="386"/>
      <c r="AC128" s="386"/>
    </row>
    <row r="129" spans="1:68" ht="14.25" hidden="1" customHeight="1" x14ac:dyDescent="0.25">
      <c r="A129" s="402" t="s">
        <v>149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93">
        <v>4680115881488</v>
      </c>
      <c r="E130" s="39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56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83">
        <v>109</v>
      </c>
      <c r="Y130" s="384">
        <f>IFERROR(IF(X130="",0,CEILING((X130/$H130),1)*$H130),"")</f>
        <v>118.80000000000001</v>
      </c>
      <c r="Z130" s="36">
        <f>IFERROR(IF(Y130=0,"",ROUNDUP(Y130/H130,0)*0.02175),"")</f>
        <v>0.23924999999999999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113.84444444444443</v>
      </c>
      <c r="BN130" s="64">
        <f>IFERROR(Y130*I130/H130,"0")</f>
        <v>124.08</v>
      </c>
      <c r="BO130" s="64">
        <f>IFERROR(1/J130*(X130/H130),"0")</f>
        <v>0.21026234567901231</v>
      </c>
      <c r="BP130" s="64">
        <f>IFERROR(1/J130*(Y130/H130),"0")</f>
        <v>0.22916666666666666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93">
        <v>4680115881488</v>
      </c>
      <c r="E131" s="39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89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93">
        <v>4680115882775</v>
      </c>
      <c r="E132" s="39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6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393">
        <v>4680115880658</v>
      </c>
      <c r="E133" s="39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4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1"/>
      <c r="R133" s="391"/>
      <c r="S133" s="391"/>
      <c r="T133" s="392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393">
        <v>4680115880658</v>
      </c>
      <c r="E134" s="39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44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1"/>
      <c r="R134" s="391"/>
      <c r="S134" s="391"/>
      <c r="T134" s="392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29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30"/>
      <c r="P135" s="408" t="s">
        <v>69</v>
      </c>
      <c r="Q135" s="409"/>
      <c r="R135" s="409"/>
      <c r="S135" s="409"/>
      <c r="T135" s="409"/>
      <c r="U135" s="409"/>
      <c r="V135" s="410"/>
      <c r="W135" s="37" t="s">
        <v>70</v>
      </c>
      <c r="X135" s="385">
        <f>IFERROR(X130/H130,"0")+IFERROR(X131/H131,"0")+IFERROR(X132/H132,"0")+IFERROR(X133/H133,"0")+IFERROR(X134/H134,"0")</f>
        <v>10.092592592592592</v>
      </c>
      <c r="Y135" s="385">
        <f>IFERROR(Y130/H130,"0")+IFERROR(Y131/H131,"0")+IFERROR(Y132/H132,"0")+IFERROR(Y133/H133,"0")+IFERROR(Y134/H134,"0")</f>
        <v>11</v>
      </c>
      <c r="Z135" s="385">
        <f>IFERROR(IF(Z130="",0,Z130),"0")+IFERROR(IF(Z131="",0,Z131),"0")+IFERROR(IF(Z132="",0,Z132),"0")+IFERROR(IF(Z133="",0,Z133),"0")+IFERROR(IF(Z134="",0,Z134),"0")</f>
        <v>0.23924999999999999</v>
      </c>
      <c r="AA135" s="386"/>
      <c r="AB135" s="386"/>
      <c r="AC135" s="386"/>
    </row>
    <row r="136" spans="1:68" x14ac:dyDescent="0.2">
      <c r="A136" s="403"/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30"/>
      <c r="P136" s="408" t="s">
        <v>69</v>
      </c>
      <c r="Q136" s="409"/>
      <c r="R136" s="409"/>
      <c r="S136" s="409"/>
      <c r="T136" s="409"/>
      <c r="U136" s="409"/>
      <c r="V136" s="410"/>
      <c r="W136" s="37" t="s">
        <v>68</v>
      </c>
      <c r="X136" s="385">
        <f>IFERROR(SUM(X130:X134),"0")</f>
        <v>109</v>
      </c>
      <c r="Y136" s="385">
        <f>IFERROR(SUM(Y130:Y134),"0")</f>
        <v>118.80000000000001</v>
      </c>
      <c r="Z136" s="37"/>
      <c r="AA136" s="386"/>
      <c r="AB136" s="386"/>
      <c r="AC136" s="386"/>
    </row>
    <row r="137" spans="1:68" ht="14.25" hidden="1" customHeight="1" x14ac:dyDescent="0.25">
      <c r="A137" s="402" t="s">
        <v>71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403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93">
        <v>4607091385168</v>
      </c>
      <c r="E138" s="39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93">
        <v>4607091385168</v>
      </c>
      <c r="E139" s="39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51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83">
        <v>196</v>
      </c>
      <c r="Y139" s="384">
        <f t="shared" si="21"/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209.01999999999998</v>
      </c>
      <c r="BN139" s="64">
        <f t="shared" si="23"/>
        <v>214.99200000000002</v>
      </c>
      <c r="BO139" s="64">
        <f t="shared" si="24"/>
        <v>0.41666666666666663</v>
      </c>
      <c r="BP139" s="64">
        <f t="shared" si="25"/>
        <v>0.42857142857142855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93">
        <v>4607091383256</v>
      </c>
      <c r="E140" s="39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6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93">
        <v>4607091385748</v>
      </c>
      <c r="E141" s="39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83">
        <v>33</v>
      </c>
      <c r="Y141" s="384">
        <f t="shared" si="21"/>
        <v>35.1</v>
      </c>
      <c r="Z141" s="36">
        <f>IFERROR(IF(Y141=0,"",ROUNDUP(Y141/H141,0)*0.00753),"")</f>
        <v>9.7890000000000005E-2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36.324444444444438</v>
      </c>
      <c r="BN141" s="64">
        <f t="shared" si="23"/>
        <v>38.635999999999996</v>
      </c>
      <c r="BO141" s="64">
        <f t="shared" si="24"/>
        <v>7.8347578347578342E-2</v>
      </c>
      <c r="BP141" s="64">
        <f t="shared" si="25"/>
        <v>8.3333333333333329E-2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93">
        <v>4680115884533</v>
      </c>
      <c r="E142" s="39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69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93">
        <v>4680115882645</v>
      </c>
      <c r="E143" s="39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29"/>
      <c r="B144" s="403"/>
      <c r="C144" s="403"/>
      <c r="D144" s="403"/>
      <c r="E144" s="403"/>
      <c r="F144" s="403"/>
      <c r="G144" s="403"/>
      <c r="H144" s="403"/>
      <c r="I144" s="403"/>
      <c r="J144" s="403"/>
      <c r="K144" s="403"/>
      <c r="L144" s="403"/>
      <c r="M144" s="403"/>
      <c r="N144" s="403"/>
      <c r="O144" s="430"/>
      <c r="P144" s="408" t="s">
        <v>69</v>
      </c>
      <c r="Q144" s="409"/>
      <c r="R144" s="409"/>
      <c r="S144" s="409"/>
      <c r="T144" s="409"/>
      <c r="U144" s="409"/>
      <c r="V144" s="410"/>
      <c r="W144" s="37" t="s">
        <v>70</v>
      </c>
      <c r="X144" s="385">
        <f>IFERROR(X138/H138,"0")+IFERROR(X139/H139,"0")+IFERROR(X140/H140,"0")+IFERROR(X141/H141,"0")+IFERROR(X142/H142,"0")+IFERROR(X143/H143,"0")</f>
        <v>35.555555555555557</v>
      </c>
      <c r="Y144" s="385">
        <f>IFERROR(Y138/H138,"0")+IFERROR(Y139/H139,"0")+IFERROR(Y140/H140,"0")+IFERROR(Y141/H141,"0")+IFERROR(Y142/H142,"0")+IFERROR(Y143/H143,"0")</f>
        <v>37</v>
      </c>
      <c r="Z144" s="385">
        <f>IFERROR(IF(Z138="",0,Z138),"0")+IFERROR(IF(Z139="",0,Z139),"0")+IFERROR(IF(Z140="",0,Z140),"0")+IFERROR(IF(Z141="",0,Z141),"0")+IFERROR(IF(Z142="",0,Z142),"0")+IFERROR(IF(Z143="",0,Z143),"0")</f>
        <v>0.61989000000000005</v>
      </c>
      <c r="AA144" s="386"/>
      <c r="AB144" s="386"/>
      <c r="AC144" s="386"/>
    </row>
    <row r="145" spans="1:68" x14ac:dyDescent="0.2">
      <c r="A145" s="40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03"/>
      <c r="O145" s="430"/>
      <c r="P145" s="408" t="s">
        <v>69</v>
      </c>
      <c r="Q145" s="409"/>
      <c r="R145" s="409"/>
      <c r="S145" s="409"/>
      <c r="T145" s="409"/>
      <c r="U145" s="409"/>
      <c r="V145" s="410"/>
      <c r="W145" s="37" t="s">
        <v>68</v>
      </c>
      <c r="X145" s="385">
        <f>IFERROR(SUM(X138:X143),"0")</f>
        <v>229</v>
      </c>
      <c r="Y145" s="385">
        <f>IFERROR(SUM(Y138:Y143),"0")</f>
        <v>236.70000000000002</v>
      </c>
      <c r="Z145" s="37"/>
      <c r="AA145" s="386"/>
      <c r="AB145" s="386"/>
      <c r="AC145" s="386"/>
    </row>
    <row r="146" spans="1:68" ht="14.25" hidden="1" customHeight="1" x14ac:dyDescent="0.25">
      <c r="A146" s="402" t="s">
        <v>170</v>
      </c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3"/>
      <c r="Q146" s="403"/>
      <c r="R146" s="403"/>
      <c r="S146" s="403"/>
      <c r="T146" s="403"/>
      <c r="U146" s="403"/>
      <c r="V146" s="403"/>
      <c r="W146" s="403"/>
      <c r="X146" s="403"/>
      <c r="Y146" s="403"/>
      <c r="Z146" s="403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93">
        <v>4680115882652</v>
      </c>
      <c r="E147" s="39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7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93">
        <v>4680115880238</v>
      </c>
      <c r="E148" s="39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29"/>
      <c r="B149" s="403"/>
      <c r="C149" s="403"/>
      <c r="D149" s="403"/>
      <c r="E149" s="403"/>
      <c r="F149" s="403"/>
      <c r="G149" s="403"/>
      <c r="H149" s="403"/>
      <c r="I149" s="403"/>
      <c r="J149" s="403"/>
      <c r="K149" s="403"/>
      <c r="L149" s="403"/>
      <c r="M149" s="403"/>
      <c r="N149" s="403"/>
      <c r="O149" s="430"/>
      <c r="P149" s="408" t="s">
        <v>69</v>
      </c>
      <c r="Q149" s="409"/>
      <c r="R149" s="409"/>
      <c r="S149" s="409"/>
      <c r="T149" s="409"/>
      <c r="U149" s="409"/>
      <c r="V149" s="410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403"/>
      <c r="B150" s="403"/>
      <c r="C150" s="403"/>
      <c r="D150" s="403"/>
      <c r="E150" s="403"/>
      <c r="F150" s="403"/>
      <c r="G150" s="403"/>
      <c r="H150" s="403"/>
      <c r="I150" s="403"/>
      <c r="J150" s="403"/>
      <c r="K150" s="403"/>
      <c r="L150" s="403"/>
      <c r="M150" s="403"/>
      <c r="N150" s="403"/>
      <c r="O150" s="430"/>
      <c r="P150" s="408" t="s">
        <v>69</v>
      </c>
      <c r="Q150" s="409"/>
      <c r="R150" s="409"/>
      <c r="S150" s="409"/>
      <c r="T150" s="409"/>
      <c r="U150" s="409"/>
      <c r="V150" s="410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24" t="s">
        <v>231</v>
      </c>
      <c r="B151" s="403"/>
      <c r="C151" s="403"/>
      <c r="D151" s="403"/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3"/>
      <c r="Q151" s="403"/>
      <c r="R151" s="403"/>
      <c r="S151" s="403"/>
      <c r="T151" s="403"/>
      <c r="U151" s="403"/>
      <c r="V151" s="403"/>
      <c r="W151" s="403"/>
      <c r="X151" s="403"/>
      <c r="Y151" s="403"/>
      <c r="Z151" s="403"/>
      <c r="AA151" s="378"/>
      <c r="AB151" s="378"/>
      <c r="AC151" s="378"/>
    </row>
    <row r="152" spans="1:68" ht="14.25" hidden="1" customHeight="1" x14ac:dyDescent="0.25">
      <c r="A152" s="402" t="s">
        <v>109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393">
        <v>4680115882577</v>
      </c>
      <c r="E153" s="39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4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1"/>
      <c r="R153" s="391"/>
      <c r="S153" s="391"/>
      <c r="T153" s="392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393">
        <v>4680115882577</v>
      </c>
      <c r="E154" s="39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5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1"/>
      <c r="R154" s="391"/>
      <c r="S154" s="391"/>
      <c r="T154" s="392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29"/>
      <c r="B155" s="403"/>
      <c r="C155" s="403"/>
      <c r="D155" s="403"/>
      <c r="E155" s="403"/>
      <c r="F155" s="403"/>
      <c r="G155" s="403"/>
      <c r="H155" s="403"/>
      <c r="I155" s="403"/>
      <c r="J155" s="403"/>
      <c r="K155" s="403"/>
      <c r="L155" s="403"/>
      <c r="M155" s="403"/>
      <c r="N155" s="403"/>
      <c r="O155" s="430"/>
      <c r="P155" s="408" t="s">
        <v>69</v>
      </c>
      <c r="Q155" s="409"/>
      <c r="R155" s="409"/>
      <c r="S155" s="409"/>
      <c r="T155" s="409"/>
      <c r="U155" s="409"/>
      <c r="V155" s="410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403"/>
      <c r="B156" s="403"/>
      <c r="C156" s="403"/>
      <c r="D156" s="403"/>
      <c r="E156" s="403"/>
      <c r="F156" s="403"/>
      <c r="G156" s="403"/>
      <c r="H156" s="403"/>
      <c r="I156" s="403"/>
      <c r="J156" s="403"/>
      <c r="K156" s="403"/>
      <c r="L156" s="403"/>
      <c r="M156" s="403"/>
      <c r="N156" s="403"/>
      <c r="O156" s="430"/>
      <c r="P156" s="408" t="s">
        <v>69</v>
      </c>
      <c r="Q156" s="409"/>
      <c r="R156" s="409"/>
      <c r="S156" s="409"/>
      <c r="T156" s="409"/>
      <c r="U156" s="409"/>
      <c r="V156" s="410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402" t="s">
        <v>63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393">
        <v>4680115883444</v>
      </c>
      <c r="E158" s="39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7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1"/>
      <c r="R158" s="391"/>
      <c r="S158" s="391"/>
      <c r="T158" s="392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393">
        <v>4680115883444</v>
      </c>
      <c r="E159" s="39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57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1"/>
      <c r="R159" s="391"/>
      <c r="S159" s="391"/>
      <c r="T159" s="392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29"/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30"/>
      <c r="P160" s="408" t="s">
        <v>69</v>
      </c>
      <c r="Q160" s="409"/>
      <c r="R160" s="409"/>
      <c r="S160" s="409"/>
      <c r="T160" s="409"/>
      <c r="U160" s="409"/>
      <c r="V160" s="410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403"/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30"/>
      <c r="P161" s="408" t="s">
        <v>69</v>
      </c>
      <c r="Q161" s="409"/>
      <c r="R161" s="409"/>
      <c r="S161" s="409"/>
      <c r="T161" s="409"/>
      <c r="U161" s="409"/>
      <c r="V161" s="410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402" t="s">
        <v>71</v>
      </c>
      <c r="B162" s="403"/>
      <c r="C162" s="403"/>
      <c r="D162" s="403"/>
      <c r="E162" s="403"/>
      <c r="F162" s="403"/>
      <c r="G162" s="403"/>
      <c r="H162" s="403"/>
      <c r="I162" s="403"/>
      <c r="J162" s="403"/>
      <c r="K162" s="403"/>
      <c r="L162" s="403"/>
      <c r="M162" s="403"/>
      <c r="N162" s="403"/>
      <c r="O162" s="403"/>
      <c r="P162" s="403"/>
      <c r="Q162" s="403"/>
      <c r="R162" s="403"/>
      <c r="S162" s="403"/>
      <c r="T162" s="403"/>
      <c r="U162" s="403"/>
      <c r="V162" s="403"/>
      <c r="W162" s="403"/>
      <c r="X162" s="403"/>
      <c r="Y162" s="403"/>
      <c r="Z162" s="403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393">
        <v>4680115882584</v>
      </c>
      <c r="E163" s="39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63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1"/>
      <c r="R163" s="391"/>
      <c r="S163" s="391"/>
      <c r="T163" s="392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393">
        <v>4680115882584</v>
      </c>
      <c r="E164" s="39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53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1"/>
      <c r="R164" s="391"/>
      <c r="S164" s="391"/>
      <c r="T164" s="392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429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03"/>
      <c r="O165" s="430"/>
      <c r="P165" s="408" t="s">
        <v>69</v>
      </c>
      <c r="Q165" s="409"/>
      <c r="R165" s="409"/>
      <c r="S165" s="409"/>
      <c r="T165" s="409"/>
      <c r="U165" s="409"/>
      <c r="V165" s="410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403"/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30"/>
      <c r="P166" s="408" t="s">
        <v>69</v>
      </c>
      <c r="Q166" s="409"/>
      <c r="R166" s="409"/>
      <c r="S166" s="409"/>
      <c r="T166" s="409"/>
      <c r="U166" s="409"/>
      <c r="V166" s="410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24" t="s">
        <v>107</v>
      </c>
      <c r="B167" s="403"/>
      <c r="C167" s="403"/>
      <c r="D167" s="403"/>
      <c r="E167" s="403"/>
      <c r="F167" s="403"/>
      <c r="G167" s="403"/>
      <c r="H167" s="403"/>
      <c r="I167" s="403"/>
      <c r="J167" s="403"/>
      <c r="K167" s="403"/>
      <c r="L167" s="403"/>
      <c r="M167" s="403"/>
      <c r="N167" s="403"/>
      <c r="O167" s="403"/>
      <c r="P167" s="403"/>
      <c r="Q167" s="403"/>
      <c r="R167" s="403"/>
      <c r="S167" s="403"/>
      <c r="T167" s="403"/>
      <c r="U167" s="403"/>
      <c r="V167" s="403"/>
      <c r="W167" s="403"/>
      <c r="X167" s="403"/>
      <c r="Y167" s="403"/>
      <c r="Z167" s="403"/>
      <c r="AA167" s="378"/>
      <c r="AB167" s="378"/>
      <c r="AC167" s="378"/>
    </row>
    <row r="168" spans="1:68" ht="14.25" hidden="1" customHeight="1" x14ac:dyDescent="0.25">
      <c r="A168" s="402" t="s">
        <v>109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393">
        <v>4607091382945</v>
      </c>
      <c r="E169" s="39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7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1"/>
      <c r="R169" s="391"/>
      <c r="S169" s="391"/>
      <c r="T169" s="392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393">
        <v>4607091382952</v>
      </c>
      <c r="E170" s="39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7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1"/>
      <c r="R170" s="391"/>
      <c r="S170" s="391"/>
      <c r="T170" s="392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393">
        <v>4607091384604</v>
      </c>
      <c r="E171" s="39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1"/>
      <c r="R171" s="391"/>
      <c r="S171" s="391"/>
      <c r="T171" s="392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429"/>
      <c r="B172" s="403"/>
      <c r="C172" s="403"/>
      <c r="D172" s="403"/>
      <c r="E172" s="403"/>
      <c r="F172" s="403"/>
      <c r="G172" s="403"/>
      <c r="H172" s="403"/>
      <c r="I172" s="403"/>
      <c r="J172" s="403"/>
      <c r="K172" s="403"/>
      <c r="L172" s="403"/>
      <c r="M172" s="403"/>
      <c r="N172" s="403"/>
      <c r="O172" s="430"/>
      <c r="P172" s="408" t="s">
        <v>69</v>
      </c>
      <c r="Q172" s="409"/>
      <c r="R172" s="409"/>
      <c r="S172" s="409"/>
      <c r="T172" s="409"/>
      <c r="U172" s="409"/>
      <c r="V172" s="410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403"/>
      <c r="B173" s="403"/>
      <c r="C173" s="403"/>
      <c r="D173" s="403"/>
      <c r="E173" s="403"/>
      <c r="F173" s="403"/>
      <c r="G173" s="403"/>
      <c r="H173" s="403"/>
      <c r="I173" s="403"/>
      <c r="J173" s="403"/>
      <c r="K173" s="403"/>
      <c r="L173" s="403"/>
      <c r="M173" s="403"/>
      <c r="N173" s="403"/>
      <c r="O173" s="430"/>
      <c r="P173" s="408" t="s">
        <v>69</v>
      </c>
      <c r="Q173" s="409"/>
      <c r="R173" s="409"/>
      <c r="S173" s="409"/>
      <c r="T173" s="409"/>
      <c r="U173" s="409"/>
      <c r="V173" s="410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402" t="s">
        <v>63</v>
      </c>
      <c r="B174" s="403"/>
      <c r="C174" s="403"/>
      <c r="D174" s="403"/>
      <c r="E174" s="403"/>
      <c r="F174" s="403"/>
      <c r="G174" s="403"/>
      <c r="H174" s="403"/>
      <c r="I174" s="403"/>
      <c r="J174" s="403"/>
      <c r="K174" s="403"/>
      <c r="L174" s="403"/>
      <c r="M174" s="403"/>
      <c r="N174" s="403"/>
      <c r="O174" s="403"/>
      <c r="P174" s="403"/>
      <c r="Q174" s="403"/>
      <c r="R174" s="403"/>
      <c r="S174" s="403"/>
      <c r="T174" s="403"/>
      <c r="U174" s="403"/>
      <c r="V174" s="403"/>
      <c r="W174" s="403"/>
      <c r="X174" s="403"/>
      <c r="Y174" s="403"/>
      <c r="Z174" s="403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393">
        <v>4607091387667</v>
      </c>
      <c r="E175" s="39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1"/>
      <c r="R175" s="391"/>
      <c r="S175" s="391"/>
      <c r="T175" s="392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393">
        <v>4607091387636</v>
      </c>
      <c r="E176" s="39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1"/>
      <c r="R176" s="391"/>
      <c r="S176" s="391"/>
      <c r="T176" s="392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393">
        <v>4607091382426</v>
      </c>
      <c r="E177" s="39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393">
        <v>4607091386547</v>
      </c>
      <c r="E178" s="39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5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1"/>
      <c r="R178" s="391"/>
      <c r="S178" s="391"/>
      <c r="T178" s="392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393">
        <v>4607091382464</v>
      </c>
      <c r="E179" s="39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1"/>
      <c r="R179" s="391"/>
      <c r="S179" s="391"/>
      <c r="T179" s="392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429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03"/>
      <c r="O180" s="430"/>
      <c r="P180" s="408" t="s">
        <v>69</v>
      </c>
      <c r="Q180" s="409"/>
      <c r="R180" s="409"/>
      <c r="S180" s="409"/>
      <c r="T180" s="409"/>
      <c r="U180" s="409"/>
      <c r="V180" s="410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03"/>
      <c r="O181" s="430"/>
      <c r="P181" s="408" t="s">
        <v>69</v>
      </c>
      <c r="Q181" s="409"/>
      <c r="R181" s="409"/>
      <c r="S181" s="409"/>
      <c r="T181" s="409"/>
      <c r="U181" s="409"/>
      <c r="V181" s="410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402" t="s">
        <v>71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393">
        <v>4607091385304</v>
      </c>
      <c r="E183" s="39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49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1"/>
      <c r="R183" s="391"/>
      <c r="S183" s="391"/>
      <c r="T183" s="392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393">
        <v>4607091386264</v>
      </c>
      <c r="E184" s="39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7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1"/>
      <c r="R184" s="391"/>
      <c r="S184" s="391"/>
      <c r="T184" s="392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393">
        <v>4607091385427</v>
      </c>
      <c r="E185" s="39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1"/>
      <c r="R185" s="391"/>
      <c r="S185" s="391"/>
      <c r="T185" s="392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429"/>
      <c r="B186" s="403"/>
      <c r="C186" s="403"/>
      <c r="D186" s="403"/>
      <c r="E186" s="403"/>
      <c r="F186" s="403"/>
      <c r="G186" s="403"/>
      <c r="H186" s="403"/>
      <c r="I186" s="403"/>
      <c r="J186" s="403"/>
      <c r="K186" s="403"/>
      <c r="L186" s="403"/>
      <c r="M186" s="403"/>
      <c r="N186" s="403"/>
      <c r="O186" s="430"/>
      <c r="P186" s="408" t="s">
        <v>69</v>
      </c>
      <c r="Q186" s="409"/>
      <c r="R186" s="409"/>
      <c r="S186" s="409"/>
      <c r="T186" s="409"/>
      <c r="U186" s="409"/>
      <c r="V186" s="410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403"/>
      <c r="B187" s="403"/>
      <c r="C187" s="403"/>
      <c r="D187" s="403"/>
      <c r="E187" s="403"/>
      <c r="F187" s="403"/>
      <c r="G187" s="403"/>
      <c r="H187" s="403"/>
      <c r="I187" s="403"/>
      <c r="J187" s="403"/>
      <c r="K187" s="403"/>
      <c r="L187" s="403"/>
      <c r="M187" s="403"/>
      <c r="N187" s="403"/>
      <c r="O187" s="430"/>
      <c r="P187" s="408" t="s">
        <v>69</v>
      </c>
      <c r="Q187" s="409"/>
      <c r="R187" s="409"/>
      <c r="S187" s="409"/>
      <c r="T187" s="409"/>
      <c r="U187" s="409"/>
      <c r="V187" s="410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18" t="s">
        <v>263</v>
      </c>
      <c r="B188" s="419"/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19"/>
      <c r="P188" s="419"/>
      <c r="Q188" s="419"/>
      <c r="R188" s="419"/>
      <c r="S188" s="419"/>
      <c r="T188" s="419"/>
      <c r="U188" s="419"/>
      <c r="V188" s="419"/>
      <c r="W188" s="419"/>
      <c r="X188" s="419"/>
      <c r="Y188" s="419"/>
      <c r="Z188" s="419"/>
      <c r="AA188" s="48"/>
      <c r="AB188" s="48"/>
      <c r="AC188" s="48"/>
    </row>
    <row r="189" spans="1:68" ht="16.5" hidden="1" customHeight="1" x14ac:dyDescent="0.25">
      <c r="A189" s="424" t="s">
        <v>264</v>
      </c>
      <c r="B189" s="403"/>
      <c r="C189" s="403"/>
      <c r="D189" s="403"/>
      <c r="E189" s="403"/>
      <c r="F189" s="403"/>
      <c r="G189" s="403"/>
      <c r="H189" s="403"/>
      <c r="I189" s="403"/>
      <c r="J189" s="403"/>
      <c r="K189" s="403"/>
      <c r="L189" s="403"/>
      <c r="M189" s="403"/>
      <c r="N189" s="403"/>
      <c r="O189" s="403"/>
      <c r="P189" s="403"/>
      <c r="Q189" s="403"/>
      <c r="R189" s="403"/>
      <c r="S189" s="403"/>
      <c r="T189" s="403"/>
      <c r="U189" s="403"/>
      <c r="V189" s="403"/>
      <c r="W189" s="403"/>
      <c r="X189" s="403"/>
      <c r="Y189" s="403"/>
      <c r="Z189" s="403"/>
      <c r="AA189" s="378"/>
      <c r="AB189" s="378"/>
      <c r="AC189" s="378"/>
    </row>
    <row r="190" spans="1:68" ht="14.25" hidden="1" customHeight="1" x14ac:dyDescent="0.25">
      <c r="A190" s="402" t="s">
        <v>63</v>
      </c>
      <c r="B190" s="403"/>
      <c r="C190" s="403"/>
      <c r="D190" s="403"/>
      <c r="E190" s="403"/>
      <c r="F190" s="403"/>
      <c r="G190" s="403"/>
      <c r="H190" s="403"/>
      <c r="I190" s="403"/>
      <c r="J190" s="403"/>
      <c r="K190" s="403"/>
      <c r="L190" s="403"/>
      <c r="M190" s="403"/>
      <c r="N190" s="403"/>
      <c r="O190" s="403"/>
      <c r="P190" s="403"/>
      <c r="Q190" s="403"/>
      <c r="R190" s="403"/>
      <c r="S190" s="403"/>
      <c r="T190" s="403"/>
      <c r="U190" s="403"/>
      <c r="V190" s="403"/>
      <c r="W190" s="403"/>
      <c r="X190" s="403"/>
      <c r="Y190" s="403"/>
      <c r="Z190" s="403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393">
        <v>4680115880993</v>
      </c>
      <c r="E191" s="39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1"/>
      <c r="R191" s="391"/>
      <c r="S191" s="391"/>
      <c r="T191" s="392"/>
      <c r="U191" s="34"/>
      <c r="V191" s="34"/>
      <c r="W191" s="35" t="s">
        <v>68</v>
      </c>
      <c r="X191" s="383">
        <v>25</v>
      </c>
      <c r="Y191" s="384">
        <f t="shared" ref="Y191:Y198" si="26">IFERROR(IF(X191="",0,CEILING((X191/$H191),1)*$H191),"")</f>
        <v>25.200000000000003</v>
      </c>
      <c r="Z191" s="36">
        <f>IFERROR(IF(Y191=0,"",ROUNDUP(Y191/H191,0)*0.00753),"")</f>
        <v>4.5179999999999998E-2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26.547619047619047</v>
      </c>
      <c r="BN191" s="64">
        <f t="shared" ref="BN191:BN198" si="28">IFERROR(Y191*I191/H191,"0")</f>
        <v>26.76</v>
      </c>
      <c r="BO191" s="64">
        <f t="shared" ref="BO191:BO198" si="29">IFERROR(1/J191*(X191/H191),"0")</f>
        <v>3.815628815628816E-2</v>
      </c>
      <c r="BP191" s="64">
        <f t="shared" ref="BP191:BP198" si="30">IFERROR(1/J191*(Y191/H191),"0")</f>
        <v>3.8461538461538464E-2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393">
        <v>4680115881761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6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1"/>
      <c r="R192" s="391"/>
      <c r="S192" s="391"/>
      <c r="T192" s="392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393">
        <v>4680115881563</v>
      </c>
      <c r="E193" s="39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4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393">
        <v>4680115880986</v>
      </c>
      <c r="E194" s="39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6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1"/>
      <c r="R194" s="391"/>
      <c r="S194" s="391"/>
      <c r="T194" s="392"/>
      <c r="U194" s="34"/>
      <c r="V194" s="34"/>
      <c r="W194" s="35" t="s">
        <v>68</v>
      </c>
      <c r="X194" s="383">
        <v>19</v>
      </c>
      <c r="Y194" s="384">
        <f t="shared" si="26"/>
        <v>21</v>
      </c>
      <c r="Z194" s="36">
        <f>IFERROR(IF(Y194=0,"",ROUNDUP(Y194/H194,0)*0.00502),"")</f>
        <v>5.0200000000000002E-2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20.176190476190474</v>
      </c>
      <c r="BN194" s="64">
        <f t="shared" si="28"/>
        <v>22.299999999999997</v>
      </c>
      <c r="BO194" s="64">
        <f t="shared" si="29"/>
        <v>3.8665038665038669E-2</v>
      </c>
      <c r="BP194" s="64">
        <f t="shared" si="30"/>
        <v>4.2735042735042736E-2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393">
        <v>4680115881785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4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1"/>
      <c r="R195" s="391"/>
      <c r="S195" s="391"/>
      <c r="T195" s="392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393">
        <v>4680115881679</v>
      </c>
      <c r="E196" s="39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1"/>
      <c r="R196" s="391"/>
      <c r="S196" s="391"/>
      <c r="T196" s="392"/>
      <c r="U196" s="34"/>
      <c r="V196" s="34"/>
      <c r="W196" s="35" t="s">
        <v>68</v>
      </c>
      <c r="X196" s="383">
        <v>16</v>
      </c>
      <c r="Y196" s="384">
        <f t="shared" si="26"/>
        <v>16.8</v>
      </c>
      <c r="Z196" s="36">
        <f>IFERROR(IF(Y196=0,"",ROUNDUP(Y196/H196,0)*0.00502),"")</f>
        <v>4.0160000000000001E-2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16.761904761904763</v>
      </c>
      <c r="BN196" s="64">
        <f t="shared" si="28"/>
        <v>17.600000000000001</v>
      </c>
      <c r="BO196" s="64">
        <f t="shared" si="29"/>
        <v>3.2560032560032565E-2</v>
      </c>
      <c r="BP196" s="64">
        <f t="shared" si="30"/>
        <v>3.4188034188034191E-2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393">
        <v>4680115880191</v>
      </c>
      <c r="E197" s="39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1"/>
      <c r="R197" s="391"/>
      <c r="S197" s="391"/>
      <c r="T197" s="392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393">
        <v>4680115883963</v>
      </c>
      <c r="E198" s="39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429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03"/>
      <c r="O199" s="430"/>
      <c r="P199" s="408" t="s">
        <v>69</v>
      </c>
      <c r="Q199" s="409"/>
      <c r="R199" s="409"/>
      <c r="S199" s="409"/>
      <c r="T199" s="409"/>
      <c r="U199" s="409"/>
      <c r="V199" s="410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22.61904761904762</v>
      </c>
      <c r="Y199" s="385">
        <f>IFERROR(Y191/H191,"0")+IFERROR(Y192/H192,"0")+IFERROR(Y193/H193,"0")+IFERROR(Y194/H194,"0")+IFERROR(Y195/H195,"0")+IFERROR(Y196/H196,"0")+IFERROR(Y197/H197,"0")+IFERROR(Y198/H198,"0")</f>
        <v>24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0.13553999999999999</v>
      </c>
      <c r="AA199" s="386"/>
      <c r="AB199" s="386"/>
      <c r="AC199" s="386"/>
    </row>
    <row r="200" spans="1:68" x14ac:dyDescent="0.2">
      <c r="A200" s="403"/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30"/>
      <c r="P200" s="408" t="s">
        <v>69</v>
      </c>
      <c r="Q200" s="409"/>
      <c r="R200" s="409"/>
      <c r="S200" s="409"/>
      <c r="T200" s="409"/>
      <c r="U200" s="409"/>
      <c r="V200" s="410"/>
      <c r="W200" s="37" t="s">
        <v>68</v>
      </c>
      <c r="X200" s="385">
        <f>IFERROR(SUM(X191:X198),"0")</f>
        <v>60</v>
      </c>
      <c r="Y200" s="385">
        <f>IFERROR(SUM(Y191:Y198),"0")</f>
        <v>63</v>
      </c>
      <c r="Z200" s="37"/>
      <c r="AA200" s="386"/>
      <c r="AB200" s="386"/>
      <c r="AC200" s="386"/>
    </row>
    <row r="201" spans="1:68" ht="16.5" hidden="1" customHeight="1" x14ac:dyDescent="0.25">
      <c r="A201" s="424" t="s">
        <v>281</v>
      </c>
      <c r="B201" s="403"/>
      <c r="C201" s="403"/>
      <c r="D201" s="403"/>
      <c r="E201" s="403"/>
      <c r="F201" s="403"/>
      <c r="G201" s="403"/>
      <c r="H201" s="403"/>
      <c r="I201" s="403"/>
      <c r="J201" s="403"/>
      <c r="K201" s="403"/>
      <c r="L201" s="403"/>
      <c r="M201" s="403"/>
      <c r="N201" s="403"/>
      <c r="O201" s="403"/>
      <c r="P201" s="403"/>
      <c r="Q201" s="403"/>
      <c r="R201" s="403"/>
      <c r="S201" s="403"/>
      <c r="T201" s="403"/>
      <c r="U201" s="403"/>
      <c r="V201" s="403"/>
      <c r="W201" s="403"/>
      <c r="X201" s="403"/>
      <c r="Y201" s="403"/>
      <c r="Z201" s="403"/>
      <c r="AA201" s="378"/>
      <c r="AB201" s="378"/>
      <c r="AC201" s="378"/>
    </row>
    <row r="202" spans="1:68" ht="14.25" hidden="1" customHeight="1" x14ac:dyDescent="0.25">
      <c r="A202" s="402" t="s">
        <v>109</v>
      </c>
      <c r="B202" s="403"/>
      <c r="C202" s="403"/>
      <c r="D202" s="403"/>
      <c r="E202" s="403"/>
      <c r="F202" s="403"/>
      <c r="G202" s="403"/>
      <c r="H202" s="403"/>
      <c r="I202" s="403"/>
      <c r="J202" s="403"/>
      <c r="K202" s="403"/>
      <c r="L202" s="403"/>
      <c r="M202" s="403"/>
      <c r="N202" s="403"/>
      <c r="O202" s="403"/>
      <c r="P202" s="403"/>
      <c r="Q202" s="403"/>
      <c r="R202" s="403"/>
      <c r="S202" s="403"/>
      <c r="T202" s="403"/>
      <c r="U202" s="403"/>
      <c r="V202" s="403"/>
      <c r="W202" s="403"/>
      <c r="X202" s="403"/>
      <c r="Y202" s="403"/>
      <c r="Z202" s="403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393">
        <v>4680115881402</v>
      </c>
      <c r="E203" s="39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393">
        <v>4680115881396</v>
      </c>
      <c r="E204" s="39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6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1"/>
      <c r="R204" s="391"/>
      <c r="S204" s="391"/>
      <c r="T204" s="392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29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03"/>
      <c r="O205" s="430"/>
      <c r="P205" s="408" t="s">
        <v>69</v>
      </c>
      <c r="Q205" s="409"/>
      <c r="R205" s="409"/>
      <c r="S205" s="409"/>
      <c r="T205" s="409"/>
      <c r="U205" s="409"/>
      <c r="V205" s="410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30"/>
      <c r="P206" s="408" t="s">
        <v>69</v>
      </c>
      <c r="Q206" s="409"/>
      <c r="R206" s="409"/>
      <c r="S206" s="409"/>
      <c r="T206" s="409"/>
      <c r="U206" s="409"/>
      <c r="V206" s="410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402" t="s">
        <v>149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403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393">
        <v>4680115882935</v>
      </c>
      <c r="E208" s="39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6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393">
        <v>4680115880764</v>
      </c>
      <c r="E209" s="39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1"/>
      <c r="R209" s="391"/>
      <c r="S209" s="391"/>
      <c r="T209" s="392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429"/>
      <c r="B210" s="403"/>
      <c r="C210" s="403"/>
      <c r="D210" s="403"/>
      <c r="E210" s="403"/>
      <c r="F210" s="403"/>
      <c r="G210" s="403"/>
      <c r="H210" s="403"/>
      <c r="I210" s="403"/>
      <c r="J210" s="403"/>
      <c r="K210" s="403"/>
      <c r="L210" s="403"/>
      <c r="M210" s="403"/>
      <c r="N210" s="403"/>
      <c r="O210" s="430"/>
      <c r="P210" s="408" t="s">
        <v>69</v>
      </c>
      <c r="Q210" s="409"/>
      <c r="R210" s="409"/>
      <c r="S210" s="409"/>
      <c r="T210" s="409"/>
      <c r="U210" s="409"/>
      <c r="V210" s="410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403"/>
      <c r="B211" s="403"/>
      <c r="C211" s="403"/>
      <c r="D211" s="403"/>
      <c r="E211" s="403"/>
      <c r="F211" s="403"/>
      <c r="G211" s="403"/>
      <c r="H211" s="403"/>
      <c r="I211" s="403"/>
      <c r="J211" s="403"/>
      <c r="K211" s="403"/>
      <c r="L211" s="403"/>
      <c r="M211" s="403"/>
      <c r="N211" s="403"/>
      <c r="O211" s="430"/>
      <c r="P211" s="408" t="s">
        <v>69</v>
      </c>
      <c r="Q211" s="409"/>
      <c r="R211" s="409"/>
      <c r="S211" s="409"/>
      <c r="T211" s="409"/>
      <c r="U211" s="409"/>
      <c r="V211" s="410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402" t="s">
        <v>63</v>
      </c>
      <c r="B212" s="403"/>
      <c r="C212" s="403"/>
      <c r="D212" s="403"/>
      <c r="E212" s="403"/>
      <c r="F212" s="403"/>
      <c r="G212" s="403"/>
      <c r="H212" s="403"/>
      <c r="I212" s="403"/>
      <c r="J212" s="403"/>
      <c r="K212" s="403"/>
      <c r="L212" s="403"/>
      <c r="M212" s="403"/>
      <c r="N212" s="403"/>
      <c r="O212" s="403"/>
      <c r="P212" s="403"/>
      <c r="Q212" s="403"/>
      <c r="R212" s="403"/>
      <c r="S212" s="403"/>
      <c r="T212" s="403"/>
      <c r="U212" s="403"/>
      <c r="V212" s="403"/>
      <c r="W212" s="403"/>
      <c r="X212" s="403"/>
      <c r="Y212" s="403"/>
      <c r="Z212" s="403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393">
        <v>4680115882683</v>
      </c>
      <c r="E213" s="39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393">
        <v>4680115882690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83">
        <v>123</v>
      </c>
      <c r="Y214" s="384">
        <f t="shared" si="31"/>
        <v>124.2</v>
      </c>
      <c r="Z214" s="36">
        <f>IFERROR(IF(Y214=0,"",ROUNDUP(Y214/H214,0)*0.00937),"")</f>
        <v>0.21551000000000001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127.78333333333335</v>
      </c>
      <c r="BN214" s="64">
        <f t="shared" si="33"/>
        <v>129.03</v>
      </c>
      <c r="BO214" s="64">
        <f t="shared" si="34"/>
        <v>0.1898148148148148</v>
      </c>
      <c r="BP214" s="64">
        <f t="shared" si="35"/>
        <v>0.19166666666666665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393">
        <v>4680115882669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393">
        <v>4680115882676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83">
        <v>141</v>
      </c>
      <c r="Y216" s="384">
        <f t="shared" si="31"/>
        <v>145.80000000000001</v>
      </c>
      <c r="Z216" s="36">
        <f>IFERROR(IF(Y216=0,"",ROUNDUP(Y216/H216,0)*0.00937),"")</f>
        <v>0.25298999999999999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146.48333333333332</v>
      </c>
      <c r="BN216" s="64">
        <f t="shared" si="33"/>
        <v>151.47</v>
      </c>
      <c r="BO216" s="64">
        <f t="shared" si="34"/>
        <v>0.21759259259259259</v>
      </c>
      <c r="BP216" s="64">
        <f t="shared" si="35"/>
        <v>0.22500000000000001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393">
        <v>4680115884014</v>
      </c>
      <c r="E217" s="39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1"/>
      <c r="R217" s="391"/>
      <c r="S217" s="391"/>
      <c r="T217" s="392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393">
        <v>4680115884007</v>
      </c>
      <c r="E218" s="39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4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393">
        <v>4680115884038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4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393">
        <v>4680115884021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429"/>
      <c r="B221" s="403"/>
      <c r="C221" s="403"/>
      <c r="D221" s="403"/>
      <c r="E221" s="403"/>
      <c r="F221" s="403"/>
      <c r="G221" s="403"/>
      <c r="H221" s="403"/>
      <c r="I221" s="403"/>
      <c r="J221" s="403"/>
      <c r="K221" s="403"/>
      <c r="L221" s="403"/>
      <c r="M221" s="403"/>
      <c r="N221" s="403"/>
      <c r="O221" s="430"/>
      <c r="P221" s="408" t="s">
        <v>69</v>
      </c>
      <c r="Q221" s="409"/>
      <c r="R221" s="409"/>
      <c r="S221" s="409"/>
      <c r="T221" s="409"/>
      <c r="U221" s="409"/>
      <c r="V221" s="410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48.888888888888886</v>
      </c>
      <c r="Y221" s="385">
        <f>IFERROR(Y213/H213,"0")+IFERROR(Y214/H214,"0")+IFERROR(Y215/H215,"0")+IFERROR(Y216/H216,"0")+IFERROR(Y217/H217,"0")+IFERROR(Y218/H218,"0")+IFERROR(Y219/H219,"0")+IFERROR(Y220/H220,"0")</f>
        <v>50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0.46850000000000003</v>
      </c>
      <c r="AA221" s="386"/>
      <c r="AB221" s="386"/>
      <c r="AC221" s="386"/>
    </row>
    <row r="222" spans="1:68" x14ac:dyDescent="0.2">
      <c r="A222" s="40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03"/>
      <c r="O222" s="430"/>
      <c r="P222" s="408" t="s">
        <v>69</v>
      </c>
      <c r="Q222" s="409"/>
      <c r="R222" s="409"/>
      <c r="S222" s="409"/>
      <c r="T222" s="409"/>
      <c r="U222" s="409"/>
      <c r="V222" s="410"/>
      <c r="W222" s="37" t="s">
        <v>68</v>
      </c>
      <c r="X222" s="385">
        <f>IFERROR(SUM(X213:X220),"0")</f>
        <v>264</v>
      </c>
      <c r="Y222" s="385">
        <f>IFERROR(SUM(Y213:Y220),"0")</f>
        <v>270</v>
      </c>
      <c r="Z222" s="37"/>
      <c r="AA222" s="386"/>
      <c r="AB222" s="386"/>
      <c r="AC222" s="386"/>
    </row>
    <row r="223" spans="1:68" ht="14.25" hidden="1" customHeight="1" x14ac:dyDescent="0.25">
      <c r="A223" s="402" t="s">
        <v>71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393">
        <v>4680115881594</v>
      </c>
      <c r="E224" s="39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393">
        <v>4680115880962</v>
      </c>
      <c r="E225" s="39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52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1"/>
      <c r="R225" s="391"/>
      <c r="S225" s="391"/>
      <c r="T225" s="392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393">
        <v>4680115881617</v>
      </c>
      <c r="E226" s="39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1"/>
      <c r="R226" s="391"/>
      <c r="S226" s="391"/>
      <c r="T226" s="392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393">
        <v>4680115880573</v>
      </c>
      <c r="E227" s="39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5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1"/>
      <c r="R227" s="391"/>
      <c r="S227" s="391"/>
      <c r="T227" s="392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393">
        <v>4680115882195</v>
      </c>
      <c r="E228" s="39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1"/>
      <c r="R228" s="391"/>
      <c r="S228" s="391"/>
      <c r="T228" s="392"/>
      <c r="U228" s="34"/>
      <c r="V228" s="34"/>
      <c r="W228" s="35" t="s">
        <v>68</v>
      </c>
      <c r="X228" s="383">
        <v>158</v>
      </c>
      <c r="Y228" s="384">
        <f t="shared" si="36"/>
        <v>158.4</v>
      </c>
      <c r="Z228" s="36">
        <f t="shared" ref="Z228:Z234" si="41">IFERROR(IF(Y228=0,"",ROUNDUP(Y228/H228,0)*0.00753),"")</f>
        <v>0.49698000000000003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177.09166666666667</v>
      </c>
      <c r="BN228" s="64">
        <f t="shared" si="38"/>
        <v>177.54000000000002</v>
      </c>
      <c r="BO228" s="64">
        <f t="shared" si="39"/>
        <v>0.42200854700854706</v>
      </c>
      <c r="BP228" s="64">
        <f t="shared" si="40"/>
        <v>0.42307692307692307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393">
        <v>4680115882607</v>
      </c>
      <c r="E229" s="39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1"/>
      <c r="R229" s="391"/>
      <c r="S229" s="391"/>
      <c r="T229" s="392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393">
        <v>4680115880092</v>
      </c>
      <c r="E230" s="39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6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68</v>
      </c>
      <c r="X230" s="383">
        <v>192</v>
      </c>
      <c r="Y230" s="384">
        <f t="shared" si="36"/>
        <v>192</v>
      </c>
      <c r="Z230" s="36">
        <f t="shared" si="41"/>
        <v>0.60240000000000005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213.76000000000002</v>
      </c>
      <c r="BN230" s="64">
        <f t="shared" si="38"/>
        <v>213.76000000000002</v>
      </c>
      <c r="BO230" s="64">
        <f t="shared" si="39"/>
        <v>0.51282051282051277</v>
      </c>
      <c r="BP230" s="64">
        <f t="shared" si="40"/>
        <v>0.51282051282051277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393">
        <v>4680115880221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77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83">
        <v>135</v>
      </c>
      <c r="Y231" s="384">
        <f t="shared" si="36"/>
        <v>136.79999999999998</v>
      </c>
      <c r="Z231" s="36">
        <f t="shared" si="41"/>
        <v>0.42921000000000004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150.30000000000001</v>
      </c>
      <c r="BN231" s="64">
        <f t="shared" si="38"/>
        <v>152.304</v>
      </c>
      <c r="BO231" s="64">
        <f t="shared" si="39"/>
        <v>0.36057692307692307</v>
      </c>
      <c r="BP231" s="64">
        <f t="shared" si="40"/>
        <v>0.36538461538461531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393">
        <v>4680115882942</v>
      </c>
      <c r="E232" s="39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5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393">
        <v>4680115880504</v>
      </c>
      <c r="E233" s="39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1"/>
      <c r="R233" s="391"/>
      <c r="S233" s="391"/>
      <c r="T233" s="392"/>
      <c r="U233" s="34"/>
      <c r="V233" s="34"/>
      <c r="W233" s="35" t="s">
        <v>68</v>
      </c>
      <c r="X233" s="383">
        <v>139</v>
      </c>
      <c r="Y233" s="384">
        <f t="shared" si="36"/>
        <v>139.19999999999999</v>
      </c>
      <c r="Z233" s="36">
        <f t="shared" si="41"/>
        <v>0.43674000000000002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154.75333333333336</v>
      </c>
      <c r="BN233" s="64">
        <f t="shared" si="38"/>
        <v>154.976</v>
      </c>
      <c r="BO233" s="64">
        <f t="shared" si="39"/>
        <v>0.37126068376068377</v>
      </c>
      <c r="BP233" s="64">
        <f t="shared" si="40"/>
        <v>0.37179487179487181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393">
        <v>4680115882164</v>
      </c>
      <c r="E234" s="39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7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429"/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30"/>
      <c r="P235" s="408" t="s">
        <v>69</v>
      </c>
      <c r="Q235" s="409"/>
      <c r="R235" s="409"/>
      <c r="S235" s="409"/>
      <c r="T235" s="409"/>
      <c r="U235" s="409"/>
      <c r="V235" s="410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260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261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1.9653300000000002</v>
      </c>
      <c r="AA235" s="386"/>
      <c r="AB235" s="386"/>
      <c r="AC235" s="386"/>
    </row>
    <row r="236" spans="1:68" x14ac:dyDescent="0.2">
      <c r="A236" s="403"/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30"/>
      <c r="P236" s="408" t="s">
        <v>69</v>
      </c>
      <c r="Q236" s="409"/>
      <c r="R236" s="409"/>
      <c r="S236" s="409"/>
      <c r="T236" s="409"/>
      <c r="U236" s="409"/>
      <c r="V236" s="410"/>
      <c r="W236" s="37" t="s">
        <v>68</v>
      </c>
      <c r="X236" s="385">
        <f>IFERROR(SUM(X224:X234),"0")</f>
        <v>624</v>
      </c>
      <c r="Y236" s="385">
        <f>IFERROR(SUM(Y224:Y234),"0")</f>
        <v>626.39999999999986</v>
      </c>
      <c r="Z236" s="37"/>
      <c r="AA236" s="386"/>
      <c r="AB236" s="386"/>
      <c r="AC236" s="386"/>
    </row>
    <row r="237" spans="1:68" ht="14.25" hidden="1" customHeight="1" x14ac:dyDescent="0.25">
      <c r="A237" s="402" t="s">
        <v>170</v>
      </c>
      <c r="B237" s="403"/>
      <c r="C237" s="403"/>
      <c r="D237" s="403"/>
      <c r="E237" s="403"/>
      <c r="F237" s="403"/>
      <c r="G237" s="403"/>
      <c r="H237" s="403"/>
      <c r="I237" s="403"/>
      <c r="J237" s="403"/>
      <c r="K237" s="403"/>
      <c r="L237" s="403"/>
      <c r="M237" s="403"/>
      <c r="N237" s="403"/>
      <c r="O237" s="403"/>
      <c r="P237" s="403"/>
      <c r="Q237" s="403"/>
      <c r="R237" s="403"/>
      <c r="S237" s="403"/>
      <c r="T237" s="403"/>
      <c r="U237" s="403"/>
      <c r="V237" s="403"/>
      <c r="W237" s="403"/>
      <c r="X237" s="403"/>
      <c r="Y237" s="403"/>
      <c r="Z237" s="403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393">
        <v>4680115882874</v>
      </c>
      <c r="E238" s="39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393">
        <v>4680115884434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393">
        <v>4680115880818</v>
      </c>
      <c r="E241" s="39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4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1"/>
      <c r="R241" s="391"/>
      <c r="S241" s="391"/>
      <c r="T241" s="392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393">
        <v>4680115880801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7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1"/>
      <c r="R242" s="391"/>
      <c r="S242" s="391"/>
      <c r="T242" s="392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429"/>
      <c r="B243" s="403"/>
      <c r="C243" s="403"/>
      <c r="D243" s="403"/>
      <c r="E243" s="403"/>
      <c r="F243" s="403"/>
      <c r="G243" s="403"/>
      <c r="H243" s="403"/>
      <c r="I243" s="403"/>
      <c r="J243" s="403"/>
      <c r="K243" s="403"/>
      <c r="L243" s="403"/>
      <c r="M243" s="403"/>
      <c r="N243" s="403"/>
      <c r="O243" s="430"/>
      <c r="P243" s="408" t="s">
        <v>69</v>
      </c>
      <c r="Q243" s="409"/>
      <c r="R243" s="409"/>
      <c r="S243" s="409"/>
      <c r="T243" s="409"/>
      <c r="U243" s="409"/>
      <c r="V243" s="410"/>
      <c r="W243" s="37" t="s">
        <v>70</v>
      </c>
      <c r="X243" s="385">
        <f>IFERROR(X238/H238,"0")+IFERROR(X239/H239,"0")+IFERROR(X240/H240,"0")+IFERROR(X241/H241,"0")+IFERROR(X242/H242,"0")</f>
        <v>20.833333333333336</v>
      </c>
      <c r="Y243" s="385">
        <f>IFERROR(Y238/H238,"0")+IFERROR(Y239/H239,"0")+IFERROR(Y240/H240,"0")+IFERROR(Y241/H241,"0")+IFERROR(Y242/H242,"0")</f>
        <v>21</v>
      </c>
      <c r="Z243" s="385">
        <f>IFERROR(IF(Z238="",0,Z238),"0")+IFERROR(IF(Z239="",0,Z239),"0")+IFERROR(IF(Z240="",0,Z240),"0")+IFERROR(IF(Z241="",0,Z241),"0")+IFERROR(IF(Z242="",0,Z242),"0")</f>
        <v>0.15812999999999999</v>
      </c>
      <c r="AA243" s="386"/>
      <c r="AB243" s="386"/>
      <c r="AC243" s="386"/>
    </row>
    <row r="244" spans="1:68" x14ac:dyDescent="0.2">
      <c r="A244" s="403"/>
      <c r="B244" s="403"/>
      <c r="C244" s="403"/>
      <c r="D244" s="403"/>
      <c r="E244" s="403"/>
      <c r="F244" s="403"/>
      <c r="G244" s="403"/>
      <c r="H244" s="403"/>
      <c r="I244" s="403"/>
      <c r="J244" s="403"/>
      <c r="K244" s="403"/>
      <c r="L244" s="403"/>
      <c r="M244" s="403"/>
      <c r="N244" s="403"/>
      <c r="O244" s="430"/>
      <c r="P244" s="408" t="s">
        <v>69</v>
      </c>
      <c r="Q244" s="409"/>
      <c r="R244" s="409"/>
      <c r="S244" s="409"/>
      <c r="T244" s="409"/>
      <c r="U244" s="409"/>
      <c r="V244" s="410"/>
      <c r="W244" s="37" t="s">
        <v>68</v>
      </c>
      <c r="X244" s="385">
        <f>IFERROR(SUM(X238:X242),"0")</f>
        <v>50</v>
      </c>
      <c r="Y244" s="385">
        <f>IFERROR(SUM(Y238:Y242),"0")</f>
        <v>50.4</v>
      </c>
      <c r="Z244" s="37"/>
      <c r="AA244" s="386"/>
      <c r="AB244" s="386"/>
      <c r="AC244" s="386"/>
    </row>
    <row r="245" spans="1:68" ht="16.5" hidden="1" customHeight="1" x14ac:dyDescent="0.25">
      <c r="A245" s="424" t="s">
        <v>337</v>
      </c>
      <c r="B245" s="403"/>
      <c r="C245" s="403"/>
      <c r="D245" s="403"/>
      <c r="E245" s="403"/>
      <c r="F245" s="403"/>
      <c r="G245" s="403"/>
      <c r="H245" s="403"/>
      <c r="I245" s="403"/>
      <c r="J245" s="403"/>
      <c r="K245" s="403"/>
      <c r="L245" s="403"/>
      <c r="M245" s="403"/>
      <c r="N245" s="403"/>
      <c r="O245" s="403"/>
      <c r="P245" s="403"/>
      <c r="Q245" s="403"/>
      <c r="R245" s="403"/>
      <c r="S245" s="403"/>
      <c r="T245" s="403"/>
      <c r="U245" s="403"/>
      <c r="V245" s="403"/>
      <c r="W245" s="403"/>
      <c r="X245" s="403"/>
      <c r="Y245" s="403"/>
      <c r="Z245" s="403"/>
      <c r="AA245" s="378"/>
      <c r="AB245" s="378"/>
      <c r="AC245" s="378"/>
    </row>
    <row r="246" spans="1:68" ht="14.25" hidden="1" customHeight="1" x14ac:dyDescent="0.25">
      <c r="A246" s="402" t="s">
        <v>109</v>
      </c>
      <c r="B246" s="403"/>
      <c r="C246" s="403"/>
      <c r="D246" s="403"/>
      <c r="E246" s="403"/>
      <c r="F246" s="403"/>
      <c r="G246" s="403"/>
      <c r="H246" s="403"/>
      <c r="I246" s="403"/>
      <c r="J246" s="403"/>
      <c r="K246" s="403"/>
      <c r="L246" s="403"/>
      <c r="M246" s="403"/>
      <c r="N246" s="403"/>
      <c r="O246" s="403"/>
      <c r="P246" s="403"/>
      <c r="Q246" s="403"/>
      <c r="R246" s="403"/>
      <c r="S246" s="403"/>
      <c r="T246" s="403"/>
      <c r="U246" s="403"/>
      <c r="V246" s="403"/>
      <c r="W246" s="403"/>
      <c r="X246" s="403"/>
      <c r="Y246" s="403"/>
      <c r="Z246" s="403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393">
        <v>4680115884274</v>
      </c>
      <c r="E247" s="39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5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393">
        <v>4680115884298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7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393">
        <v>4680115884250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6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55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393">
        <v>4680115884281</v>
      </c>
      <c r="E252" s="39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7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1"/>
      <c r="R252" s="391"/>
      <c r="S252" s="391"/>
      <c r="T252" s="392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393">
        <v>4680115884199</v>
      </c>
      <c r="E253" s="39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4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1"/>
      <c r="R253" s="391"/>
      <c r="S253" s="391"/>
      <c r="T253" s="392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393">
        <v>4680115884267</v>
      </c>
      <c r="E254" s="39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1"/>
      <c r="R254" s="391"/>
      <c r="S254" s="391"/>
      <c r="T254" s="392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429"/>
      <c r="B255" s="403"/>
      <c r="C255" s="403"/>
      <c r="D255" s="403"/>
      <c r="E255" s="403"/>
      <c r="F255" s="403"/>
      <c r="G255" s="403"/>
      <c r="H255" s="403"/>
      <c r="I255" s="403"/>
      <c r="J255" s="403"/>
      <c r="K255" s="403"/>
      <c r="L255" s="403"/>
      <c r="M255" s="403"/>
      <c r="N255" s="403"/>
      <c r="O255" s="430"/>
      <c r="P255" s="408" t="s">
        <v>69</v>
      </c>
      <c r="Q255" s="409"/>
      <c r="R255" s="409"/>
      <c r="S255" s="409"/>
      <c r="T255" s="409"/>
      <c r="U255" s="409"/>
      <c r="V255" s="410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40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03"/>
      <c r="O256" s="430"/>
      <c r="P256" s="408" t="s">
        <v>69</v>
      </c>
      <c r="Q256" s="409"/>
      <c r="R256" s="409"/>
      <c r="S256" s="409"/>
      <c r="T256" s="409"/>
      <c r="U256" s="409"/>
      <c r="V256" s="410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24" t="s">
        <v>352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378"/>
      <c r="AB257" s="378"/>
      <c r="AC257" s="378"/>
    </row>
    <row r="258" spans="1:68" ht="14.25" hidden="1" customHeight="1" x14ac:dyDescent="0.25">
      <c r="A258" s="402" t="s">
        <v>109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403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393">
        <v>4680115884137</v>
      </c>
      <c r="E259" s="39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72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393">
        <v>4680115884236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5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393">
        <v>4680115884175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393">
        <v>4680115884144</v>
      </c>
      <c r="E263" s="39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1"/>
      <c r="R263" s="391"/>
      <c r="S263" s="391"/>
      <c r="T263" s="392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393">
        <v>4680115885288</v>
      </c>
      <c r="E264" s="39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64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1"/>
      <c r="R264" s="391"/>
      <c r="S264" s="391"/>
      <c r="T264" s="392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393">
        <v>4680115884182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393">
        <v>4680115884205</v>
      </c>
      <c r="E266" s="39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1"/>
      <c r="R266" s="391"/>
      <c r="S266" s="391"/>
      <c r="T266" s="392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429"/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30"/>
      <c r="P267" s="408" t="s">
        <v>69</v>
      </c>
      <c r="Q267" s="409"/>
      <c r="R267" s="409"/>
      <c r="S267" s="409"/>
      <c r="T267" s="409"/>
      <c r="U267" s="409"/>
      <c r="V267" s="410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403"/>
      <c r="B268" s="403"/>
      <c r="C268" s="403"/>
      <c r="D268" s="403"/>
      <c r="E268" s="403"/>
      <c r="F268" s="403"/>
      <c r="G268" s="403"/>
      <c r="H268" s="403"/>
      <c r="I268" s="403"/>
      <c r="J268" s="403"/>
      <c r="K268" s="403"/>
      <c r="L268" s="403"/>
      <c r="M268" s="403"/>
      <c r="N268" s="403"/>
      <c r="O268" s="430"/>
      <c r="P268" s="408" t="s">
        <v>69</v>
      </c>
      <c r="Q268" s="409"/>
      <c r="R268" s="409"/>
      <c r="S268" s="409"/>
      <c r="T268" s="409"/>
      <c r="U268" s="409"/>
      <c r="V268" s="410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24" t="s">
        <v>368</v>
      </c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03"/>
      <c r="O269" s="403"/>
      <c r="P269" s="403"/>
      <c r="Q269" s="403"/>
      <c r="R269" s="403"/>
      <c r="S269" s="403"/>
      <c r="T269" s="403"/>
      <c r="U269" s="403"/>
      <c r="V269" s="403"/>
      <c r="W269" s="403"/>
      <c r="X269" s="403"/>
      <c r="Y269" s="403"/>
      <c r="Z269" s="403"/>
      <c r="AA269" s="378"/>
      <c r="AB269" s="378"/>
      <c r="AC269" s="378"/>
    </row>
    <row r="270" spans="1:68" ht="14.25" hidden="1" customHeight="1" x14ac:dyDescent="0.25">
      <c r="A270" s="402" t="s">
        <v>109</v>
      </c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03"/>
      <c r="O270" s="403"/>
      <c r="P270" s="403"/>
      <c r="Q270" s="403"/>
      <c r="R270" s="403"/>
      <c r="S270" s="403"/>
      <c r="T270" s="403"/>
      <c r="U270" s="403"/>
      <c r="V270" s="403"/>
      <c r="W270" s="403"/>
      <c r="X270" s="403"/>
      <c r="Y270" s="403"/>
      <c r="Z270" s="403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393">
        <v>4680115885837</v>
      </c>
      <c r="E271" s="39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393">
        <v>4680115885806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494" t="s">
        <v>373</v>
      </c>
      <c r="Q272" s="391"/>
      <c r="R272" s="391"/>
      <c r="S272" s="391"/>
      <c r="T272" s="392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393">
        <v>4680115885851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5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393">
        <v>4680115885844</v>
      </c>
      <c r="E275" s="39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7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1"/>
      <c r="R275" s="391"/>
      <c r="S275" s="391"/>
      <c r="T275" s="392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393">
        <v>4680115885820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5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429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30"/>
      <c r="P277" s="408" t="s">
        <v>69</v>
      </c>
      <c r="Q277" s="409"/>
      <c r="R277" s="409"/>
      <c r="S277" s="409"/>
      <c r="T277" s="409"/>
      <c r="U277" s="409"/>
      <c r="V277" s="410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403"/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30"/>
      <c r="P278" s="408" t="s">
        <v>69</v>
      </c>
      <c r="Q278" s="409"/>
      <c r="R278" s="409"/>
      <c r="S278" s="409"/>
      <c r="T278" s="409"/>
      <c r="U278" s="409"/>
      <c r="V278" s="410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24" t="s">
        <v>381</v>
      </c>
      <c r="B279" s="403"/>
      <c r="C279" s="403"/>
      <c r="D279" s="403"/>
      <c r="E279" s="403"/>
      <c r="F279" s="403"/>
      <c r="G279" s="403"/>
      <c r="H279" s="403"/>
      <c r="I279" s="403"/>
      <c r="J279" s="403"/>
      <c r="K279" s="403"/>
      <c r="L279" s="403"/>
      <c r="M279" s="403"/>
      <c r="N279" s="403"/>
      <c r="O279" s="403"/>
      <c r="P279" s="403"/>
      <c r="Q279" s="403"/>
      <c r="R279" s="403"/>
      <c r="S279" s="403"/>
      <c r="T279" s="403"/>
      <c r="U279" s="403"/>
      <c r="V279" s="403"/>
      <c r="W279" s="403"/>
      <c r="X279" s="403"/>
      <c r="Y279" s="403"/>
      <c r="Z279" s="403"/>
      <c r="AA279" s="378"/>
      <c r="AB279" s="378"/>
      <c r="AC279" s="378"/>
    </row>
    <row r="280" spans="1:68" ht="14.25" hidden="1" customHeight="1" x14ac:dyDescent="0.25">
      <c r="A280" s="402" t="s">
        <v>109</v>
      </c>
      <c r="B280" s="403"/>
      <c r="C280" s="403"/>
      <c r="D280" s="403"/>
      <c r="E280" s="403"/>
      <c r="F280" s="403"/>
      <c r="G280" s="403"/>
      <c r="H280" s="403"/>
      <c r="I280" s="403"/>
      <c r="J280" s="403"/>
      <c r="K280" s="403"/>
      <c r="L280" s="403"/>
      <c r="M280" s="403"/>
      <c r="N280" s="403"/>
      <c r="O280" s="403"/>
      <c r="P280" s="403"/>
      <c r="Q280" s="403"/>
      <c r="R280" s="403"/>
      <c r="S280" s="403"/>
      <c r="T280" s="403"/>
      <c r="U280" s="403"/>
      <c r="V280" s="403"/>
      <c r="W280" s="403"/>
      <c r="X280" s="403"/>
      <c r="Y280" s="403"/>
      <c r="Z280" s="403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393">
        <v>4680115885707</v>
      </c>
      <c r="E281" s="39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67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1"/>
      <c r="R281" s="391"/>
      <c r="S281" s="391"/>
      <c r="T281" s="392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29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03"/>
      <c r="O282" s="430"/>
      <c r="P282" s="408" t="s">
        <v>69</v>
      </c>
      <c r="Q282" s="409"/>
      <c r="R282" s="409"/>
      <c r="S282" s="409"/>
      <c r="T282" s="409"/>
      <c r="U282" s="409"/>
      <c r="V282" s="410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30"/>
      <c r="P283" s="408" t="s">
        <v>69</v>
      </c>
      <c r="Q283" s="409"/>
      <c r="R283" s="409"/>
      <c r="S283" s="409"/>
      <c r="T283" s="409"/>
      <c r="U283" s="409"/>
      <c r="V283" s="410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24" t="s">
        <v>384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403"/>
      <c r="AA284" s="378"/>
      <c r="AB284" s="378"/>
      <c r="AC284" s="378"/>
    </row>
    <row r="285" spans="1:68" ht="14.25" hidden="1" customHeight="1" x14ac:dyDescent="0.25">
      <c r="A285" s="402" t="s">
        <v>109</v>
      </c>
      <c r="B285" s="403"/>
      <c r="C285" s="403"/>
      <c r="D285" s="403"/>
      <c r="E285" s="403"/>
      <c r="F285" s="403"/>
      <c r="G285" s="403"/>
      <c r="H285" s="403"/>
      <c r="I285" s="403"/>
      <c r="J285" s="403"/>
      <c r="K285" s="403"/>
      <c r="L285" s="403"/>
      <c r="M285" s="403"/>
      <c r="N285" s="403"/>
      <c r="O285" s="403"/>
      <c r="P285" s="403"/>
      <c r="Q285" s="403"/>
      <c r="R285" s="403"/>
      <c r="S285" s="403"/>
      <c r="T285" s="403"/>
      <c r="U285" s="403"/>
      <c r="V285" s="403"/>
      <c r="W285" s="403"/>
      <c r="X285" s="403"/>
      <c r="Y285" s="403"/>
      <c r="Z285" s="403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393">
        <v>4607091383423</v>
      </c>
      <c r="E286" s="39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68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1"/>
      <c r="R286" s="391"/>
      <c r="S286" s="391"/>
      <c r="T286" s="392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393">
        <v>4680115885691</v>
      </c>
      <c r="E287" s="39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67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1"/>
      <c r="R287" s="391"/>
      <c r="S287" s="391"/>
      <c r="T287" s="392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393">
        <v>4680115885660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429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03"/>
      <c r="O289" s="430"/>
      <c r="P289" s="408" t="s">
        <v>69</v>
      </c>
      <c r="Q289" s="409"/>
      <c r="R289" s="409"/>
      <c r="S289" s="409"/>
      <c r="T289" s="409"/>
      <c r="U289" s="409"/>
      <c r="V289" s="410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403"/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30"/>
      <c r="P290" s="408" t="s">
        <v>69</v>
      </c>
      <c r="Q290" s="409"/>
      <c r="R290" s="409"/>
      <c r="S290" s="409"/>
      <c r="T290" s="409"/>
      <c r="U290" s="409"/>
      <c r="V290" s="410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24" t="s">
        <v>391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403"/>
      <c r="AA291" s="378"/>
      <c r="AB291" s="378"/>
      <c r="AC291" s="378"/>
    </row>
    <row r="292" spans="1:68" ht="14.25" hidden="1" customHeight="1" x14ac:dyDescent="0.25">
      <c r="A292" s="402" t="s">
        <v>71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393">
        <v>4680115881556</v>
      </c>
      <c r="E293" s="39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4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1"/>
      <c r="R293" s="391"/>
      <c r="S293" s="391"/>
      <c r="T293" s="392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393">
        <v>4680115881037</v>
      </c>
      <c r="E294" s="39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42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1"/>
      <c r="R294" s="391"/>
      <c r="S294" s="391"/>
      <c r="T294" s="392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393">
        <v>4680115881228</v>
      </c>
      <c r="E295" s="39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5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1"/>
      <c r="R295" s="391"/>
      <c r="S295" s="391"/>
      <c r="T295" s="392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393">
        <v>4680115881211</v>
      </c>
      <c r="E296" s="39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6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1"/>
      <c r="R296" s="391"/>
      <c r="S296" s="391"/>
      <c r="T296" s="392"/>
      <c r="U296" s="34"/>
      <c r="V296" s="34"/>
      <c r="W296" s="35" t="s">
        <v>68</v>
      </c>
      <c r="X296" s="383">
        <v>107</v>
      </c>
      <c r="Y296" s="384">
        <f>IFERROR(IF(X296="",0,CEILING((X296/$H296),1)*$H296),"")</f>
        <v>108</v>
      </c>
      <c r="Z296" s="36">
        <f>IFERROR(IF(Y296=0,"",ROUNDUP(Y296/H296,0)*0.00753),"")</f>
        <v>0.33884999999999998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115.91666666666667</v>
      </c>
      <c r="BN296" s="64">
        <f>IFERROR(Y296*I296/H296,"0")</f>
        <v>117.00000000000001</v>
      </c>
      <c r="BO296" s="64">
        <f>IFERROR(1/J296*(X296/H296),"0")</f>
        <v>0.28579059829059827</v>
      </c>
      <c r="BP296" s="64">
        <f>IFERROR(1/J296*(Y296/H296),"0")</f>
        <v>0.28846153846153844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393">
        <v>4680115881020</v>
      </c>
      <c r="E297" s="39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4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1"/>
      <c r="R297" s="391"/>
      <c r="S297" s="391"/>
      <c r="T297" s="392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429"/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30"/>
      <c r="P298" s="408" t="s">
        <v>69</v>
      </c>
      <c r="Q298" s="409"/>
      <c r="R298" s="409"/>
      <c r="S298" s="409"/>
      <c r="T298" s="409"/>
      <c r="U298" s="409"/>
      <c r="V298" s="410"/>
      <c r="W298" s="37" t="s">
        <v>70</v>
      </c>
      <c r="X298" s="385">
        <f>IFERROR(X293/H293,"0")+IFERROR(X294/H294,"0")+IFERROR(X295/H295,"0")+IFERROR(X296/H296,"0")+IFERROR(X297/H297,"0")</f>
        <v>44.583333333333336</v>
      </c>
      <c r="Y298" s="385">
        <f>IFERROR(Y293/H293,"0")+IFERROR(Y294/H294,"0")+IFERROR(Y295/H295,"0")+IFERROR(Y296/H296,"0")+IFERROR(Y297/H297,"0")</f>
        <v>45</v>
      </c>
      <c r="Z298" s="385">
        <f>IFERROR(IF(Z293="",0,Z293),"0")+IFERROR(IF(Z294="",0,Z294),"0")+IFERROR(IF(Z295="",0,Z295),"0")+IFERROR(IF(Z296="",0,Z296),"0")+IFERROR(IF(Z297="",0,Z297),"0")</f>
        <v>0.33884999999999998</v>
      </c>
      <c r="AA298" s="386"/>
      <c r="AB298" s="386"/>
      <c r="AC298" s="386"/>
    </row>
    <row r="299" spans="1:68" x14ac:dyDescent="0.2">
      <c r="A299" s="40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03"/>
      <c r="O299" s="430"/>
      <c r="P299" s="408" t="s">
        <v>69</v>
      </c>
      <c r="Q299" s="409"/>
      <c r="R299" s="409"/>
      <c r="S299" s="409"/>
      <c r="T299" s="409"/>
      <c r="U299" s="409"/>
      <c r="V299" s="410"/>
      <c r="W299" s="37" t="s">
        <v>68</v>
      </c>
      <c r="X299" s="385">
        <f>IFERROR(SUM(X293:X297),"0")</f>
        <v>107</v>
      </c>
      <c r="Y299" s="385">
        <f>IFERROR(SUM(Y293:Y297),"0")</f>
        <v>108</v>
      </c>
      <c r="Z299" s="37"/>
      <c r="AA299" s="386"/>
      <c r="AB299" s="386"/>
      <c r="AC299" s="386"/>
    </row>
    <row r="300" spans="1:68" ht="16.5" hidden="1" customHeight="1" x14ac:dyDescent="0.25">
      <c r="A300" s="424" t="s">
        <v>402</v>
      </c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03"/>
      <c r="O300" s="403"/>
      <c r="P300" s="403"/>
      <c r="Q300" s="403"/>
      <c r="R300" s="403"/>
      <c r="S300" s="403"/>
      <c r="T300" s="403"/>
      <c r="U300" s="403"/>
      <c r="V300" s="403"/>
      <c r="W300" s="403"/>
      <c r="X300" s="403"/>
      <c r="Y300" s="403"/>
      <c r="Z300" s="403"/>
      <c r="AA300" s="378"/>
      <c r="AB300" s="378"/>
      <c r="AC300" s="378"/>
    </row>
    <row r="301" spans="1:68" ht="14.25" hidden="1" customHeight="1" x14ac:dyDescent="0.25">
      <c r="A301" s="402" t="s">
        <v>71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403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393">
        <v>4680115884618</v>
      </c>
      <c r="E302" s="39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77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429"/>
      <c r="B303" s="403"/>
      <c r="C303" s="403"/>
      <c r="D303" s="403"/>
      <c r="E303" s="403"/>
      <c r="F303" s="403"/>
      <c r="G303" s="403"/>
      <c r="H303" s="403"/>
      <c r="I303" s="403"/>
      <c r="J303" s="403"/>
      <c r="K303" s="403"/>
      <c r="L303" s="403"/>
      <c r="M303" s="403"/>
      <c r="N303" s="403"/>
      <c r="O303" s="430"/>
      <c r="P303" s="408" t="s">
        <v>69</v>
      </c>
      <c r="Q303" s="409"/>
      <c r="R303" s="409"/>
      <c r="S303" s="409"/>
      <c r="T303" s="409"/>
      <c r="U303" s="409"/>
      <c r="V303" s="410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40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03"/>
      <c r="O304" s="430"/>
      <c r="P304" s="408" t="s">
        <v>69</v>
      </c>
      <c r="Q304" s="409"/>
      <c r="R304" s="409"/>
      <c r="S304" s="409"/>
      <c r="T304" s="409"/>
      <c r="U304" s="409"/>
      <c r="V304" s="410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24" t="s">
        <v>405</v>
      </c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03"/>
      <c r="O305" s="403"/>
      <c r="P305" s="403"/>
      <c r="Q305" s="403"/>
      <c r="R305" s="403"/>
      <c r="S305" s="403"/>
      <c r="T305" s="403"/>
      <c r="U305" s="403"/>
      <c r="V305" s="403"/>
      <c r="W305" s="403"/>
      <c r="X305" s="403"/>
      <c r="Y305" s="403"/>
      <c r="Z305" s="403"/>
      <c r="AA305" s="378"/>
      <c r="AB305" s="378"/>
      <c r="AC305" s="378"/>
    </row>
    <row r="306" spans="1:68" ht="14.25" hidden="1" customHeight="1" x14ac:dyDescent="0.25">
      <c r="A306" s="402" t="s">
        <v>109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403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393">
        <v>4680115882973</v>
      </c>
      <c r="E307" s="39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40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1"/>
      <c r="R307" s="391"/>
      <c r="S307" s="391"/>
      <c r="T307" s="392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429"/>
      <c r="B308" s="403"/>
      <c r="C308" s="403"/>
      <c r="D308" s="403"/>
      <c r="E308" s="403"/>
      <c r="F308" s="403"/>
      <c r="G308" s="403"/>
      <c r="H308" s="403"/>
      <c r="I308" s="403"/>
      <c r="J308" s="403"/>
      <c r="K308" s="403"/>
      <c r="L308" s="403"/>
      <c r="M308" s="403"/>
      <c r="N308" s="403"/>
      <c r="O308" s="430"/>
      <c r="P308" s="408" t="s">
        <v>69</v>
      </c>
      <c r="Q308" s="409"/>
      <c r="R308" s="409"/>
      <c r="S308" s="409"/>
      <c r="T308" s="409"/>
      <c r="U308" s="409"/>
      <c r="V308" s="410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40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03"/>
      <c r="O309" s="430"/>
      <c r="P309" s="408" t="s">
        <v>69</v>
      </c>
      <c r="Q309" s="409"/>
      <c r="R309" s="409"/>
      <c r="S309" s="409"/>
      <c r="T309" s="409"/>
      <c r="U309" s="409"/>
      <c r="V309" s="410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402" t="s">
        <v>63</v>
      </c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03"/>
      <c r="O310" s="403"/>
      <c r="P310" s="403"/>
      <c r="Q310" s="403"/>
      <c r="R310" s="403"/>
      <c r="S310" s="403"/>
      <c r="T310" s="403"/>
      <c r="U310" s="403"/>
      <c r="V310" s="403"/>
      <c r="W310" s="403"/>
      <c r="X310" s="403"/>
      <c r="Y310" s="403"/>
      <c r="Z310" s="403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393">
        <v>4607091389845</v>
      </c>
      <c r="E311" s="39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61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1"/>
      <c r="R311" s="391"/>
      <c r="S311" s="391"/>
      <c r="T311" s="392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393">
        <v>4680115882881</v>
      </c>
      <c r="E312" s="39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6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1"/>
      <c r="R312" s="391"/>
      <c r="S312" s="391"/>
      <c r="T312" s="392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429"/>
      <c r="B313" s="403"/>
      <c r="C313" s="403"/>
      <c r="D313" s="403"/>
      <c r="E313" s="403"/>
      <c r="F313" s="403"/>
      <c r="G313" s="403"/>
      <c r="H313" s="403"/>
      <c r="I313" s="403"/>
      <c r="J313" s="403"/>
      <c r="K313" s="403"/>
      <c r="L313" s="403"/>
      <c r="M313" s="403"/>
      <c r="N313" s="403"/>
      <c r="O313" s="430"/>
      <c r="P313" s="408" t="s">
        <v>69</v>
      </c>
      <c r="Q313" s="409"/>
      <c r="R313" s="409"/>
      <c r="S313" s="409"/>
      <c r="T313" s="409"/>
      <c r="U313" s="409"/>
      <c r="V313" s="410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403"/>
      <c r="B314" s="403"/>
      <c r="C314" s="403"/>
      <c r="D314" s="403"/>
      <c r="E314" s="403"/>
      <c r="F314" s="403"/>
      <c r="G314" s="403"/>
      <c r="H314" s="403"/>
      <c r="I314" s="403"/>
      <c r="J314" s="403"/>
      <c r="K314" s="403"/>
      <c r="L314" s="403"/>
      <c r="M314" s="403"/>
      <c r="N314" s="403"/>
      <c r="O314" s="430"/>
      <c r="P314" s="408" t="s">
        <v>69</v>
      </c>
      <c r="Q314" s="409"/>
      <c r="R314" s="409"/>
      <c r="S314" s="409"/>
      <c r="T314" s="409"/>
      <c r="U314" s="409"/>
      <c r="V314" s="410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24" t="s">
        <v>412</v>
      </c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03"/>
      <c r="O315" s="403"/>
      <c r="P315" s="403"/>
      <c r="Q315" s="403"/>
      <c r="R315" s="403"/>
      <c r="S315" s="403"/>
      <c r="T315" s="403"/>
      <c r="U315" s="403"/>
      <c r="V315" s="403"/>
      <c r="W315" s="403"/>
      <c r="X315" s="403"/>
      <c r="Y315" s="403"/>
      <c r="Z315" s="403"/>
      <c r="AA315" s="378"/>
      <c r="AB315" s="378"/>
      <c r="AC315" s="378"/>
    </row>
    <row r="316" spans="1:68" ht="14.25" hidden="1" customHeight="1" x14ac:dyDescent="0.25">
      <c r="A316" s="402" t="s">
        <v>109</v>
      </c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03"/>
      <c r="O316" s="403"/>
      <c r="P316" s="403"/>
      <c r="Q316" s="403"/>
      <c r="R316" s="403"/>
      <c r="S316" s="403"/>
      <c r="T316" s="403"/>
      <c r="U316" s="403"/>
      <c r="V316" s="403"/>
      <c r="W316" s="403"/>
      <c r="X316" s="403"/>
      <c r="Y316" s="403"/>
      <c r="Z316" s="403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393">
        <v>4680115885615</v>
      </c>
      <c r="E317" s="39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1"/>
      <c r="R317" s="391"/>
      <c r="S317" s="391"/>
      <c r="T317" s="392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393">
        <v>4680115885646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5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393">
        <v>4680115885554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427" t="s">
        <v>419</v>
      </c>
      <c r="Q319" s="391"/>
      <c r="R319" s="391"/>
      <c r="S319" s="391"/>
      <c r="T319" s="392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5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393">
        <v>4680115885622</v>
      </c>
      <c r="E321" s="39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1"/>
      <c r="R321" s="391"/>
      <c r="S321" s="391"/>
      <c r="T321" s="392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393">
        <v>4680115881938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393">
        <v>4607091387346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393">
        <v>4680115885608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54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1"/>
      <c r="R324" s="391"/>
      <c r="S324" s="391"/>
      <c r="T324" s="392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429"/>
      <c r="B325" s="403"/>
      <c r="C325" s="403"/>
      <c r="D325" s="403"/>
      <c r="E325" s="403"/>
      <c r="F325" s="403"/>
      <c r="G325" s="403"/>
      <c r="H325" s="403"/>
      <c r="I325" s="403"/>
      <c r="J325" s="403"/>
      <c r="K325" s="403"/>
      <c r="L325" s="403"/>
      <c r="M325" s="403"/>
      <c r="N325" s="403"/>
      <c r="O325" s="430"/>
      <c r="P325" s="408" t="s">
        <v>69</v>
      </c>
      <c r="Q325" s="409"/>
      <c r="R325" s="409"/>
      <c r="S325" s="409"/>
      <c r="T325" s="409"/>
      <c r="U325" s="409"/>
      <c r="V325" s="410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403"/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30"/>
      <c r="P326" s="408" t="s">
        <v>69</v>
      </c>
      <c r="Q326" s="409"/>
      <c r="R326" s="409"/>
      <c r="S326" s="409"/>
      <c r="T326" s="409"/>
      <c r="U326" s="409"/>
      <c r="V326" s="410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402" t="s">
        <v>63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403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393">
        <v>4607091387193</v>
      </c>
      <c r="E328" s="39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1"/>
      <c r="R328" s="391"/>
      <c r="S328" s="391"/>
      <c r="T328" s="392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393">
        <v>4607091387230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393">
        <v>4607091387292</v>
      </c>
      <c r="E330" s="39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5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393">
        <v>4607091387285</v>
      </c>
      <c r="E331" s="39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7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1"/>
      <c r="R331" s="391"/>
      <c r="S331" s="391"/>
      <c r="T331" s="392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429"/>
      <c r="B332" s="403"/>
      <c r="C332" s="403"/>
      <c r="D332" s="403"/>
      <c r="E332" s="403"/>
      <c r="F332" s="403"/>
      <c r="G332" s="403"/>
      <c r="H332" s="403"/>
      <c r="I332" s="403"/>
      <c r="J332" s="403"/>
      <c r="K332" s="403"/>
      <c r="L332" s="403"/>
      <c r="M332" s="403"/>
      <c r="N332" s="403"/>
      <c r="O332" s="430"/>
      <c r="P332" s="408" t="s">
        <v>69</v>
      </c>
      <c r="Q332" s="409"/>
      <c r="R332" s="409"/>
      <c r="S332" s="409"/>
      <c r="T332" s="409"/>
      <c r="U332" s="409"/>
      <c r="V332" s="410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403"/>
      <c r="B333" s="403"/>
      <c r="C333" s="403"/>
      <c r="D333" s="403"/>
      <c r="E333" s="403"/>
      <c r="F333" s="403"/>
      <c r="G333" s="403"/>
      <c r="H333" s="403"/>
      <c r="I333" s="403"/>
      <c r="J333" s="403"/>
      <c r="K333" s="403"/>
      <c r="L333" s="403"/>
      <c r="M333" s="403"/>
      <c r="N333" s="403"/>
      <c r="O333" s="430"/>
      <c r="P333" s="408" t="s">
        <v>69</v>
      </c>
      <c r="Q333" s="409"/>
      <c r="R333" s="409"/>
      <c r="S333" s="409"/>
      <c r="T333" s="409"/>
      <c r="U333" s="409"/>
      <c r="V333" s="410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402" t="s">
        <v>71</v>
      </c>
      <c r="B334" s="403"/>
      <c r="C334" s="403"/>
      <c r="D334" s="403"/>
      <c r="E334" s="403"/>
      <c r="F334" s="403"/>
      <c r="G334" s="403"/>
      <c r="H334" s="403"/>
      <c r="I334" s="403"/>
      <c r="J334" s="403"/>
      <c r="K334" s="403"/>
      <c r="L334" s="403"/>
      <c r="M334" s="403"/>
      <c r="N334" s="403"/>
      <c r="O334" s="403"/>
      <c r="P334" s="403"/>
      <c r="Q334" s="403"/>
      <c r="R334" s="403"/>
      <c r="S334" s="403"/>
      <c r="T334" s="403"/>
      <c r="U334" s="403"/>
      <c r="V334" s="403"/>
      <c r="W334" s="403"/>
      <c r="X334" s="403"/>
      <c r="Y334" s="403"/>
      <c r="Z334" s="403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393">
        <v>4607091387766</v>
      </c>
      <c r="E335" s="39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5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1"/>
      <c r="R335" s="391"/>
      <c r="S335" s="391"/>
      <c r="T335" s="392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393">
        <v>4607091387957</v>
      </c>
      <c r="E336" s="39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5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393">
        <v>4607091387964</v>
      </c>
      <c r="E337" s="39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393">
        <v>4680115884588</v>
      </c>
      <c r="E338" s="39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3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1"/>
      <c r="R338" s="391"/>
      <c r="S338" s="391"/>
      <c r="T338" s="392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393">
        <v>4607091387537</v>
      </c>
      <c r="E339" s="39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6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1"/>
      <c r="R339" s="391"/>
      <c r="S339" s="391"/>
      <c r="T339" s="392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393">
        <v>4607091387513</v>
      </c>
      <c r="E340" s="39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429"/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30"/>
      <c r="P341" s="408" t="s">
        <v>69</v>
      </c>
      <c r="Q341" s="409"/>
      <c r="R341" s="409"/>
      <c r="S341" s="409"/>
      <c r="T341" s="409"/>
      <c r="U341" s="409"/>
      <c r="V341" s="410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403"/>
      <c r="B342" s="403"/>
      <c r="C342" s="403"/>
      <c r="D342" s="403"/>
      <c r="E342" s="403"/>
      <c r="F342" s="403"/>
      <c r="G342" s="403"/>
      <c r="H342" s="403"/>
      <c r="I342" s="403"/>
      <c r="J342" s="403"/>
      <c r="K342" s="403"/>
      <c r="L342" s="403"/>
      <c r="M342" s="403"/>
      <c r="N342" s="403"/>
      <c r="O342" s="430"/>
      <c r="P342" s="408" t="s">
        <v>69</v>
      </c>
      <c r="Q342" s="409"/>
      <c r="R342" s="409"/>
      <c r="S342" s="409"/>
      <c r="T342" s="409"/>
      <c r="U342" s="409"/>
      <c r="V342" s="410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402" t="s">
        <v>170</v>
      </c>
      <c r="B343" s="403"/>
      <c r="C343" s="403"/>
      <c r="D343" s="403"/>
      <c r="E343" s="403"/>
      <c r="F343" s="403"/>
      <c r="G343" s="403"/>
      <c r="H343" s="403"/>
      <c r="I343" s="403"/>
      <c r="J343" s="403"/>
      <c r="K343" s="403"/>
      <c r="L343" s="403"/>
      <c r="M343" s="403"/>
      <c r="N343" s="403"/>
      <c r="O343" s="403"/>
      <c r="P343" s="403"/>
      <c r="Q343" s="403"/>
      <c r="R343" s="403"/>
      <c r="S343" s="403"/>
      <c r="T343" s="403"/>
      <c r="U343" s="403"/>
      <c r="V343" s="403"/>
      <c r="W343" s="403"/>
      <c r="X343" s="403"/>
      <c r="Y343" s="403"/>
      <c r="Z343" s="403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393">
        <v>4607091380880</v>
      </c>
      <c r="E344" s="39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4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1"/>
      <c r="R344" s="391"/>
      <c r="S344" s="391"/>
      <c r="T344" s="392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393">
        <v>4607091384482</v>
      </c>
      <c r="E345" s="39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5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1"/>
      <c r="R345" s="391"/>
      <c r="S345" s="391"/>
      <c r="T345" s="392"/>
      <c r="U345" s="34"/>
      <c r="V345" s="34"/>
      <c r="W345" s="35" t="s">
        <v>68</v>
      </c>
      <c r="X345" s="383">
        <v>152</v>
      </c>
      <c r="Y345" s="384">
        <f>IFERROR(IF(X345="",0,CEILING((X345/$H345),1)*$H345),"")</f>
        <v>156</v>
      </c>
      <c r="Z345" s="36">
        <f>IFERROR(IF(Y345=0,"",ROUNDUP(Y345/H345,0)*0.02175),"")</f>
        <v>0.43499999999999994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162.99076923076927</v>
      </c>
      <c r="BN345" s="64">
        <f>IFERROR(Y345*I345/H345,"0")</f>
        <v>167.28000000000003</v>
      </c>
      <c r="BO345" s="64">
        <f>IFERROR(1/J345*(X345/H345),"0")</f>
        <v>0.34798534798534803</v>
      </c>
      <c r="BP345" s="64">
        <f>IFERROR(1/J345*(Y345/H345),"0")</f>
        <v>0.3571428571428571</v>
      </c>
    </row>
    <row r="346" spans="1:68" ht="16.5" customHeight="1" x14ac:dyDescent="0.25">
      <c r="A346" s="54" t="s">
        <v>453</v>
      </c>
      <c r="B346" s="54" t="s">
        <v>454</v>
      </c>
      <c r="C346" s="31">
        <v>4301060325</v>
      </c>
      <c r="D346" s="393">
        <v>4607091380897</v>
      </c>
      <c r="E346" s="39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0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68</v>
      </c>
      <c r="X346" s="383">
        <v>10</v>
      </c>
      <c r="Y346" s="384">
        <f>IFERROR(IF(X346="",0,CEILING((X346/$H346),1)*$H346),"")</f>
        <v>16.8</v>
      </c>
      <c r="Z346" s="36">
        <f>IFERROR(IF(Y346=0,"",ROUNDUP(Y346/H346,0)*0.02175),"")</f>
        <v>4.3499999999999997E-2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10.671428571428571</v>
      </c>
      <c r="BN346" s="64">
        <f>IFERROR(Y346*I346/H346,"0")</f>
        <v>17.928000000000001</v>
      </c>
      <c r="BO346" s="64">
        <f>IFERROR(1/J346*(X346/H346),"0")</f>
        <v>2.1258503401360544E-2</v>
      </c>
      <c r="BP346" s="64">
        <f>IFERROR(1/J346*(Y346/H346),"0")</f>
        <v>3.5714285714285712E-2</v>
      </c>
    </row>
    <row r="347" spans="1:68" x14ac:dyDescent="0.2">
      <c r="A347" s="429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03"/>
      <c r="O347" s="430"/>
      <c r="P347" s="408" t="s">
        <v>69</v>
      </c>
      <c r="Q347" s="409"/>
      <c r="R347" s="409"/>
      <c r="S347" s="409"/>
      <c r="T347" s="409"/>
      <c r="U347" s="409"/>
      <c r="V347" s="410"/>
      <c r="W347" s="37" t="s">
        <v>70</v>
      </c>
      <c r="X347" s="385">
        <f>IFERROR(X344/H344,"0")+IFERROR(X345/H345,"0")+IFERROR(X346/H346,"0")</f>
        <v>20.677655677655679</v>
      </c>
      <c r="Y347" s="385">
        <f>IFERROR(Y344/H344,"0")+IFERROR(Y345/H345,"0")+IFERROR(Y346/H346,"0")</f>
        <v>22</v>
      </c>
      <c r="Z347" s="385">
        <f>IFERROR(IF(Z344="",0,Z344),"0")+IFERROR(IF(Z345="",0,Z345),"0")+IFERROR(IF(Z346="",0,Z346),"0")</f>
        <v>0.47849999999999993</v>
      </c>
      <c r="AA347" s="386"/>
      <c r="AB347" s="386"/>
      <c r="AC347" s="386"/>
    </row>
    <row r="348" spans="1:68" x14ac:dyDescent="0.2">
      <c r="A348" s="403"/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30"/>
      <c r="P348" s="408" t="s">
        <v>69</v>
      </c>
      <c r="Q348" s="409"/>
      <c r="R348" s="409"/>
      <c r="S348" s="409"/>
      <c r="T348" s="409"/>
      <c r="U348" s="409"/>
      <c r="V348" s="410"/>
      <c r="W348" s="37" t="s">
        <v>68</v>
      </c>
      <c r="X348" s="385">
        <f>IFERROR(SUM(X344:X346),"0")</f>
        <v>162</v>
      </c>
      <c r="Y348" s="385">
        <f>IFERROR(SUM(Y344:Y346),"0")</f>
        <v>172.8</v>
      </c>
      <c r="Z348" s="37"/>
      <c r="AA348" s="386"/>
      <c r="AB348" s="386"/>
      <c r="AC348" s="386"/>
    </row>
    <row r="349" spans="1:68" ht="14.25" hidden="1" customHeight="1" x14ac:dyDescent="0.25">
      <c r="A349" s="402" t="s">
        <v>95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03"/>
      <c r="Z349" s="403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393">
        <v>4607091388374</v>
      </c>
      <c r="E350" s="39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692" t="s">
        <v>457</v>
      </c>
      <c r="Q350" s="391"/>
      <c r="R350" s="391"/>
      <c r="S350" s="391"/>
      <c r="T350" s="392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393">
        <v>4607091388381</v>
      </c>
      <c r="E351" s="39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668" t="s">
        <v>460</v>
      </c>
      <c r="Q351" s="391"/>
      <c r="R351" s="391"/>
      <c r="S351" s="391"/>
      <c r="T351" s="392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393">
        <v>4607091383102</v>
      </c>
      <c r="E352" s="39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393">
        <v>4607091388404</v>
      </c>
      <c r="E353" s="39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1"/>
      <c r="R353" s="391"/>
      <c r="S353" s="391"/>
      <c r="T353" s="392"/>
      <c r="U353" s="34"/>
      <c r="V353" s="34"/>
      <c r="W353" s="35" t="s">
        <v>68</v>
      </c>
      <c r="X353" s="383">
        <v>2</v>
      </c>
      <c r="Y353" s="384">
        <f>IFERROR(IF(X353="",0,CEILING((X353/$H353),1)*$H353),"")</f>
        <v>2.5499999999999998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2.2745098039215685</v>
      </c>
      <c r="BN353" s="64">
        <f>IFERROR(Y353*I353/H353,"0")</f>
        <v>2.9</v>
      </c>
      <c r="BO353" s="64">
        <f>IFERROR(1/J353*(X353/H353),"0")</f>
        <v>5.0276520864756162E-3</v>
      </c>
      <c r="BP353" s="64">
        <f>IFERROR(1/J353*(Y353/H353),"0")</f>
        <v>6.41025641025641E-3</v>
      </c>
    </row>
    <row r="354" spans="1:68" x14ac:dyDescent="0.2">
      <c r="A354" s="429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03"/>
      <c r="O354" s="430"/>
      <c r="P354" s="408" t="s">
        <v>69</v>
      </c>
      <c r="Q354" s="409"/>
      <c r="R354" s="409"/>
      <c r="S354" s="409"/>
      <c r="T354" s="409"/>
      <c r="U354" s="409"/>
      <c r="V354" s="410"/>
      <c r="W354" s="37" t="s">
        <v>70</v>
      </c>
      <c r="X354" s="385">
        <f>IFERROR(X350/H350,"0")+IFERROR(X351/H351,"0")+IFERROR(X352/H352,"0")+IFERROR(X353/H353,"0")</f>
        <v>0.78431372549019618</v>
      </c>
      <c r="Y354" s="385">
        <f>IFERROR(Y350/H350,"0")+IFERROR(Y351/H351,"0")+IFERROR(Y352/H352,"0")+IFERROR(Y353/H353,"0")</f>
        <v>1</v>
      </c>
      <c r="Z354" s="385">
        <f>IFERROR(IF(Z350="",0,Z350),"0")+IFERROR(IF(Z351="",0,Z351),"0")+IFERROR(IF(Z352="",0,Z352),"0")+IFERROR(IF(Z353="",0,Z353),"0")</f>
        <v>7.5300000000000002E-3</v>
      </c>
      <c r="AA354" s="386"/>
      <c r="AB354" s="386"/>
      <c r="AC354" s="386"/>
    </row>
    <row r="355" spans="1:68" x14ac:dyDescent="0.2">
      <c r="A355" s="403"/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30"/>
      <c r="P355" s="408" t="s">
        <v>69</v>
      </c>
      <c r="Q355" s="409"/>
      <c r="R355" s="409"/>
      <c r="S355" s="409"/>
      <c r="T355" s="409"/>
      <c r="U355" s="409"/>
      <c r="V355" s="410"/>
      <c r="W355" s="37" t="s">
        <v>68</v>
      </c>
      <c r="X355" s="385">
        <f>IFERROR(SUM(X350:X353),"0")</f>
        <v>2</v>
      </c>
      <c r="Y355" s="385">
        <f>IFERROR(SUM(Y350:Y353),"0")</f>
        <v>2.5499999999999998</v>
      </c>
      <c r="Z355" s="37"/>
      <c r="AA355" s="386"/>
      <c r="AB355" s="386"/>
      <c r="AC355" s="386"/>
    </row>
    <row r="356" spans="1:68" ht="14.25" hidden="1" customHeight="1" x14ac:dyDescent="0.25">
      <c r="A356" s="402" t="s">
        <v>465</v>
      </c>
      <c r="B356" s="403"/>
      <c r="C356" s="403"/>
      <c r="D356" s="403"/>
      <c r="E356" s="403"/>
      <c r="F356" s="403"/>
      <c r="G356" s="403"/>
      <c r="H356" s="403"/>
      <c r="I356" s="403"/>
      <c r="J356" s="403"/>
      <c r="K356" s="403"/>
      <c r="L356" s="403"/>
      <c r="M356" s="403"/>
      <c r="N356" s="403"/>
      <c r="O356" s="403"/>
      <c r="P356" s="403"/>
      <c r="Q356" s="403"/>
      <c r="R356" s="403"/>
      <c r="S356" s="403"/>
      <c r="T356" s="403"/>
      <c r="U356" s="403"/>
      <c r="V356" s="403"/>
      <c r="W356" s="403"/>
      <c r="X356" s="403"/>
      <c r="Y356" s="403"/>
      <c r="Z356" s="403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393">
        <v>4680115881808</v>
      </c>
      <c r="E357" s="39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4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1"/>
      <c r="R357" s="391"/>
      <c r="S357" s="391"/>
      <c r="T357" s="392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393">
        <v>4680115881822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6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393">
        <v>4680115880016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1"/>
      <c r="R359" s="391"/>
      <c r="S359" s="391"/>
      <c r="T359" s="392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429"/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30"/>
      <c r="P360" s="408" t="s">
        <v>69</v>
      </c>
      <c r="Q360" s="409"/>
      <c r="R360" s="409"/>
      <c r="S360" s="409"/>
      <c r="T360" s="409"/>
      <c r="U360" s="409"/>
      <c r="V360" s="410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403"/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30"/>
      <c r="P361" s="408" t="s">
        <v>69</v>
      </c>
      <c r="Q361" s="409"/>
      <c r="R361" s="409"/>
      <c r="S361" s="409"/>
      <c r="T361" s="409"/>
      <c r="U361" s="409"/>
      <c r="V361" s="410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24" t="s">
        <v>474</v>
      </c>
      <c r="B362" s="403"/>
      <c r="C362" s="403"/>
      <c r="D362" s="403"/>
      <c r="E362" s="403"/>
      <c r="F362" s="403"/>
      <c r="G362" s="403"/>
      <c r="H362" s="403"/>
      <c r="I362" s="403"/>
      <c r="J362" s="403"/>
      <c r="K362" s="403"/>
      <c r="L362" s="403"/>
      <c r="M362" s="403"/>
      <c r="N362" s="403"/>
      <c r="O362" s="403"/>
      <c r="P362" s="403"/>
      <c r="Q362" s="403"/>
      <c r="R362" s="403"/>
      <c r="S362" s="403"/>
      <c r="T362" s="403"/>
      <c r="U362" s="403"/>
      <c r="V362" s="403"/>
      <c r="W362" s="403"/>
      <c r="X362" s="403"/>
      <c r="Y362" s="403"/>
      <c r="Z362" s="403"/>
      <c r="AA362" s="378"/>
      <c r="AB362" s="378"/>
      <c r="AC362" s="378"/>
    </row>
    <row r="363" spans="1:68" ht="14.25" hidden="1" customHeight="1" x14ac:dyDescent="0.25">
      <c r="A363" s="402" t="s">
        <v>63</v>
      </c>
      <c r="B363" s="403"/>
      <c r="C363" s="403"/>
      <c r="D363" s="403"/>
      <c r="E363" s="403"/>
      <c r="F363" s="403"/>
      <c r="G363" s="403"/>
      <c r="H363" s="403"/>
      <c r="I363" s="403"/>
      <c r="J363" s="403"/>
      <c r="K363" s="403"/>
      <c r="L363" s="403"/>
      <c r="M363" s="403"/>
      <c r="N363" s="403"/>
      <c r="O363" s="403"/>
      <c r="P363" s="403"/>
      <c r="Q363" s="403"/>
      <c r="R363" s="403"/>
      <c r="S363" s="403"/>
      <c r="T363" s="403"/>
      <c r="U363" s="403"/>
      <c r="V363" s="403"/>
      <c r="W363" s="403"/>
      <c r="X363" s="403"/>
      <c r="Y363" s="403"/>
      <c r="Z363" s="403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393">
        <v>4607091383836</v>
      </c>
      <c r="E364" s="39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4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1"/>
      <c r="R364" s="391"/>
      <c r="S364" s="391"/>
      <c r="T364" s="392"/>
      <c r="U364" s="34"/>
      <c r="V364" s="34"/>
      <c r="W364" s="35" t="s">
        <v>68</v>
      </c>
      <c r="X364" s="383">
        <v>3</v>
      </c>
      <c r="Y364" s="384">
        <f>IFERROR(IF(X364="",0,CEILING((X364/$H364),1)*$H364),"")</f>
        <v>3.6</v>
      </c>
      <c r="Z364" s="36">
        <f>IFERROR(IF(Y364=0,"",ROUNDUP(Y364/H364,0)*0.00753),"")</f>
        <v>1.506E-2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3.4133333333333331</v>
      </c>
      <c r="BN364" s="64">
        <f>IFERROR(Y364*I364/H364,"0")</f>
        <v>4.0960000000000001</v>
      </c>
      <c r="BO364" s="64">
        <f>IFERROR(1/J364*(X364/H364),"0")</f>
        <v>1.0683760683760682E-2</v>
      </c>
      <c r="BP364" s="64">
        <f>IFERROR(1/J364*(Y364/H364),"0")</f>
        <v>1.282051282051282E-2</v>
      </c>
    </row>
    <row r="365" spans="1:68" x14ac:dyDescent="0.2">
      <c r="A365" s="429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03"/>
      <c r="O365" s="430"/>
      <c r="P365" s="408" t="s">
        <v>69</v>
      </c>
      <c r="Q365" s="409"/>
      <c r="R365" s="409"/>
      <c r="S365" s="409"/>
      <c r="T365" s="409"/>
      <c r="U365" s="409"/>
      <c r="V365" s="410"/>
      <c r="W365" s="37" t="s">
        <v>70</v>
      </c>
      <c r="X365" s="385">
        <f>IFERROR(X364/H364,"0")</f>
        <v>1.6666666666666665</v>
      </c>
      <c r="Y365" s="385">
        <f>IFERROR(Y364/H364,"0")</f>
        <v>2</v>
      </c>
      <c r="Z365" s="385">
        <f>IFERROR(IF(Z364="",0,Z364),"0")</f>
        <v>1.506E-2</v>
      </c>
      <c r="AA365" s="386"/>
      <c r="AB365" s="386"/>
      <c r="AC365" s="386"/>
    </row>
    <row r="366" spans="1:68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03"/>
      <c r="O366" s="430"/>
      <c r="P366" s="408" t="s">
        <v>69</v>
      </c>
      <c r="Q366" s="409"/>
      <c r="R366" s="409"/>
      <c r="S366" s="409"/>
      <c r="T366" s="409"/>
      <c r="U366" s="409"/>
      <c r="V366" s="410"/>
      <c r="W366" s="37" t="s">
        <v>68</v>
      </c>
      <c r="X366" s="385">
        <f>IFERROR(SUM(X364:X364),"0")</f>
        <v>3</v>
      </c>
      <c r="Y366" s="385">
        <f>IFERROR(SUM(Y364:Y364),"0")</f>
        <v>3.6</v>
      </c>
      <c r="Z366" s="37"/>
      <c r="AA366" s="386"/>
      <c r="AB366" s="386"/>
      <c r="AC366" s="386"/>
    </row>
    <row r="367" spans="1:68" ht="14.25" hidden="1" customHeight="1" x14ac:dyDescent="0.25">
      <c r="A367" s="402" t="s">
        <v>71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403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393">
        <v>4607091387919</v>
      </c>
      <c r="E368" s="39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4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1"/>
      <c r="R368" s="391"/>
      <c r="S368" s="391"/>
      <c r="T368" s="392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393">
        <v>4680115883604</v>
      </c>
      <c r="E369" s="39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4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1"/>
      <c r="R369" s="391"/>
      <c r="S369" s="391"/>
      <c r="T369" s="392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393">
        <v>4680115883567</v>
      </c>
      <c r="E370" s="39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4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429"/>
      <c r="B371" s="403"/>
      <c r="C371" s="403"/>
      <c r="D371" s="403"/>
      <c r="E371" s="403"/>
      <c r="F371" s="403"/>
      <c r="G371" s="403"/>
      <c r="H371" s="403"/>
      <c r="I371" s="403"/>
      <c r="J371" s="403"/>
      <c r="K371" s="403"/>
      <c r="L371" s="403"/>
      <c r="M371" s="403"/>
      <c r="N371" s="403"/>
      <c r="O371" s="430"/>
      <c r="P371" s="408" t="s">
        <v>69</v>
      </c>
      <c r="Q371" s="409"/>
      <c r="R371" s="409"/>
      <c r="S371" s="409"/>
      <c r="T371" s="409"/>
      <c r="U371" s="409"/>
      <c r="V371" s="410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40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03"/>
      <c r="O372" s="430"/>
      <c r="P372" s="408" t="s">
        <v>69</v>
      </c>
      <c r="Q372" s="409"/>
      <c r="R372" s="409"/>
      <c r="S372" s="409"/>
      <c r="T372" s="409"/>
      <c r="U372" s="409"/>
      <c r="V372" s="410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18" t="s">
        <v>483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19"/>
      <c r="Z373" s="419"/>
      <c r="AA373" s="48"/>
      <c r="AB373" s="48"/>
      <c r="AC373" s="48"/>
    </row>
    <row r="374" spans="1:68" ht="16.5" hidden="1" customHeight="1" x14ac:dyDescent="0.25">
      <c r="A374" s="424" t="s">
        <v>484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403"/>
      <c r="AA374" s="378"/>
      <c r="AB374" s="378"/>
      <c r="AC374" s="378"/>
    </row>
    <row r="375" spans="1:68" ht="14.25" hidden="1" customHeight="1" x14ac:dyDescent="0.25">
      <c r="A375" s="402" t="s">
        <v>109</v>
      </c>
      <c r="B375" s="403"/>
      <c r="C375" s="403"/>
      <c r="D375" s="403"/>
      <c r="E375" s="403"/>
      <c r="F375" s="403"/>
      <c r="G375" s="403"/>
      <c r="H375" s="403"/>
      <c r="I375" s="403"/>
      <c r="J375" s="403"/>
      <c r="K375" s="403"/>
      <c r="L375" s="403"/>
      <c r="M375" s="403"/>
      <c r="N375" s="403"/>
      <c r="O375" s="403"/>
      <c r="P375" s="403"/>
      <c r="Q375" s="403"/>
      <c r="R375" s="403"/>
      <c r="S375" s="403"/>
      <c r="T375" s="403"/>
      <c r="U375" s="403"/>
      <c r="V375" s="403"/>
      <c r="W375" s="403"/>
      <c r="X375" s="403"/>
      <c r="Y375" s="403"/>
      <c r="Z375" s="403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393">
        <v>4680115884847</v>
      </c>
      <c r="E376" s="39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1"/>
      <c r="R376" s="391"/>
      <c r="S376" s="391"/>
      <c r="T376" s="392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58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68</v>
      </c>
      <c r="X377" s="383">
        <v>1081</v>
      </c>
      <c r="Y377" s="384">
        <f t="shared" si="67"/>
        <v>1095</v>
      </c>
      <c r="Z377" s="36">
        <f>IFERROR(IF(Y377=0,"",ROUNDUP(Y377/H377,0)*0.02175),"")</f>
        <v>1.58775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1115.5920000000001</v>
      </c>
      <c r="BN377" s="64">
        <f t="shared" si="69"/>
        <v>1130.0400000000002</v>
      </c>
      <c r="BO377" s="64">
        <f t="shared" si="70"/>
        <v>1.5013888888888887</v>
      </c>
      <c r="BP377" s="64">
        <f t="shared" si="71"/>
        <v>1.5208333333333333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393">
        <v>4680115884854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69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68</v>
      </c>
      <c r="X379" s="383">
        <v>458</v>
      </c>
      <c r="Y379" s="384">
        <f t="shared" si="67"/>
        <v>465</v>
      </c>
      <c r="Z379" s="36">
        <f>IFERROR(IF(Y379=0,"",ROUNDUP(Y379/H379,0)*0.02175),"")</f>
        <v>0.6742499999999999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472.65600000000001</v>
      </c>
      <c r="BN379" s="64">
        <f t="shared" si="69"/>
        <v>479.88</v>
      </c>
      <c r="BO379" s="64">
        <f t="shared" si="70"/>
        <v>0.63611111111111107</v>
      </c>
      <c r="BP379" s="64">
        <f t="shared" si="71"/>
        <v>0.64583333333333326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393">
        <v>4680115884830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68</v>
      </c>
      <c r="X381" s="383">
        <v>902</v>
      </c>
      <c r="Y381" s="384">
        <f t="shared" si="67"/>
        <v>915</v>
      </c>
      <c r="Z381" s="36">
        <f>IFERROR(IF(Y381=0,"",ROUNDUP(Y381/H381,0)*0.02175),"")</f>
        <v>1.3267499999999999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930.86400000000003</v>
      </c>
      <c r="BN381" s="64">
        <f t="shared" si="69"/>
        <v>944.28000000000009</v>
      </c>
      <c r="BO381" s="64">
        <f t="shared" si="70"/>
        <v>1.2527777777777778</v>
      </c>
      <c r="BP381" s="64">
        <f t="shared" si="71"/>
        <v>1.2708333333333333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393">
        <v>4680115882638</v>
      </c>
      <c r="E382" s="39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7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1"/>
      <c r="R382" s="391"/>
      <c r="S382" s="391"/>
      <c r="T382" s="392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393">
        <v>4680115884922</v>
      </c>
      <c r="E383" s="39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4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1"/>
      <c r="R383" s="391"/>
      <c r="S383" s="391"/>
      <c r="T383" s="392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393">
        <v>4680115884861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429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03"/>
      <c r="O385" s="430"/>
      <c r="P385" s="408" t="s">
        <v>69</v>
      </c>
      <c r="Q385" s="409"/>
      <c r="R385" s="409"/>
      <c r="S385" s="409"/>
      <c r="T385" s="409"/>
      <c r="U385" s="409"/>
      <c r="V385" s="410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162.73333333333332</v>
      </c>
      <c r="Y385" s="385">
        <f>IFERROR(Y376/H376,"0")+IFERROR(Y377/H377,"0")+IFERROR(Y378/H378,"0")+IFERROR(Y379/H379,"0")+IFERROR(Y380/H380,"0")+IFERROR(Y381/H381,"0")+IFERROR(Y382/H382,"0")+IFERROR(Y383/H383,"0")+IFERROR(Y384/H384,"0")</f>
        <v>165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3.5887500000000001</v>
      </c>
      <c r="AA385" s="386"/>
      <c r="AB385" s="386"/>
      <c r="AC385" s="386"/>
    </row>
    <row r="386" spans="1:68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03"/>
      <c r="O386" s="430"/>
      <c r="P386" s="408" t="s">
        <v>69</v>
      </c>
      <c r="Q386" s="409"/>
      <c r="R386" s="409"/>
      <c r="S386" s="409"/>
      <c r="T386" s="409"/>
      <c r="U386" s="409"/>
      <c r="V386" s="410"/>
      <c r="W386" s="37" t="s">
        <v>68</v>
      </c>
      <c r="X386" s="385">
        <f>IFERROR(SUM(X376:X384),"0")</f>
        <v>2441</v>
      </c>
      <c r="Y386" s="385">
        <f>IFERROR(SUM(Y376:Y384),"0")</f>
        <v>2475</v>
      </c>
      <c r="Z386" s="37"/>
      <c r="AA386" s="386"/>
      <c r="AB386" s="386"/>
      <c r="AC386" s="386"/>
    </row>
    <row r="387" spans="1:68" ht="14.25" hidden="1" customHeight="1" x14ac:dyDescent="0.25">
      <c r="A387" s="402" t="s">
        <v>149</v>
      </c>
      <c r="B387" s="403"/>
      <c r="C387" s="403"/>
      <c r="D387" s="403"/>
      <c r="E387" s="403"/>
      <c r="F387" s="403"/>
      <c r="G387" s="403"/>
      <c r="H387" s="403"/>
      <c r="I387" s="403"/>
      <c r="J387" s="403"/>
      <c r="K387" s="403"/>
      <c r="L387" s="403"/>
      <c r="M387" s="403"/>
      <c r="N387" s="403"/>
      <c r="O387" s="403"/>
      <c r="P387" s="403"/>
      <c r="Q387" s="403"/>
      <c r="R387" s="403"/>
      <c r="S387" s="403"/>
      <c r="T387" s="403"/>
      <c r="U387" s="403"/>
      <c r="V387" s="403"/>
      <c r="W387" s="403"/>
      <c r="X387" s="403"/>
      <c r="Y387" s="403"/>
      <c r="Z387" s="403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393">
        <v>4607091383980</v>
      </c>
      <c r="E388" s="39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5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1"/>
      <c r="R388" s="391"/>
      <c r="S388" s="391"/>
      <c r="T388" s="392"/>
      <c r="U388" s="34"/>
      <c r="V388" s="34"/>
      <c r="W388" s="35" t="s">
        <v>68</v>
      </c>
      <c r="X388" s="383">
        <v>1323</v>
      </c>
      <c r="Y388" s="384">
        <f>IFERROR(IF(X388="",0,CEILING((X388/$H388),1)*$H388),"")</f>
        <v>1335</v>
      </c>
      <c r="Z388" s="36">
        <f>IFERROR(IF(Y388=0,"",ROUNDUP(Y388/H388,0)*0.02175),"")</f>
        <v>1.9357499999999999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1365.336</v>
      </c>
      <c r="BN388" s="64">
        <f>IFERROR(Y388*I388/H388,"0")</f>
        <v>1377.72</v>
      </c>
      <c r="BO388" s="64">
        <f>IFERROR(1/J388*(X388/H388),"0")</f>
        <v>1.8374999999999999</v>
      </c>
      <c r="BP388" s="64">
        <f>IFERROR(1/J388*(Y388/H388),"0")</f>
        <v>1.8541666666666665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393">
        <v>4607091384178</v>
      </c>
      <c r="E389" s="39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1"/>
      <c r="R389" s="391"/>
      <c r="S389" s="391"/>
      <c r="T389" s="392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429"/>
      <c r="B390" s="403"/>
      <c r="C390" s="403"/>
      <c r="D390" s="403"/>
      <c r="E390" s="403"/>
      <c r="F390" s="403"/>
      <c r="G390" s="403"/>
      <c r="H390" s="403"/>
      <c r="I390" s="403"/>
      <c r="J390" s="403"/>
      <c r="K390" s="403"/>
      <c r="L390" s="403"/>
      <c r="M390" s="403"/>
      <c r="N390" s="403"/>
      <c r="O390" s="430"/>
      <c r="P390" s="408" t="s">
        <v>69</v>
      </c>
      <c r="Q390" s="409"/>
      <c r="R390" s="409"/>
      <c r="S390" s="409"/>
      <c r="T390" s="409"/>
      <c r="U390" s="409"/>
      <c r="V390" s="410"/>
      <c r="W390" s="37" t="s">
        <v>70</v>
      </c>
      <c r="X390" s="385">
        <f>IFERROR(X388/H388,"0")+IFERROR(X389/H389,"0")</f>
        <v>88.2</v>
      </c>
      <c r="Y390" s="385">
        <f>IFERROR(Y388/H388,"0")+IFERROR(Y389/H389,"0")</f>
        <v>89</v>
      </c>
      <c r="Z390" s="385">
        <f>IFERROR(IF(Z388="",0,Z388),"0")+IFERROR(IF(Z389="",0,Z389),"0")</f>
        <v>1.9357499999999999</v>
      </c>
      <c r="AA390" s="386"/>
      <c r="AB390" s="386"/>
      <c r="AC390" s="386"/>
    </row>
    <row r="391" spans="1:68" x14ac:dyDescent="0.2">
      <c r="A391" s="403"/>
      <c r="B391" s="403"/>
      <c r="C391" s="403"/>
      <c r="D391" s="403"/>
      <c r="E391" s="403"/>
      <c r="F391" s="403"/>
      <c r="G391" s="403"/>
      <c r="H391" s="403"/>
      <c r="I391" s="403"/>
      <c r="J391" s="403"/>
      <c r="K391" s="403"/>
      <c r="L391" s="403"/>
      <c r="M391" s="403"/>
      <c r="N391" s="403"/>
      <c r="O391" s="430"/>
      <c r="P391" s="408" t="s">
        <v>69</v>
      </c>
      <c r="Q391" s="409"/>
      <c r="R391" s="409"/>
      <c r="S391" s="409"/>
      <c r="T391" s="409"/>
      <c r="U391" s="409"/>
      <c r="V391" s="410"/>
      <c r="W391" s="37" t="s">
        <v>68</v>
      </c>
      <c r="X391" s="385">
        <f>IFERROR(SUM(X388:X389),"0")</f>
        <v>1323</v>
      </c>
      <c r="Y391" s="385">
        <f>IFERROR(SUM(Y388:Y389),"0")</f>
        <v>1335</v>
      </c>
      <c r="Z391" s="37"/>
      <c r="AA391" s="386"/>
      <c r="AB391" s="386"/>
      <c r="AC391" s="386"/>
    </row>
    <row r="392" spans="1:68" ht="14.25" hidden="1" customHeight="1" x14ac:dyDescent="0.25">
      <c r="A392" s="402" t="s">
        <v>71</v>
      </c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03"/>
      <c r="O392" s="403"/>
      <c r="P392" s="403"/>
      <c r="Q392" s="403"/>
      <c r="R392" s="403"/>
      <c r="S392" s="403"/>
      <c r="T392" s="403"/>
      <c r="U392" s="403"/>
      <c r="V392" s="403"/>
      <c r="W392" s="403"/>
      <c r="X392" s="403"/>
      <c r="Y392" s="403"/>
      <c r="Z392" s="403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393">
        <v>4607091383928</v>
      </c>
      <c r="E393" s="39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5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1"/>
      <c r="R393" s="391"/>
      <c r="S393" s="391"/>
      <c r="T393" s="392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507</v>
      </c>
      <c r="B395" s="54" t="s">
        <v>508</v>
      </c>
      <c r="C395" s="31">
        <v>4301051636</v>
      </c>
      <c r="D395" s="393">
        <v>4607091384260</v>
      </c>
      <c r="E395" s="39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68</v>
      </c>
      <c r="X395" s="383">
        <v>43</v>
      </c>
      <c r="Y395" s="384">
        <f>IFERROR(IF(X395="",0,CEILING((X395/$H395),1)*$H395),"")</f>
        <v>46.8</v>
      </c>
      <c r="Z395" s="36">
        <f>IFERROR(IF(Y395=0,"",ROUNDUP(Y395/H395,0)*0.02175),"")</f>
        <v>0.1305</v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46.109230769230777</v>
      </c>
      <c r="BN395" s="64">
        <f>IFERROR(Y395*I395/H395,"0")</f>
        <v>50.184000000000005</v>
      </c>
      <c r="BO395" s="64">
        <f>IFERROR(1/J395*(X395/H395),"0")</f>
        <v>9.844322344322344E-2</v>
      </c>
      <c r="BP395" s="64">
        <f>IFERROR(1/J395*(Y395/H395),"0")</f>
        <v>0.10714285714285714</v>
      </c>
    </row>
    <row r="396" spans="1:68" x14ac:dyDescent="0.2">
      <c r="A396" s="429"/>
      <c r="B396" s="403"/>
      <c r="C396" s="403"/>
      <c r="D396" s="403"/>
      <c r="E396" s="403"/>
      <c r="F396" s="403"/>
      <c r="G396" s="403"/>
      <c r="H396" s="403"/>
      <c r="I396" s="403"/>
      <c r="J396" s="403"/>
      <c r="K396" s="403"/>
      <c r="L396" s="403"/>
      <c r="M396" s="403"/>
      <c r="N396" s="403"/>
      <c r="O396" s="430"/>
      <c r="P396" s="408" t="s">
        <v>69</v>
      </c>
      <c r="Q396" s="409"/>
      <c r="R396" s="409"/>
      <c r="S396" s="409"/>
      <c r="T396" s="409"/>
      <c r="U396" s="409"/>
      <c r="V396" s="410"/>
      <c r="W396" s="37" t="s">
        <v>70</v>
      </c>
      <c r="X396" s="385">
        <f>IFERROR(X393/H393,"0")+IFERROR(X394/H394,"0")+IFERROR(X395/H395,"0")</f>
        <v>5.5128205128205128</v>
      </c>
      <c r="Y396" s="385">
        <f>IFERROR(Y393/H393,"0")+IFERROR(Y394/H394,"0")+IFERROR(Y395/H395,"0")</f>
        <v>6</v>
      </c>
      <c r="Z396" s="385">
        <f>IFERROR(IF(Z393="",0,Z393),"0")+IFERROR(IF(Z394="",0,Z394),"0")+IFERROR(IF(Z395="",0,Z395),"0")</f>
        <v>0.1305</v>
      </c>
      <c r="AA396" s="386"/>
      <c r="AB396" s="386"/>
      <c r="AC396" s="386"/>
    </row>
    <row r="397" spans="1:68" x14ac:dyDescent="0.2">
      <c r="A397" s="403"/>
      <c r="B397" s="403"/>
      <c r="C397" s="403"/>
      <c r="D397" s="403"/>
      <c r="E397" s="403"/>
      <c r="F397" s="403"/>
      <c r="G397" s="403"/>
      <c r="H397" s="403"/>
      <c r="I397" s="403"/>
      <c r="J397" s="403"/>
      <c r="K397" s="403"/>
      <c r="L397" s="403"/>
      <c r="M397" s="403"/>
      <c r="N397" s="403"/>
      <c r="O397" s="430"/>
      <c r="P397" s="408" t="s">
        <v>69</v>
      </c>
      <c r="Q397" s="409"/>
      <c r="R397" s="409"/>
      <c r="S397" s="409"/>
      <c r="T397" s="409"/>
      <c r="U397" s="409"/>
      <c r="V397" s="410"/>
      <c r="W397" s="37" t="s">
        <v>68</v>
      </c>
      <c r="X397" s="385">
        <f>IFERROR(SUM(X393:X395),"0")</f>
        <v>43</v>
      </c>
      <c r="Y397" s="385">
        <f>IFERROR(SUM(Y393:Y395),"0")</f>
        <v>46.8</v>
      </c>
      <c r="Z397" s="37"/>
      <c r="AA397" s="386"/>
      <c r="AB397" s="386"/>
      <c r="AC397" s="386"/>
    </row>
    <row r="398" spans="1:68" ht="14.25" hidden="1" customHeight="1" x14ac:dyDescent="0.25">
      <c r="A398" s="402" t="s">
        <v>170</v>
      </c>
      <c r="B398" s="403"/>
      <c r="C398" s="403"/>
      <c r="D398" s="403"/>
      <c r="E398" s="403"/>
      <c r="F398" s="403"/>
      <c r="G398" s="403"/>
      <c r="H398" s="403"/>
      <c r="I398" s="403"/>
      <c r="J398" s="403"/>
      <c r="K398" s="403"/>
      <c r="L398" s="403"/>
      <c r="M398" s="403"/>
      <c r="N398" s="403"/>
      <c r="O398" s="403"/>
      <c r="P398" s="403"/>
      <c r="Q398" s="403"/>
      <c r="R398" s="403"/>
      <c r="S398" s="403"/>
      <c r="T398" s="403"/>
      <c r="U398" s="403"/>
      <c r="V398" s="403"/>
      <c r="W398" s="403"/>
      <c r="X398" s="403"/>
      <c r="Y398" s="403"/>
      <c r="Z398" s="403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393">
        <v>4607091384673</v>
      </c>
      <c r="E399" s="39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56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1"/>
      <c r="R399" s="391"/>
      <c r="S399" s="391"/>
      <c r="T399" s="392"/>
      <c r="U399" s="34"/>
      <c r="V399" s="34"/>
      <c r="W399" s="35" t="s">
        <v>68</v>
      </c>
      <c r="X399" s="383">
        <v>36</v>
      </c>
      <c r="Y399" s="384">
        <f>IFERROR(IF(X399="",0,CEILING((X399/$H399),1)*$H399),"")</f>
        <v>39</v>
      </c>
      <c r="Z399" s="36">
        <f>IFERROR(IF(Y399=0,"",ROUNDUP(Y399/H399,0)*0.02175),"")</f>
        <v>0.10874999999999999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38.603076923076927</v>
      </c>
      <c r="BN399" s="64">
        <f>IFERROR(Y399*I399/H399,"0")</f>
        <v>41.820000000000007</v>
      </c>
      <c r="BO399" s="64">
        <f>IFERROR(1/J399*(X399/H399),"0")</f>
        <v>8.2417582417582416E-2</v>
      </c>
      <c r="BP399" s="64">
        <f>IFERROR(1/J399*(Y399/H399),"0")</f>
        <v>8.9285714285714274E-2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75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1"/>
      <c r="R400" s="391"/>
      <c r="S400" s="391"/>
      <c r="T400" s="392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429"/>
      <c r="B401" s="403"/>
      <c r="C401" s="403"/>
      <c r="D401" s="403"/>
      <c r="E401" s="403"/>
      <c r="F401" s="403"/>
      <c r="G401" s="403"/>
      <c r="H401" s="403"/>
      <c r="I401" s="403"/>
      <c r="J401" s="403"/>
      <c r="K401" s="403"/>
      <c r="L401" s="403"/>
      <c r="M401" s="403"/>
      <c r="N401" s="403"/>
      <c r="O401" s="430"/>
      <c r="P401" s="408" t="s">
        <v>69</v>
      </c>
      <c r="Q401" s="409"/>
      <c r="R401" s="409"/>
      <c r="S401" s="409"/>
      <c r="T401" s="409"/>
      <c r="U401" s="409"/>
      <c r="V401" s="410"/>
      <c r="W401" s="37" t="s">
        <v>70</v>
      </c>
      <c r="X401" s="385">
        <f>IFERROR(X399/H399,"0")+IFERROR(X400/H400,"0")</f>
        <v>4.6153846153846159</v>
      </c>
      <c r="Y401" s="385">
        <f>IFERROR(Y399/H399,"0")+IFERROR(Y400/H400,"0")</f>
        <v>5</v>
      </c>
      <c r="Z401" s="385">
        <f>IFERROR(IF(Z399="",0,Z399),"0")+IFERROR(IF(Z400="",0,Z400),"0")</f>
        <v>0.10874999999999999</v>
      </c>
      <c r="AA401" s="386"/>
      <c r="AB401" s="386"/>
      <c r="AC401" s="386"/>
    </row>
    <row r="402" spans="1:68" x14ac:dyDescent="0.2">
      <c r="A402" s="403"/>
      <c r="B402" s="403"/>
      <c r="C402" s="403"/>
      <c r="D402" s="403"/>
      <c r="E402" s="403"/>
      <c r="F402" s="403"/>
      <c r="G402" s="403"/>
      <c r="H402" s="403"/>
      <c r="I402" s="403"/>
      <c r="J402" s="403"/>
      <c r="K402" s="403"/>
      <c r="L402" s="403"/>
      <c r="M402" s="403"/>
      <c r="N402" s="403"/>
      <c r="O402" s="430"/>
      <c r="P402" s="408" t="s">
        <v>69</v>
      </c>
      <c r="Q402" s="409"/>
      <c r="R402" s="409"/>
      <c r="S402" s="409"/>
      <c r="T402" s="409"/>
      <c r="U402" s="409"/>
      <c r="V402" s="410"/>
      <c r="W402" s="37" t="s">
        <v>68</v>
      </c>
      <c r="X402" s="385">
        <f>IFERROR(SUM(X399:X400),"0")</f>
        <v>36</v>
      </c>
      <c r="Y402" s="385">
        <f>IFERROR(SUM(Y399:Y400),"0")</f>
        <v>39</v>
      </c>
      <c r="Z402" s="37"/>
      <c r="AA402" s="386"/>
      <c r="AB402" s="386"/>
      <c r="AC402" s="386"/>
    </row>
    <row r="403" spans="1:68" ht="16.5" hidden="1" customHeight="1" x14ac:dyDescent="0.25">
      <c r="A403" s="424" t="s">
        <v>512</v>
      </c>
      <c r="B403" s="403"/>
      <c r="C403" s="403"/>
      <c r="D403" s="403"/>
      <c r="E403" s="403"/>
      <c r="F403" s="403"/>
      <c r="G403" s="403"/>
      <c r="H403" s="403"/>
      <c r="I403" s="403"/>
      <c r="J403" s="403"/>
      <c r="K403" s="403"/>
      <c r="L403" s="403"/>
      <c r="M403" s="403"/>
      <c r="N403" s="403"/>
      <c r="O403" s="403"/>
      <c r="P403" s="403"/>
      <c r="Q403" s="403"/>
      <c r="R403" s="403"/>
      <c r="S403" s="403"/>
      <c r="T403" s="403"/>
      <c r="U403" s="403"/>
      <c r="V403" s="403"/>
      <c r="W403" s="403"/>
      <c r="X403" s="403"/>
      <c r="Y403" s="403"/>
      <c r="Z403" s="403"/>
      <c r="AA403" s="378"/>
      <c r="AB403" s="378"/>
      <c r="AC403" s="378"/>
    </row>
    <row r="404" spans="1:68" ht="14.25" hidden="1" customHeight="1" x14ac:dyDescent="0.25">
      <c r="A404" s="402" t="s">
        <v>109</v>
      </c>
      <c r="B404" s="403"/>
      <c r="C404" s="403"/>
      <c r="D404" s="403"/>
      <c r="E404" s="403"/>
      <c r="F404" s="403"/>
      <c r="G404" s="403"/>
      <c r="H404" s="403"/>
      <c r="I404" s="403"/>
      <c r="J404" s="403"/>
      <c r="K404" s="403"/>
      <c r="L404" s="403"/>
      <c r="M404" s="403"/>
      <c r="N404" s="403"/>
      <c r="O404" s="403"/>
      <c r="P404" s="403"/>
      <c r="Q404" s="403"/>
      <c r="R404" s="403"/>
      <c r="S404" s="403"/>
      <c r="T404" s="403"/>
      <c r="U404" s="403"/>
      <c r="V404" s="403"/>
      <c r="W404" s="403"/>
      <c r="X404" s="403"/>
      <c r="Y404" s="403"/>
      <c r="Z404" s="403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393">
        <v>4680115881907</v>
      </c>
      <c r="E405" s="39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707" t="s">
        <v>515</v>
      </c>
      <c r="Q405" s="391"/>
      <c r="R405" s="391"/>
      <c r="S405" s="391"/>
      <c r="T405" s="392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393">
        <v>4680115884892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66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1"/>
      <c r="R406" s="391"/>
      <c r="S406" s="391"/>
      <c r="T406" s="392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393">
        <v>4680115884885</v>
      </c>
      <c r="E407" s="39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75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1"/>
      <c r="R407" s="391"/>
      <c r="S407" s="391"/>
      <c r="T407" s="392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393">
        <v>4680115884908</v>
      </c>
      <c r="E408" s="39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44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1"/>
      <c r="R408" s="391"/>
      <c r="S408" s="391"/>
      <c r="T408" s="392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429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03"/>
      <c r="O409" s="430"/>
      <c r="P409" s="408" t="s">
        <v>69</v>
      </c>
      <c r="Q409" s="409"/>
      <c r="R409" s="409"/>
      <c r="S409" s="409"/>
      <c r="T409" s="409"/>
      <c r="U409" s="409"/>
      <c r="V409" s="410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403"/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30"/>
      <c r="P410" s="408" t="s">
        <v>69</v>
      </c>
      <c r="Q410" s="409"/>
      <c r="R410" s="409"/>
      <c r="S410" s="409"/>
      <c r="T410" s="409"/>
      <c r="U410" s="409"/>
      <c r="V410" s="410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402" t="s">
        <v>63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03"/>
      <c r="Z411" s="403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393">
        <v>4607091384802</v>
      </c>
      <c r="E412" s="39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4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1"/>
      <c r="R412" s="391"/>
      <c r="S412" s="391"/>
      <c r="T412" s="392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393">
        <v>4607091384826</v>
      </c>
      <c r="E413" s="39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75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1"/>
      <c r="R413" s="391"/>
      <c r="S413" s="391"/>
      <c r="T413" s="392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429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03"/>
      <c r="O414" s="430"/>
      <c r="P414" s="408" t="s">
        <v>69</v>
      </c>
      <c r="Q414" s="409"/>
      <c r="R414" s="409"/>
      <c r="S414" s="409"/>
      <c r="T414" s="409"/>
      <c r="U414" s="409"/>
      <c r="V414" s="410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03"/>
      <c r="O415" s="430"/>
      <c r="P415" s="408" t="s">
        <v>69</v>
      </c>
      <c r="Q415" s="409"/>
      <c r="R415" s="409"/>
      <c r="S415" s="409"/>
      <c r="T415" s="409"/>
      <c r="U415" s="409"/>
      <c r="V415" s="410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402" t="s">
        <v>71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403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393">
        <v>4607091384246</v>
      </c>
      <c r="E417" s="39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1"/>
      <c r="R417" s="391"/>
      <c r="S417" s="391"/>
      <c r="T417" s="392"/>
      <c r="U417" s="34"/>
      <c r="V417" s="34"/>
      <c r="W417" s="35" t="s">
        <v>68</v>
      </c>
      <c r="X417" s="383">
        <v>311</v>
      </c>
      <c r="Y417" s="384">
        <f>IFERROR(IF(X417="",0,CEILING((X417/$H417),1)*$H417),"")</f>
        <v>312</v>
      </c>
      <c r="Z417" s="36">
        <f>IFERROR(IF(Y417=0,"",ROUNDUP(Y417/H417,0)*0.02175),"")</f>
        <v>0.86999999999999988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333.48769230769233</v>
      </c>
      <c r="BN417" s="64">
        <f>IFERROR(Y417*I417/H417,"0")</f>
        <v>334.56000000000006</v>
      </c>
      <c r="BO417" s="64">
        <f>IFERROR(1/J417*(X417/H417),"0")</f>
        <v>0.71199633699633702</v>
      </c>
      <c r="BP417" s="64">
        <f>IFERROR(1/J417*(Y417/H417),"0")</f>
        <v>0.71428571428571419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393">
        <v>4680115881976</v>
      </c>
      <c r="E418" s="39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1"/>
      <c r="R418" s="391"/>
      <c r="S418" s="391"/>
      <c r="T418" s="392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393">
        <v>4607091384253</v>
      </c>
      <c r="E419" s="39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1"/>
      <c r="R419" s="391"/>
      <c r="S419" s="391"/>
      <c r="T419" s="392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1"/>
      <c r="R420" s="391"/>
      <c r="S420" s="391"/>
      <c r="T420" s="392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393">
        <v>4680115881969</v>
      </c>
      <c r="E421" s="39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1"/>
      <c r="R421" s="391"/>
      <c r="S421" s="391"/>
      <c r="T421" s="392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429"/>
      <c r="B422" s="403"/>
      <c r="C422" s="403"/>
      <c r="D422" s="403"/>
      <c r="E422" s="403"/>
      <c r="F422" s="403"/>
      <c r="G422" s="403"/>
      <c r="H422" s="403"/>
      <c r="I422" s="403"/>
      <c r="J422" s="403"/>
      <c r="K422" s="403"/>
      <c r="L422" s="403"/>
      <c r="M422" s="403"/>
      <c r="N422" s="403"/>
      <c r="O422" s="430"/>
      <c r="P422" s="408" t="s">
        <v>69</v>
      </c>
      <c r="Q422" s="409"/>
      <c r="R422" s="409"/>
      <c r="S422" s="409"/>
      <c r="T422" s="409"/>
      <c r="U422" s="409"/>
      <c r="V422" s="410"/>
      <c r="W422" s="37" t="s">
        <v>70</v>
      </c>
      <c r="X422" s="385">
        <f>IFERROR(X417/H417,"0")+IFERROR(X418/H418,"0")+IFERROR(X419/H419,"0")+IFERROR(X420/H420,"0")+IFERROR(X421/H421,"0")</f>
        <v>39.871794871794876</v>
      </c>
      <c r="Y422" s="385">
        <f>IFERROR(Y417/H417,"0")+IFERROR(Y418/H418,"0")+IFERROR(Y419/H419,"0")+IFERROR(Y420/H420,"0")+IFERROR(Y421/H421,"0")</f>
        <v>40</v>
      </c>
      <c r="Z422" s="385">
        <f>IFERROR(IF(Z417="",0,Z417),"0")+IFERROR(IF(Z418="",0,Z418),"0")+IFERROR(IF(Z419="",0,Z419),"0")+IFERROR(IF(Z420="",0,Z420),"0")+IFERROR(IF(Z421="",0,Z421),"0")</f>
        <v>0.86999999999999988</v>
      </c>
      <c r="AA422" s="386"/>
      <c r="AB422" s="386"/>
      <c r="AC422" s="386"/>
    </row>
    <row r="423" spans="1:68" x14ac:dyDescent="0.2">
      <c r="A423" s="403"/>
      <c r="B423" s="403"/>
      <c r="C423" s="403"/>
      <c r="D423" s="403"/>
      <c r="E423" s="403"/>
      <c r="F423" s="403"/>
      <c r="G423" s="403"/>
      <c r="H423" s="403"/>
      <c r="I423" s="403"/>
      <c r="J423" s="403"/>
      <c r="K423" s="403"/>
      <c r="L423" s="403"/>
      <c r="M423" s="403"/>
      <c r="N423" s="403"/>
      <c r="O423" s="430"/>
      <c r="P423" s="408" t="s">
        <v>69</v>
      </c>
      <c r="Q423" s="409"/>
      <c r="R423" s="409"/>
      <c r="S423" s="409"/>
      <c r="T423" s="409"/>
      <c r="U423" s="409"/>
      <c r="V423" s="410"/>
      <c r="W423" s="37" t="s">
        <v>68</v>
      </c>
      <c r="X423" s="385">
        <f>IFERROR(SUM(X417:X421),"0")</f>
        <v>311</v>
      </c>
      <c r="Y423" s="385">
        <f>IFERROR(SUM(Y417:Y421),"0")</f>
        <v>312</v>
      </c>
      <c r="Z423" s="37"/>
      <c r="AA423" s="386"/>
      <c r="AB423" s="386"/>
      <c r="AC423" s="386"/>
    </row>
    <row r="424" spans="1:68" ht="14.25" hidden="1" customHeight="1" x14ac:dyDescent="0.25">
      <c r="A424" s="402" t="s">
        <v>170</v>
      </c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03"/>
      <c r="O424" s="403"/>
      <c r="P424" s="403"/>
      <c r="Q424" s="403"/>
      <c r="R424" s="403"/>
      <c r="S424" s="403"/>
      <c r="T424" s="403"/>
      <c r="U424" s="403"/>
      <c r="V424" s="403"/>
      <c r="W424" s="403"/>
      <c r="X424" s="403"/>
      <c r="Y424" s="403"/>
      <c r="Z424" s="403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393">
        <v>4607091389357</v>
      </c>
      <c r="E425" s="39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62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1"/>
      <c r="R425" s="391"/>
      <c r="S425" s="391"/>
      <c r="T425" s="392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29"/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30"/>
      <c r="P426" s="408" t="s">
        <v>69</v>
      </c>
      <c r="Q426" s="409"/>
      <c r="R426" s="409"/>
      <c r="S426" s="409"/>
      <c r="T426" s="409"/>
      <c r="U426" s="409"/>
      <c r="V426" s="410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403"/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30"/>
      <c r="P427" s="408" t="s">
        <v>69</v>
      </c>
      <c r="Q427" s="409"/>
      <c r="R427" s="409"/>
      <c r="S427" s="409"/>
      <c r="T427" s="409"/>
      <c r="U427" s="409"/>
      <c r="V427" s="410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18" t="s">
        <v>537</v>
      </c>
      <c r="B428" s="419"/>
      <c r="C428" s="419"/>
      <c r="D428" s="419"/>
      <c r="E428" s="419"/>
      <c r="F428" s="419"/>
      <c r="G428" s="419"/>
      <c r="H428" s="419"/>
      <c r="I428" s="419"/>
      <c r="J428" s="419"/>
      <c r="K428" s="419"/>
      <c r="L428" s="419"/>
      <c r="M428" s="419"/>
      <c r="N428" s="419"/>
      <c r="O428" s="419"/>
      <c r="P428" s="419"/>
      <c r="Q428" s="419"/>
      <c r="R428" s="419"/>
      <c r="S428" s="419"/>
      <c r="T428" s="419"/>
      <c r="U428" s="419"/>
      <c r="V428" s="419"/>
      <c r="W428" s="419"/>
      <c r="X428" s="419"/>
      <c r="Y428" s="419"/>
      <c r="Z428" s="419"/>
      <c r="AA428" s="48"/>
      <c r="AB428" s="48"/>
      <c r="AC428" s="48"/>
    </row>
    <row r="429" spans="1:68" ht="16.5" hidden="1" customHeight="1" x14ac:dyDescent="0.25">
      <c r="A429" s="424" t="s">
        <v>538</v>
      </c>
      <c r="B429" s="403"/>
      <c r="C429" s="403"/>
      <c r="D429" s="403"/>
      <c r="E429" s="403"/>
      <c r="F429" s="403"/>
      <c r="G429" s="403"/>
      <c r="H429" s="403"/>
      <c r="I429" s="403"/>
      <c r="J429" s="403"/>
      <c r="K429" s="403"/>
      <c r="L429" s="403"/>
      <c r="M429" s="403"/>
      <c r="N429" s="403"/>
      <c r="O429" s="403"/>
      <c r="P429" s="403"/>
      <c r="Q429" s="403"/>
      <c r="R429" s="403"/>
      <c r="S429" s="403"/>
      <c r="T429" s="403"/>
      <c r="U429" s="403"/>
      <c r="V429" s="403"/>
      <c r="W429" s="403"/>
      <c r="X429" s="403"/>
      <c r="Y429" s="403"/>
      <c r="Z429" s="403"/>
      <c r="AA429" s="378"/>
      <c r="AB429" s="378"/>
      <c r="AC429" s="378"/>
    </row>
    <row r="430" spans="1:68" ht="14.25" hidden="1" customHeight="1" x14ac:dyDescent="0.25">
      <c r="A430" s="402" t="s">
        <v>109</v>
      </c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03"/>
      <c r="O430" s="403"/>
      <c r="P430" s="403"/>
      <c r="Q430" s="403"/>
      <c r="R430" s="403"/>
      <c r="S430" s="403"/>
      <c r="T430" s="403"/>
      <c r="U430" s="403"/>
      <c r="V430" s="403"/>
      <c r="W430" s="403"/>
      <c r="X430" s="403"/>
      <c r="Y430" s="403"/>
      <c r="Z430" s="403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393">
        <v>4607091389708</v>
      </c>
      <c r="E431" s="39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6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1"/>
      <c r="R431" s="391"/>
      <c r="S431" s="391"/>
      <c r="T431" s="392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429"/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30"/>
      <c r="P432" s="408" t="s">
        <v>69</v>
      </c>
      <c r="Q432" s="409"/>
      <c r="R432" s="409"/>
      <c r="S432" s="409"/>
      <c r="T432" s="409"/>
      <c r="U432" s="409"/>
      <c r="V432" s="410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403"/>
      <c r="B433" s="403"/>
      <c r="C433" s="403"/>
      <c r="D433" s="403"/>
      <c r="E433" s="403"/>
      <c r="F433" s="403"/>
      <c r="G433" s="403"/>
      <c r="H433" s="403"/>
      <c r="I433" s="403"/>
      <c r="J433" s="403"/>
      <c r="K433" s="403"/>
      <c r="L433" s="403"/>
      <c r="M433" s="403"/>
      <c r="N433" s="403"/>
      <c r="O433" s="430"/>
      <c r="P433" s="408" t="s">
        <v>69</v>
      </c>
      <c r="Q433" s="409"/>
      <c r="R433" s="409"/>
      <c r="S433" s="409"/>
      <c r="T433" s="409"/>
      <c r="U433" s="409"/>
      <c r="V433" s="410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402" t="s">
        <v>63</v>
      </c>
      <c r="B434" s="403"/>
      <c r="C434" s="403"/>
      <c r="D434" s="403"/>
      <c r="E434" s="403"/>
      <c r="F434" s="403"/>
      <c r="G434" s="403"/>
      <c r="H434" s="403"/>
      <c r="I434" s="403"/>
      <c r="J434" s="403"/>
      <c r="K434" s="403"/>
      <c r="L434" s="403"/>
      <c r="M434" s="403"/>
      <c r="N434" s="403"/>
      <c r="O434" s="403"/>
      <c r="P434" s="403"/>
      <c r="Q434" s="403"/>
      <c r="R434" s="403"/>
      <c r="S434" s="403"/>
      <c r="T434" s="403"/>
      <c r="U434" s="403"/>
      <c r="V434" s="403"/>
      <c r="W434" s="403"/>
      <c r="X434" s="403"/>
      <c r="Y434" s="403"/>
      <c r="Z434" s="403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393">
        <v>4607091389753</v>
      </c>
      <c r="E435" s="39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4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1"/>
      <c r="R435" s="391"/>
      <c r="S435" s="391"/>
      <c r="T435" s="392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5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393">
        <v>4607091389760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7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393">
        <v>4607091389746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83">
        <v>207</v>
      </c>
      <c r="Y438" s="384">
        <f t="shared" si="72"/>
        <v>210</v>
      </c>
      <c r="Z438" s="36">
        <f>IFERROR(IF(Y438=0,"",ROUNDUP(Y438/H438,0)*0.00753),"")</f>
        <v>0.3765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218.33571428571426</v>
      </c>
      <c r="BN438" s="64">
        <f t="shared" si="74"/>
        <v>221.49999999999997</v>
      </c>
      <c r="BO438" s="64">
        <f t="shared" si="75"/>
        <v>0.31593406593406592</v>
      </c>
      <c r="BP438" s="64">
        <f t="shared" si="76"/>
        <v>0.32051282051282048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3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393">
        <v>4680115883147</v>
      </c>
      <c r="E440" s="39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2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1"/>
      <c r="R440" s="391"/>
      <c r="S440" s="391"/>
      <c r="T440" s="392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393">
        <v>4607091384338</v>
      </c>
      <c r="E442" s="39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7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1"/>
      <c r="R442" s="391"/>
      <c r="S442" s="391"/>
      <c r="T442" s="392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393">
        <v>4680115883154</v>
      </c>
      <c r="E444" s="39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1"/>
      <c r="R444" s="391"/>
      <c r="S444" s="391"/>
      <c r="T444" s="392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393">
        <v>4607091389524</v>
      </c>
      <c r="E446" s="39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5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1"/>
      <c r="R446" s="391"/>
      <c r="S446" s="391"/>
      <c r="T446" s="392"/>
      <c r="U446" s="34"/>
      <c r="V446" s="34"/>
      <c r="W446" s="35" t="s">
        <v>68</v>
      </c>
      <c r="X446" s="383">
        <v>7</v>
      </c>
      <c r="Y446" s="384">
        <f t="shared" si="72"/>
        <v>8.4</v>
      </c>
      <c r="Z446" s="36">
        <f t="shared" si="77"/>
        <v>2.0080000000000001E-2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7.4333333333333327</v>
      </c>
      <c r="BN446" s="64">
        <f t="shared" si="74"/>
        <v>8.92</v>
      </c>
      <c r="BO446" s="64">
        <f t="shared" si="75"/>
        <v>1.4245014245014245E-2</v>
      </c>
      <c r="BP446" s="64">
        <f t="shared" si="76"/>
        <v>1.7094017094017096E-2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51" t="s">
        <v>561</v>
      </c>
      <c r="Q447" s="391"/>
      <c r="R447" s="391"/>
      <c r="S447" s="391"/>
      <c r="T447" s="392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393">
        <v>4680115883161</v>
      </c>
      <c r="E448" s="39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6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68</v>
      </c>
      <c r="X451" s="383">
        <v>7</v>
      </c>
      <c r="Y451" s="384">
        <f t="shared" si="72"/>
        <v>8.4</v>
      </c>
      <c r="Z451" s="36">
        <f t="shared" si="77"/>
        <v>2.0080000000000001E-2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7.4333333333333327</v>
      </c>
      <c r="BN451" s="64">
        <f t="shared" si="74"/>
        <v>8.92</v>
      </c>
      <c r="BO451" s="64">
        <f t="shared" si="75"/>
        <v>1.4245014245014245E-2</v>
      </c>
      <c r="BP451" s="64">
        <f t="shared" si="76"/>
        <v>1.7094017094017096E-2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29"/>
      <c r="B456" s="403"/>
      <c r="C456" s="403"/>
      <c r="D456" s="403"/>
      <c r="E456" s="403"/>
      <c r="F456" s="403"/>
      <c r="G456" s="403"/>
      <c r="H456" s="403"/>
      <c r="I456" s="403"/>
      <c r="J456" s="403"/>
      <c r="K456" s="403"/>
      <c r="L456" s="403"/>
      <c r="M456" s="403"/>
      <c r="N456" s="403"/>
      <c r="O456" s="430"/>
      <c r="P456" s="408" t="s">
        <v>69</v>
      </c>
      <c r="Q456" s="409"/>
      <c r="R456" s="409"/>
      <c r="S456" s="409"/>
      <c r="T456" s="409"/>
      <c r="U456" s="409"/>
      <c r="V456" s="410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55.952380952380956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0.41665999999999997</v>
      </c>
      <c r="AA456" s="386"/>
      <c r="AB456" s="386"/>
      <c r="AC456" s="386"/>
    </row>
    <row r="457" spans="1:68" x14ac:dyDescent="0.2">
      <c r="A457" s="403"/>
      <c r="B457" s="403"/>
      <c r="C457" s="403"/>
      <c r="D457" s="403"/>
      <c r="E457" s="403"/>
      <c r="F457" s="403"/>
      <c r="G457" s="403"/>
      <c r="H457" s="403"/>
      <c r="I457" s="403"/>
      <c r="J457" s="403"/>
      <c r="K457" s="403"/>
      <c r="L457" s="403"/>
      <c r="M457" s="403"/>
      <c r="N457" s="403"/>
      <c r="O457" s="430"/>
      <c r="P457" s="408" t="s">
        <v>69</v>
      </c>
      <c r="Q457" s="409"/>
      <c r="R457" s="409"/>
      <c r="S457" s="409"/>
      <c r="T457" s="409"/>
      <c r="U457" s="409"/>
      <c r="V457" s="410"/>
      <c r="W457" s="37" t="s">
        <v>68</v>
      </c>
      <c r="X457" s="385">
        <f>IFERROR(SUM(X435:X455),"0")</f>
        <v>221</v>
      </c>
      <c r="Y457" s="385">
        <f>IFERROR(SUM(Y435:Y455),"0")</f>
        <v>226.8</v>
      </c>
      <c r="Z457" s="37"/>
      <c r="AA457" s="386"/>
      <c r="AB457" s="386"/>
      <c r="AC457" s="386"/>
    </row>
    <row r="458" spans="1:68" ht="14.25" hidden="1" customHeight="1" x14ac:dyDescent="0.25">
      <c r="A458" s="402" t="s">
        <v>71</v>
      </c>
      <c r="B458" s="403"/>
      <c r="C458" s="403"/>
      <c r="D458" s="403"/>
      <c r="E458" s="403"/>
      <c r="F458" s="403"/>
      <c r="G458" s="403"/>
      <c r="H458" s="403"/>
      <c r="I458" s="403"/>
      <c r="J458" s="403"/>
      <c r="K458" s="403"/>
      <c r="L458" s="403"/>
      <c r="M458" s="403"/>
      <c r="N458" s="403"/>
      <c r="O458" s="403"/>
      <c r="P458" s="403"/>
      <c r="Q458" s="403"/>
      <c r="R458" s="403"/>
      <c r="S458" s="403"/>
      <c r="T458" s="403"/>
      <c r="U458" s="403"/>
      <c r="V458" s="403"/>
      <c r="W458" s="403"/>
      <c r="X458" s="403"/>
      <c r="Y458" s="403"/>
      <c r="Z458" s="403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5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29"/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30"/>
      <c r="P461" s="408" t="s">
        <v>69</v>
      </c>
      <c r="Q461" s="409"/>
      <c r="R461" s="409"/>
      <c r="S461" s="409"/>
      <c r="T461" s="409"/>
      <c r="U461" s="409"/>
      <c r="V461" s="410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403"/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30"/>
      <c r="P462" s="408" t="s">
        <v>69</v>
      </c>
      <c r="Q462" s="409"/>
      <c r="R462" s="409"/>
      <c r="S462" s="409"/>
      <c r="T462" s="409"/>
      <c r="U462" s="409"/>
      <c r="V462" s="410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2" t="s">
        <v>95</v>
      </c>
      <c r="B463" s="403"/>
      <c r="C463" s="403"/>
      <c r="D463" s="403"/>
      <c r="E463" s="403"/>
      <c r="F463" s="403"/>
      <c r="G463" s="403"/>
      <c r="H463" s="403"/>
      <c r="I463" s="403"/>
      <c r="J463" s="403"/>
      <c r="K463" s="403"/>
      <c r="L463" s="403"/>
      <c r="M463" s="403"/>
      <c r="N463" s="403"/>
      <c r="O463" s="403"/>
      <c r="P463" s="403"/>
      <c r="Q463" s="403"/>
      <c r="R463" s="403"/>
      <c r="S463" s="403"/>
      <c r="T463" s="403"/>
      <c r="U463" s="403"/>
      <c r="V463" s="403"/>
      <c r="W463" s="403"/>
      <c r="X463" s="403"/>
      <c r="Y463" s="403"/>
      <c r="Z463" s="403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6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29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03"/>
      <c r="O465" s="430"/>
      <c r="P465" s="408" t="s">
        <v>69</v>
      </c>
      <c r="Q465" s="409"/>
      <c r="R465" s="409"/>
      <c r="S465" s="409"/>
      <c r="T465" s="409"/>
      <c r="U465" s="409"/>
      <c r="V465" s="410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403"/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30"/>
      <c r="P466" s="408" t="s">
        <v>69</v>
      </c>
      <c r="Q466" s="409"/>
      <c r="R466" s="409"/>
      <c r="S466" s="409"/>
      <c r="T466" s="409"/>
      <c r="U466" s="409"/>
      <c r="V466" s="410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24" t="s">
        <v>583</v>
      </c>
      <c r="B467" s="403"/>
      <c r="C467" s="403"/>
      <c r="D467" s="403"/>
      <c r="E467" s="403"/>
      <c r="F467" s="403"/>
      <c r="G467" s="403"/>
      <c r="H467" s="403"/>
      <c r="I467" s="403"/>
      <c r="J467" s="403"/>
      <c r="K467" s="403"/>
      <c r="L467" s="403"/>
      <c r="M467" s="403"/>
      <c r="N467" s="403"/>
      <c r="O467" s="403"/>
      <c r="P467" s="403"/>
      <c r="Q467" s="403"/>
      <c r="R467" s="403"/>
      <c r="S467" s="403"/>
      <c r="T467" s="403"/>
      <c r="U467" s="403"/>
      <c r="V467" s="403"/>
      <c r="W467" s="403"/>
      <c r="X467" s="403"/>
      <c r="Y467" s="403"/>
      <c r="Z467" s="403"/>
      <c r="AA467" s="378"/>
      <c r="AB467" s="378"/>
      <c r="AC467" s="378"/>
    </row>
    <row r="468" spans="1:68" ht="14.25" hidden="1" customHeight="1" x14ac:dyDescent="0.25">
      <c r="A468" s="402" t="s">
        <v>149</v>
      </c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03"/>
      <c r="O468" s="403"/>
      <c r="P468" s="403"/>
      <c r="Q468" s="403"/>
      <c r="R468" s="403"/>
      <c r="S468" s="403"/>
      <c r="T468" s="403"/>
      <c r="U468" s="403"/>
      <c r="V468" s="403"/>
      <c r="W468" s="403"/>
      <c r="X468" s="403"/>
      <c r="Y468" s="403"/>
      <c r="Z468" s="403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7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29"/>
      <c r="B470" s="403"/>
      <c r="C470" s="403"/>
      <c r="D470" s="403"/>
      <c r="E470" s="403"/>
      <c r="F470" s="403"/>
      <c r="G470" s="403"/>
      <c r="H470" s="403"/>
      <c r="I470" s="403"/>
      <c r="J470" s="403"/>
      <c r="K470" s="403"/>
      <c r="L470" s="403"/>
      <c r="M470" s="403"/>
      <c r="N470" s="403"/>
      <c r="O470" s="430"/>
      <c r="P470" s="408" t="s">
        <v>69</v>
      </c>
      <c r="Q470" s="409"/>
      <c r="R470" s="409"/>
      <c r="S470" s="409"/>
      <c r="T470" s="409"/>
      <c r="U470" s="409"/>
      <c r="V470" s="410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403"/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30"/>
      <c r="P471" s="408" t="s">
        <v>69</v>
      </c>
      <c r="Q471" s="409"/>
      <c r="R471" s="409"/>
      <c r="S471" s="409"/>
      <c r="T471" s="409"/>
      <c r="U471" s="409"/>
      <c r="V471" s="410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2" t="s">
        <v>63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403"/>
      <c r="AA472" s="379"/>
      <c r="AB472" s="379"/>
      <c r="AC472" s="379"/>
    </row>
    <row r="473" spans="1:68" ht="27" customHeight="1" x14ac:dyDescent="0.25">
      <c r="A473" s="54" t="s">
        <v>586</v>
      </c>
      <c r="B473" s="54" t="s">
        <v>587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7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83">
        <v>365</v>
      </c>
      <c r="Y473" s="384">
        <f t="shared" ref="Y473:Y478" si="78">IFERROR(IF(X473="",0,CEILING((X473/$H473),1)*$H473),"")</f>
        <v>365.40000000000003</v>
      </c>
      <c r="Z473" s="36">
        <f>IFERROR(IF(Y473=0,"",ROUNDUP(Y473/H473,0)*0.00753),"")</f>
        <v>0.65510999999999997</v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384.98809523809518</v>
      </c>
      <c r="BN473" s="64">
        <f t="shared" ref="BN473:BN478" si="80">IFERROR(Y473*I473/H473,"0")</f>
        <v>385.40999999999997</v>
      </c>
      <c r="BO473" s="64">
        <f t="shared" ref="BO473:BO478" si="81">IFERROR(1/J473*(X473/H473),"0")</f>
        <v>0.55708180708180699</v>
      </c>
      <c r="BP473" s="64">
        <f t="shared" ref="BP473:BP478" si="82">IFERROR(1/J473*(Y473/H473),"0")</f>
        <v>0.55769230769230771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393">
        <v>4607091389739</v>
      </c>
      <c r="E474" s="39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6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1"/>
      <c r="R474" s="391"/>
      <c r="S474" s="391"/>
      <c r="T474" s="392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393">
        <v>4607091389425</v>
      </c>
      <c r="E475" s="39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1"/>
      <c r="R475" s="391"/>
      <c r="S475" s="391"/>
      <c r="T475" s="392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393">
        <v>4680115880771</v>
      </c>
      <c r="E476" s="39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0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1"/>
      <c r="R476" s="391"/>
      <c r="S476" s="391"/>
      <c r="T476" s="392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393">
        <v>4607091389500</v>
      </c>
      <c r="E478" s="39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1"/>
      <c r="R478" s="391"/>
      <c r="S478" s="391"/>
      <c r="T478" s="392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x14ac:dyDescent="0.2">
      <c r="A479" s="429"/>
      <c r="B479" s="403"/>
      <c r="C479" s="403"/>
      <c r="D479" s="403"/>
      <c r="E479" s="403"/>
      <c r="F479" s="403"/>
      <c r="G479" s="403"/>
      <c r="H479" s="403"/>
      <c r="I479" s="403"/>
      <c r="J479" s="403"/>
      <c r="K479" s="403"/>
      <c r="L479" s="403"/>
      <c r="M479" s="403"/>
      <c r="N479" s="403"/>
      <c r="O479" s="430"/>
      <c r="P479" s="408" t="s">
        <v>69</v>
      </c>
      <c r="Q479" s="409"/>
      <c r="R479" s="409"/>
      <c r="S479" s="409"/>
      <c r="T479" s="409"/>
      <c r="U479" s="409"/>
      <c r="V479" s="410"/>
      <c r="W479" s="37" t="s">
        <v>70</v>
      </c>
      <c r="X479" s="385">
        <f>IFERROR(X473/H473,"0")+IFERROR(X474/H474,"0")+IFERROR(X475/H475,"0")+IFERROR(X476/H476,"0")+IFERROR(X477/H477,"0")+IFERROR(X478/H478,"0")</f>
        <v>86.904761904761898</v>
      </c>
      <c r="Y479" s="385">
        <f>IFERROR(Y473/H473,"0")+IFERROR(Y474/H474,"0")+IFERROR(Y475/H475,"0")+IFERROR(Y476/H476,"0")+IFERROR(Y477/H477,"0")+IFERROR(Y478/H478,"0")</f>
        <v>87</v>
      </c>
      <c r="Z479" s="385">
        <f>IFERROR(IF(Z473="",0,Z473),"0")+IFERROR(IF(Z474="",0,Z474),"0")+IFERROR(IF(Z475="",0,Z475),"0")+IFERROR(IF(Z476="",0,Z476),"0")+IFERROR(IF(Z477="",0,Z477),"0")+IFERROR(IF(Z478="",0,Z478),"0")</f>
        <v>0.65510999999999997</v>
      </c>
      <c r="AA479" s="386"/>
      <c r="AB479" s="386"/>
      <c r="AC479" s="386"/>
    </row>
    <row r="480" spans="1:68" x14ac:dyDescent="0.2">
      <c r="A480" s="403"/>
      <c r="B480" s="403"/>
      <c r="C480" s="403"/>
      <c r="D480" s="403"/>
      <c r="E480" s="403"/>
      <c r="F480" s="403"/>
      <c r="G480" s="403"/>
      <c r="H480" s="403"/>
      <c r="I480" s="403"/>
      <c r="J480" s="403"/>
      <c r="K480" s="403"/>
      <c r="L480" s="403"/>
      <c r="M480" s="403"/>
      <c r="N480" s="403"/>
      <c r="O480" s="430"/>
      <c r="P480" s="408" t="s">
        <v>69</v>
      </c>
      <c r="Q480" s="409"/>
      <c r="R480" s="409"/>
      <c r="S480" s="409"/>
      <c r="T480" s="409"/>
      <c r="U480" s="409"/>
      <c r="V480" s="410"/>
      <c r="W480" s="37" t="s">
        <v>68</v>
      </c>
      <c r="X480" s="385">
        <f>IFERROR(SUM(X473:X478),"0")</f>
        <v>365</v>
      </c>
      <c r="Y480" s="385">
        <f>IFERROR(SUM(Y473:Y478),"0")</f>
        <v>365.40000000000003</v>
      </c>
      <c r="Z480" s="37"/>
      <c r="AA480" s="386"/>
      <c r="AB480" s="386"/>
      <c r="AC480" s="386"/>
    </row>
    <row r="481" spans="1:68" ht="14.25" hidden="1" customHeight="1" x14ac:dyDescent="0.25">
      <c r="A481" s="402" t="s">
        <v>104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03"/>
      <c r="Z481" s="403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393">
        <v>4680115884090</v>
      </c>
      <c r="E482" s="39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7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1"/>
      <c r="R482" s="391"/>
      <c r="S482" s="391"/>
      <c r="T482" s="392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429"/>
      <c r="B483" s="403"/>
      <c r="C483" s="403"/>
      <c r="D483" s="403"/>
      <c r="E483" s="403"/>
      <c r="F483" s="403"/>
      <c r="G483" s="403"/>
      <c r="H483" s="403"/>
      <c r="I483" s="403"/>
      <c r="J483" s="403"/>
      <c r="K483" s="403"/>
      <c r="L483" s="403"/>
      <c r="M483" s="403"/>
      <c r="N483" s="403"/>
      <c r="O483" s="430"/>
      <c r="P483" s="408" t="s">
        <v>69</v>
      </c>
      <c r="Q483" s="409"/>
      <c r="R483" s="409"/>
      <c r="S483" s="409"/>
      <c r="T483" s="409"/>
      <c r="U483" s="409"/>
      <c r="V483" s="410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403"/>
      <c r="B484" s="403"/>
      <c r="C484" s="403"/>
      <c r="D484" s="403"/>
      <c r="E484" s="403"/>
      <c r="F484" s="403"/>
      <c r="G484" s="403"/>
      <c r="H484" s="403"/>
      <c r="I484" s="403"/>
      <c r="J484" s="403"/>
      <c r="K484" s="403"/>
      <c r="L484" s="403"/>
      <c r="M484" s="403"/>
      <c r="N484" s="403"/>
      <c r="O484" s="430"/>
      <c r="P484" s="408" t="s">
        <v>69</v>
      </c>
      <c r="Q484" s="409"/>
      <c r="R484" s="409"/>
      <c r="S484" s="409"/>
      <c r="T484" s="409"/>
      <c r="U484" s="409"/>
      <c r="V484" s="410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24" t="s">
        <v>598</v>
      </c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03"/>
      <c r="O485" s="403"/>
      <c r="P485" s="403"/>
      <c r="Q485" s="403"/>
      <c r="R485" s="403"/>
      <c r="S485" s="403"/>
      <c r="T485" s="403"/>
      <c r="U485" s="403"/>
      <c r="V485" s="403"/>
      <c r="W485" s="403"/>
      <c r="X485" s="403"/>
      <c r="Y485" s="403"/>
      <c r="Z485" s="403"/>
      <c r="AA485" s="378"/>
      <c r="AB485" s="378"/>
      <c r="AC485" s="378"/>
    </row>
    <row r="486" spans="1:68" ht="14.25" hidden="1" customHeight="1" x14ac:dyDescent="0.25">
      <c r="A486" s="402" t="s">
        <v>63</v>
      </c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03"/>
      <c r="O486" s="403"/>
      <c r="P486" s="403"/>
      <c r="Q486" s="403"/>
      <c r="R486" s="403"/>
      <c r="S486" s="403"/>
      <c r="T486" s="403"/>
      <c r="U486" s="403"/>
      <c r="V486" s="403"/>
      <c r="W486" s="403"/>
      <c r="X486" s="403"/>
      <c r="Y486" s="403"/>
      <c r="Z486" s="403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393">
        <v>4680115885189</v>
      </c>
      <c r="E487" s="39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55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1"/>
      <c r="R487" s="391"/>
      <c r="S487" s="391"/>
      <c r="T487" s="392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393">
        <v>4680115885172</v>
      </c>
      <c r="E488" s="39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5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1"/>
      <c r="R488" s="391"/>
      <c r="S488" s="391"/>
      <c r="T488" s="392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393">
        <v>4680115885110</v>
      </c>
      <c r="E489" s="39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60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1"/>
      <c r="R489" s="391"/>
      <c r="S489" s="391"/>
      <c r="T489" s="392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429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03"/>
      <c r="O490" s="430"/>
      <c r="P490" s="408" t="s">
        <v>69</v>
      </c>
      <c r="Q490" s="409"/>
      <c r="R490" s="409"/>
      <c r="S490" s="409"/>
      <c r="T490" s="409"/>
      <c r="U490" s="409"/>
      <c r="V490" s="410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03"/>
      <c r="O491" s="430"/>
      <c r="P491" s="408" t="s">
        <v>69</v>
      </c>
      <c r="Q491" s="409"/>
      <c r="R491" s="409"/>
      <c r="S491" s="409"/>
      <c r="T491" s="409"/>
      <c r="U491" s="409"/>
      <c r="V491" s="410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24" t="s">
        <v>605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403"/>
      <c r="AA492" s="378"/>
      <c r="AB492" s="378"/>
      <c r="AC492" s="378"/>
    </row>
    <row r="493" spans="1:68" ht="14.25" hidden="1" customHeight="1" x14ac:dyDescent="0.25">
      <c r="A493" s="402" t="s">
        <v>63</v>
      </c>
      <c r="B493" s="403"/>
      <c r="C493" s="403"/>
      <c r="D493" s="403"/>
      <c r="E493" s="403"/>
      <c r="F493" s="403"/>
      <c r="G493" s="403"/>
      <c r="H493" s="403"/>
      <c r="I493" s="403"/>
      <c r="J493" s="403"/>
      <c r="K493" s="403"/>
      <c r="L493" s="403"/>
      <c r="M493" s="403"/>
      <c r="N493" s="403"/>
      <c r="O493" s="403"/>
      <c r="P493" s="403"/>
      <c r="Q493" s="403"/>
      <c r="R493" s="403"/>
      <c r="S493" s="403"/>
      <c r="T493" s="403"/>
      <c r="U493" s="403"/>
      <c r="V493" s="403"/>
      <c r="W493" s="403"/>
      <c r="X493" s="403"/>
      <c r="Y493" s="403"/>
      <c r="Z493" s="403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393">
        <v>4680115885103</v>
      </c>
      <c r="E494" s="39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69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1"/>
      <c r="R494" s="391"/>
      <c r="S494" s="391"/>
      <c r="T494" s="392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29"/>
      <c r="B495" s="403"/>
      <c r="C495" s="403"/>
      <c r="D495" s="403"/>
      <c r="E495" s="403"/>
      <c r="F495" s="403"/>
      <c r="G495" s="403"/>
      <c r="H495" s="403"/>
      <c r="I495" s="403"/>
      <c r="J495" s="403"/>
      <c r="K495" s="403"/>
      <c r="L495" s="403"/>
      <c r="M495" s="403"/>
      <c r="N495" s="403"/>
      <c r="O495" s="430"/>
      <c r="P495" s="408" t="s">
        <v>69</v>
      </c>
      <c r="Q495" s="409"/>
      <c r="R495" s="409"/>
      <c r="S495" s="409"/>
      <c r="T495" s="409"/>
      <c r="U495" s="409"/>
      <c r="V495" s="410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403"/>
      <c r="B496" s="403"/>
      <c r="C496" s="403"/>
      <c r="D496" s="403"/>
      <c r="E496" s="403"/>
      <c r="F496" s="403"/>
      <c r="G496" s="403"/>
      <c r="H496" s="403"/>
      <c r="I496" s="403"/>
      <c r="J496" s="403"/>
      <c r="K496" s="403"/>
      <c r="L496" s="403"/>
      <c r="M496" s="403"/>
      <c r="N496" s="403"/>
      <c r="O496" s="430"/>
      <c r="P496" s="408" t="s">
        <v>69</v>
      </c>
      <c r="Q496" s="409"/>
      <c r="R496" s="409"/>
      <c r="S496" s="409"/>
      <c r="T496" s="409"/>
      <c r="U496" s="409"/>
      <c r="V496" s="410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18" t="s">
        <v>608</v>
      </c>
      <c r="B497" s="419"/>
      <c r="C497" s="419"/>
      <c r="D497" s="419"/>
      <c r="E497" s="419"/>
      <c r="F497" s="419"/>
      <c r="G497" s="419"/>
      <c r="H497" s="419"/>
      <c r="I497" s="419"/>
      <c r="J497" s="419"/>
      <c r="K497" s="419"/>
      <c r="L497" s="419"/>
      <c r="M497" s="419"/>
      <c r="N497" s="419"/>
      <c r="O497" s="419"/>
      <c r="P497" s="419"/>
      <c r="Q497" s="419"/>
      <c r="R497" s="419"/>
      <c r="S497" s="419"/>
      <c r="T497" s="419"/>
      <c r="U497" s="419"/>
      <c r="V497" s="419"/>
      <c r="W497" s="419"/>
      <c r="X497" s="419"/>
      <c r="Y497" s="419"/>
      <c r="Z497" s="419"/>
      <c r="AA497" s="48"/>
      <c r="AB497" s="48"/>
      <c r="AC497" s="48"/>
    </row>
    <row r="498" spans="1:68" ht="16.5" hidden="1" customHeight="1" x14ac:dyDescent="0.25">
      <c r="A498" s="424" t="s">
        <v>608</v>
      </c>
      <c r="B498" s="403"/>
      <c r="C498" s="403"/>
      <c r="D498" s="403"/>
      <c r="E498" s="403"/>
      <c r="F498" s="403"/>
      <c r="G498" s="403"/>
      <c r="H498" s="403"/>
      <c r="I498" s="403"/>
      <c r="J498" s="403"/>
      <c r="K498" s="403"/>
      <c r="L498" s="403"/>
      <c r="M498" s="403"/>
      <c r="N498" s="403"/>
      <c r="O498" s="403"/>
      <c r="P498" s="403"/>
      <c r="Q498" s="403"/>
      <c r="R498" s="403"/>
      <c r="S498" s="403"/>
      <c r="T498" s="403"/>
      <c r="U498" s="403"/>
      <c r="V498" s="403"/>
      <c r="W498" s="403"/>
      <c r="X498" s="403"/>
      <c r="Y498" s="403"/>
      <c r="Z498" s="403"/>
      <c r="AA498" s="378"/>
      <c r="AB498" s="378"/>
      <c r="AC498" s="378"/>
    </row>
    <row r="499" spans="1:68" ht="14.25" hidden="1" customHeight="1" x14ac:dyDescent="0.25">
      <c r="A499" s="402" t="s">
        <v>109</v>
      </c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03"/>
      <c r="O499" s="403"/>
      <c r="P499" s="403"/>
      <c r="Q499" s="403"/>
      <c r="R499" s="403"/>
      <c r="S499" s="403"/>
      <c r="T499" s="403"/>
      <c r="U499" s="403"/>
      <c r="V499" s="403"/>
      <c r="W499" s="403"/>
      <c r="X499" s="403"/>
      <c r="Y499" s="403"/>
      <c r="Z499" s="403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393">
        <v>4607091389067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1"/>
      <c r="R500" s="391"/>
      <c r="S500" s="391"/>
      <c r="T500" s="392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393">
        <v>4680115885271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83">
        <v>70</v>
      </c>
      <c r="Y501" s="384">
        <f t="shared" si="83"/>
        <v>73.92</v>
      </c>
      <c r="Z501" s="36">
        <f t="shared" si="84"/>
        <v>0.16744000000000001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74.772727272727266</v>
      </c>
      <c r="BN501" s="64">
        <f t="shared" si="86"/>
        <v>78.959999999999994</v>
      </c>
      <c r="BO501" s="64">
        <f t="shared" si="87"/>
        <v>0.12747668997668998</v>
      </c>
      <c r="BP501" s="64">
        <f t="shared" si="88"/>
        <v>0.13461538461538464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393">
        <v>4680115884502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393">
        <v>4607091389104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83">
        <v>413</v>
      </c>
      <c r="Y503" s="384">
        <f t="shared" si="83"/>
        <v>417.12</v>
      </c>
      <c r="Z503" s="36">
        <f t="shared" si="84"/>
        <v>0.94484000000000001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441.15909090909082</v>
      </c>
      <c r="BN503" s="64">
        <f t="shared" si="86"/>
        <v>445.55999999999995</v>
      </c>
      <c r="BO503" s="64">
        <f t="shared" si="87"/>
        <v>0.75211247086247091</v>
      </c>
      <c r="BP503" s="64">
        <f t="shared" si="88"/>
        <v>0.75961538461538469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393">
        <v>4680115884519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59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393">
        <v>4680115885226</v>
      </c>
      <c r="E505" s="39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4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83">
        <v>310</v>
      </c>
      <c r="Y505" s="384">
        <f t="shared" si="83"/>
        <v>311.52000000000004</v>
      </c>
      <c r="Z505" s="36">
        <f t="shared" si="84"/>
        <v>0.70564000000000004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331.13636363636357</v>
      </c>
      <c r="BN505" s="64">
        <f t="shared" si="86"/>
        <v>332.76</v>
      </c>
      <c r="BO505" s="64">
        <f t="shared" si="87"/>
        <v>0.56453962703962701</v>
      </c>
      <c r="BP505" s="64">
        <f t="shared" si="88"/>
        <v>0.5673076923076924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393">
        <v>4680115880603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5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1"/>
      <c r="R506" s="391"/>
      <c r="S506" s="391"/>
      <c r="T506" s="392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393">
        <v>4607091389982</v>
      </c>
      <c r="E507" s="39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4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1"/>
      <c r="R507" s="391"/>
      <c r="S507" s="391"/>
      <c r="T507" s="392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429"/>
      <c r="B508" s="403"/>
      <c r="C508" s="403"/>
      <c r="D508" s="403"/>
      <c r="E508" s="403"/>
      <c r="F508" s="403"/>
      <c r="G508" s="403"/>
      <c r="H508" s="403"/>
      <c r="I508" s="403"/>
      <c r="J508" s="403"/>
      <c r="K508" s="403"/>
      <c r="L508" s="403"/>
      <c r="M508" s="403"/>
      <c r="N508" s="403"/>
      <c r="O508" s="430"/>
      <c r="P508" s="408" t="s">
        <v>69</v>
      </c>
      <c r="Q508" s="409"/>
      <c r="R508" s="409"/>
      <c r="S508" s="409"/>
      <c r="T508" s="409"/>
      <c r="U508" s="409"/>
      <c r="V508" s="410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150.18939393939394</v>
      </c>
      <c r="Y508" s="385">
        <f>IFERROR(Y500/H500,"0")+IFERROR(Y501/H501,"0")+IFERROR(Y502/H502,"0")+IFERROR(Y503/H503,"0")+IFERROR(Y504/H504,"0")+IFERROR(Y505/H505,"0")+IFERROR(Y506/H506,"0")+IFERROR(Y507/H507,"0")</f>
        <v>152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1.81792</v>
      </c>
      <c r="AA508" s="386"/>
      <c r="AB508" s="386"/>
      <c r="AC508" s="386"/>
    </row>
    <row r="509" spans="1:68" x14ac:dyDescent="0.2">
      <c r="A509" s="40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03"/>
      <c r="O509" s="430"/>
      <c r="P509" s="408" t="s">
        <v>69</v>
      </c>
      <c r="Q509" s="409"/>
      <c r="R509" s="409"/>
      <c r="S509" s="409"/>
      <c r="T509" s="409"/>
      <c r="U509" s="409"/>
      <c r="V509" s="410"/>
      <c r="W509" s="37" t="s">
        <v>68</v>
      </c>
      <c r="X509" s="385">
        <f>IFERROR(SUM(X500:X507),"0")</f>
        <v>793</v>
      </c>
      <c r="Y509" s="385">
        <f>IFERROR(SUM(Y500:Y507),"0")</f>
        <v>802.56000000000006</v>
      </c>
      <c r="Z509" s="37"/>
      <c r="AA509" s="386"/>
      <c r="AB509" s="386"/>
      <c r="AC509" s="386"/>
    </row>
    <row r="510" spans="1:68" ht="14.25" hidden="1" customHeight="1" x14ac:dyDescent="0.25">
      <c r="A510" s="402" t="s">
        <v>149</v>
      </c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03"/>
      <c r="O510" s="403"/>
      <c r="P510" s="403"/>
      <c r="Q510" s="403"/>
      <c r="R510" s="403"/>
      <c r="S510" s="403"/>
      <c r="T510" s="403"/>
      <c r="U510" s="403"/>
      <c r="V510" s="403"/>
      <c r="W510" s="403"/>
      <c r="X510" s="403"/>
      <c r="Y510" s="403"/>
      <c r="Z510" s="403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393">
        <v>4607091388930</v>
      </c>
      <c r="E511" s="39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54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1"/>
      <c r="R511" s="391"/>
      <c r="S511" s="391"/>
      <c r="T511" s="392"/>
      <c r="U511" s="34"/>
      <c r="V511" s="34"/>
      <c r="W511" s="35" t="s">
        <v>68</v>
      </c>
      <c r="X511" s="383">
        <v>321</v>
      </c>
      <c r="Y511" s="384">
        <f>IFERROR(IF(X511="",0,CEILING((X511/$H511),1)*$H511),"")</f>
        <v>322.08000000000004</v>
      </c>
      <c r="Z511" s="36">
        <f>IFERROR(IF(Y511=0,"",ROUNDUP(Y511/H511,0)*0.01196),"")</f>
        <v>0.72955999999999999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342.88636363636357</v>
      </c>
      <c r="BN511" s="64">
        <f>IFERROR(Y511*I511/H511,"0")</f>
        <v>344.04</v>
      </c>
      <c r="BO511" s="64">
        <f>IFERROR(1/J511*(X511/H511),"0")</f>
        <v>0.58457167832167833</v>
      </c>
      <c r="BP511" s="64">
        <f>IFERROR(1/J511*(Y511/H511),"0")</f>
        <v>0.58653846153846168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393">
        <v>4680115880054</v>
      </c>
      <c r="E512" s="39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5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1"/>
      <c r="R512" s="391"/>
      <c r="S512" s="391"/>
      <c r="T512" s="392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429"/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30"/>
      <c r="P513" s="408" t="s">
        <v>69</v>
      </c>
      <c r="Q513" s="409"/>
      <c r="R513" s="409"/>
      <c r="S513" s="409"/>
      <c r="T513" s="409"/>
      <c r="U513" s="409"/>
      <c r="V513" s="410"/>
      <c r="W513" s="37" t="s">
        <v>70</v>
      </c>
      <c r="X513" s="385">
        <f>IFERROR(X511/H511,"0")+IFERROR(X512/H512,"0")</f>
        <v>60.79545454545454</v>
      </c>
      <c r="Y513" s="385">
        <f>IFERROR(Y511/H511,"0")+IFERROR(Y512/H512,"0")</f>
        <v>61.000000000000007</v>
      </c>
      <c r="Z513" s="385">
        <f>IFERROR(IF(Z511="",0,Z511),"0")+IFERROR(IF(Z512="",0,Z512),"0")</f>
        <v>0.72955999999999999</v>
      </c>
      <c r="AA513" s="386"/>
      <c r="AB513" s="386"/>
      <c r="AC513" s="386"/>
    </row>
    <row r="514" spans="1:68" x14ac:dyDescent="0.2">
      <c r="A514" s="403"/>
      <c r="B514" s="403"/>
      <c r="C514" s="403"/>
      <c r="D514" s="403"/>
      <c r="E514" s="403"/>
      <c r="F514" s="403"/>
      <c r="G514" s="403"/>
      <c r="H514" s="403"/>
      <c r="I514" s="403"/>
      <c r="J514" s="403"/>
      <c r="K514" s="403"/>
      <c r="L514" s="403"/>
      <c r="M514" s="403"/>
      <c r="N514" s="403"/>
      <c r="O514" s="430"/>
      <c r="P514" s="408" t="s">
        <v>69</v>
      </c>
      <c r="Q514" s="409"/>
      <c r="R514" s="409"/>
      <c r="S514" s="409"/>
      <c r="T514" s="409"/>
      <c r="U514" s="409"/>
      <c r="V514" s="410"/>
      <c r="W514" s="37" t="s">
        <v>68</v>
      </c>
      <c r="X514" s="385">
        <f>IFERROR(SUM(X511:X512),"0")</f>
        <v>321</v>
      </c>
      <c r="Y514" s="385">
        <f>IFERROR(SUM(Y511:Y512),"0")</f>
        <v>322.08000000000004</v>
      </c>
      <c r="Z514" s="37"/>
      <c r="AA514" s="386"/>
      <c r="AB514" s="386"/>
      <c r="AC514" s="386"/>
    </row>
    <row r="515" spans="1:68" ht="14.25" hidden="1" customHeight="1" x14ac:dyDescent="0.25">
      <c r="A515" s="402" t="s">
        <v>63</v>
      </c>
      <c r="B515" s="403"/>
      <c r="C515" s="403"/>
      <c r="D515" s="403"/>
      <c r="E515" s="403"/>
      <c r="F515" s="403"/>
      <c r="G515" s="403"/>
      <c r="H515" s="403"/>
      <c r="I515" s="403"/>
      <c r="J515" s="403"/>
      <c r="K515" s="403"/>
      <c r="L515" s="403"/>
      <c r="M515" s="403"/>
      <c r="N515" s="403"/>
      <c r="O515" s="403"/>
      <c r="P515" s="403"/>
      <c r="Q515" s="403"/>
      <c r="R515" s="403"/>
      <c r="S515" s="403"/>
      <c r="T515" s="403"/>
      <c r="U515" s="403"/>
      <c r="V515" s="403"/>
      <c r="W515" s="403"/>
      <c r="X515" s="403"/>
      <c r="Y515" s="403"/>
      <c r="Z515" s="403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393">
        <v>4680115883116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60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1"/>
      <c r="R516" s="391"/>
      <c r="S516" s="391"/>
      <c r="T516" s="392"/>
      <c r="U516" s="34"/>
      <c r="V516" s="34"/>
      <c r="W516" s="35" t="s">
        <v>68</v>
      </c>
      <c r="X516" s="383">
        <v>167</v>
      </c>
      <c r="Y516" s="384">
        <f t="shared" ref="Y516:Y521" si="89">IFERROR(IF(X516="",0,CEILING((X516/$H516),1)*$H516),"")</f>
        <v>168.96</v>
      </c>
      <c r="Z516" s="36">
        <f>IFERROR(IF(Y516=0,"",ROUNDUP(Y516/H516,0)*0.01196),"")</f>
        <v>0.38272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178.38636363636363</v>
      </c>
      <c r="BN516" s="64">
        <f t="shared" ref="BN516:BN521" si="91">IFERROR(Y516*I516/H516,"0")</f>
        <v>180.48</v>
      </c>
      <c r="BO516" s="64">
        <f t="shared" ref="BO516:BO521" si="92">IFERROR(1/J516*(X516/H516),"0")</f>
        <v>0.30412296037296038</v>
      </c>
      <c r="BP516" s="64">
        <f t="shared" ref="BP516:BP521" si="93">IFERROR(1/J516*(Y516/H516),"0")</f>
        <v>0.30769230769230771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393">
        <v>4680115883093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5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1"/>
      <c r="R517" s="391"/>
      <c r="S517" s="391"/>
      <c r="T517" s="392"/>
      <c r="U517" s="34"/>
      <c r="V517" s="34"/>
      <c r="W517" s="35" t="s">
        <v>68</v>
      </c>
      <c r="X517" s="383">
        <v>213</v>
      </c>
      <c r="Y517" s="384">
        <f t="shared" si="89"/>
        <v>216.48000000000002</v>
      </c>
      <c r="Z517" s="36">
        <f>IFERROR(IF(Y517=0,"",ROUNDUP(Y517/H517,0)*0.01196),"")</f>
        <v>0.49036000000000002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227.52272727272725</v>
      </c>
      <c r="BN517" s="64">
        <f t="shared" si="91"/>
        <v>231.24</v>
      </c>
      <c r="BO517" s="64">
        <f t="shared" si="92"/>
        <v>0.38789335664335661</v>
      </c>
      <c r="BP517" s="64">
        <f t="shared" si="93"/>
        <v>0.39423076923076927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393">
        <v>4680115883109</v>
      </c>
      <c r="E518" s="39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7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68</v>
      </c>
      <c r="X518" s="383">
        <v>98</v>
      </c>
      <c r="Y518" s="384">
        <f t="shared" si="89"/>
        <v>100.32000000000001</v>
      </c>
      <c r="Z518" s="36">
        <f>IFERROR(IF(Y518=0,"",ROUNDUP(Y518/H518,0)*0.01196),"")</f>
        <v>0.22724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104.68181818181816</v>
      </c>
      <c r="BN518" s="64">
        <f t="shared" si="91"/>
        <v>107.16</v>
      </c>
      <c r="BO518" s="64">
        <f t="shared" si="92"/>
        <v>0.17846736596736595</v>
      </c>
      <c r="BP518" s="64">
        <f t="shared" si="93"/>
        <v>0.18269230769230771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393">
        <v>4680115882072</v>
      </c>
      <c r="E519" s="39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393">
        <v>4680115882102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393">
        <v>4680115882096</v>
      </c>
      <c r="E521" s="39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429"/>
      <c r="B522" s="403"/>
      <c r="C522" s="403"/>
      <c r="D522" s="403"/>
      <c r="E522" s="403"/>
      <c r="F522" s="403"/>
      <c r="G522" s="403"/>
      <c r="H522" s="403"/>
      <c r="I522" s="403"/>
      <c r="J522" s="403"/>
      <c r="K522" s="403"/>
      <c r="L522" s="403"/>
      <c r="M522" s="403"/>
      <c r="N522" s="403"/>
      <c r="O522" s="430"/>
      <c r="P522" s="408" t="s">
        <v>69</v>
      </c>
      <c r="Q522" s="409"/>
      <c r="R522" s="409"/>
      <c r="S522" s="409"/>
      <c r="T522" s="409"/>
      <c r="U522" s="409"/>
      <c r="V522" s="410"/>
      <c r="W522" s="37" t="s">
        <v>70</v>
      </c>
      <c r="X522" s="385">
        <f>IFERROR(X516/H516,"0")+IFERROR(X517/H517,"0")+IFERROR(X518/H518,"0")+IFERROR(X519/H519,"0")+IFERROR(X520/H520,"0")+IFERROR(X521/H521,"0")</f>
        <v>90.530303030303031</v>
      </c>
      <c r="Y522" s="385">
        <f>IFERROR(Y516/H516,"0")+IFERROR(Y517/H517,"0")+IFERROR(Y518/H518,"0")+IFERROR(Y519/H519,"0")+IFERROR(Y520/H520,"0")+IFERROR(Y521/H521,"0")</f>
        <v>92</v>
      </c>
      <c r="Z522" s="385">
        <f>IFERROR(IF(Z516="",0,Z516),"0")+IFERROR(IF(Z517="",0,Z517),"0")+IFERROR(IF(Z518="",0,Z518),"0")+IFERROR(IF(Z519="",0,Z519),"0")+IFERROR(IF(Z520="",0,Z520),"0")+IFERROR(IF(Z521="",0,Z521),"0")</f>
        <v>1.10032</v>
      </c>
      <c r="AA522" s="386"/>
      <c r="AB522" s="386"/>
      <c r="AC522" s="386"/>
    </row>
    <row r="523" spans="1:68" x14ac:dyDescent="0.2">
      <c r="A523" s="40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03"/>
      <c r="O523" s="430"/>
      <c r="P523" s="408" t="s">
        <v>69</v>
      </c>
      <c r="Q523" s="409"/>
      <c r="R523" s="409"/>
      <c r="S523" s="409"/>
      <c r="T523" s="409"/>
      <c r="U523" s="409"/>
      <c r="V523" s="410"/>
      <c r="W523" s="37" t="s">
        <v>68</v>
      </c>
      <c r="X523" s="385">
        <f>IFERROR(SUM(X516:X521),"0")</f>
        <v>478</v>
      </c>
      <c r="Y523" s="385">
        <f>IFERROR(SUM(Y516:Y521),"0")</f>
        <v>485.76000000000005</v>
      </c>
      <c r="Z523" s="37"/>
      <c r="AA523" s="386"/>
      <c r="AB523" s="386"/>
      <c r="AC523" s="386"/>
    </row>
    <row r="524" spans="1:68" ht="14.25" hidden="1" customHeight="1" x14ac:dyDescent="0.25">
      <c r="A524" s="402" t="s">
        <v>71</v>
      </c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03"/>
      <c r="O524" s="403"/>
      <c r="P524" s="403"/>
      <c r="Q524" s="403"/>
      <c r="R524" s="403"/>
      <c r="S524" s="403"/>
      <c r="T524" s="403"/>
      <c r="U524" s="403"/>
      <c r="V524" s="403"/>
      <c r="W524" s="403"/>
      <c r="X524" s="403"/>
      <c r="Y524" s="403"/>
      <c r="Z524" s="403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393">
        <v>4607091383409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5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393">
        <v>4607091383416</v>
      </c>
      <c r="E526" s="39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5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1"/>
      <c r="R526" s="391"/>
      <c r="S526" s="391"/>
      <c r="T526" s="392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393">
        <v>4680115883536</v>
      </c>
      <c r="E527" s="39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7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1"/>
      <c r="R527" s="391"/>
      <c r="S527" s="391"/>
      <c r="T527" s="392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429"/>
      <c r="B528" s="403"/>
      <c r="C528" s="403"/>
      <c r="D528" s="403"/>
      <c r="E528" s="403"/>
      <c r="F528" s="403"/>
      <c r="G528" s="403"/>
      <c r="H528" s="403"/>
      <c r="I528" s="403"/>
      <c r="J528" s="403"/>
      <c r="K528" s="403"/>
      <c r="L528" s="403"/>
      <c r="M528" s="403"/>
      <c r="N528" s="403"/>
      <c r="O528" s="430"/>
      <c r="P528" s="408" t="s">
        <v>69</v>
      </c>
      <c r="Q528" s="409"/>
      <c r="R528" s="409"/>
      <c r="S528" s="409"/>
      <c r="T528" s="409"/>
      <c r="U528" s="409"/>
      <c r="V528" s="410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403"/>
      <c r="B529" s="403"/>
      <c r="C529" s="403"/>
      <c r="D529" s="403"/>
      <c r="E529" s="403"/>
      <c r="F529" s="403"/>
      <c r="G529" s="403"/>
      <c r="H529" s="403"/>
      <c r="I529" s="403"/>
      <c r="J529" s="403"/>
      <c r="K529" s="403"/>
      <c r="L529" s="403"/>
      <c r="M529" s="403"/>
      <c r="N529" s="403"/>
      <c r="O529" s="430"/>
      <c r="P529" s="408" t="s">
        <v>69</v>
      </c>
      <c r="Q529" s="409"/>
      <c r="R529" s="409"/>
      <c r="S529" s="409"/>
      <c r="T529" s="409"/>
      <c r="U529" s="409"/>
      <c r="V529" s="410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402" t="s">
        <v>170</v>
      </c>
      <c r="B530" s="403"/>
      <c r="C530" s="403"/>
      <c r="D530" s="403"/>
      <c r="E530" s="403"/>
      <c r="F530" s="403"/>
      <c r="G530" s="403"/>
      <c r="H530" s="403"/>
      <c r="I530" s="403"/>
      <c r="J530" s="403"/>
      <c r="K530" s="403"/>
      <c r="L530" s="403"/>
      <c r="M530" s="403"/>
      <c r="N530" s="403"/>
      <c r="O530" s="403"/>
      <c r="P530" s="403"/>
      <c r="Q530" s="403"/>
      <c r="R530" s="403"/>
      <c r="S530" s="403"/>
      <c r="T530" s="403"/>
      <c r="U530" s="403"/>
      <c r="V530" s="403"/>
      <c r="W530" s="403"/>
      <c r="X530" s="403"/>
      <c r="Y530" s="403"/>
      <c r="Z530" s="403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393">
        <v>4680115885035</v>
      </c>
      <c r="E531" s="39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1"/>
      <c r="R531" s="391"/>
      <c r="S531" s="391"/>
      <c r="T531" s="392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29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03"/>
      <c r="O532" s="430"/>
      <c r="P532" s="408" t="s">
        <v>69</v>
      </c>
      <c r="Q532" s="409"/>
      <c r="R532" s="409"/>
      <c r="S532" s="409"/>
      <c r="T532" s="409"/>
      <c r="U532" s="409"/>
      <c r="V532" s="410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403"/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30"/>
      <c r="P533" s="408" t="s">
        <v>69</v>
      </c>
      <c r="Q533" s="409"/>
      <c r="R533" s="409"/>
      <c r="S533" s="409"/>
      <c r="T533" s="409"/>
      <c r="U533" s="409"/>
      <c r="V533" s="410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18" t="s">
        <v>649</v>
      </c>
      <c r="B534" s="419"/>
      <c r="C534" s="419"/>
      <c r="D534" s="419"/>
      <c r="E534" s="419"/>
      <c r="F534" s="419"/>
      <c r="G534" s="419"/>
      <c r="H534" s="419"/>
      <c r="I534" s="419"/>
      <c r="J534" s="419"/>
      <c r="K534" s="419"/>
      <c r="L534" s="419"/>
      <c r="M534" s="419"/>
      <c r="N534" s="419"/>
      <c r="O534" s="419"/>
      <c r="P534" s="419"/>
      <c r="Q534" s="419"/>
      <c r="R534" s="419"/>
      <c r="S534" s="419"/>
      <c r="T534" s="419"/>
      <c r="U534" s="419"/>
      <c r="V534" s="419"/>
      <c r="W534" s="419"/>
      <c r="X534" s="419"/>
      <c r="Y534" s="419"/>
      <c r="Z534" s="419"/>
      <c r="AA534" s="48"/>
      <c r="AB534" s="48"/>
      <c r="AC534" s="48"/>
    </row>
    <row r="535" spans="1:68" ht="16.5" hidden="1" customHeight="1" x14ac:dyDescent="0.25">
      <c r="A535" s="424" t="s">
        <v>649</v>
      </c>
      <c r="B535" s="403"/>
      <c r="C535" s="403"/>
      <c r="D535" s="403"/>
      <c r="E535" s="403"/>
      <c r="F535" s="403"/>
      <c r="G535" s="403"/>
      <c r="H535" s="403"/>
      <c r="I535" s="403"/>
      <c r="J535" s="403"/>
      <c r="K535" s="403"/>
      <c r="L535" s="403"/>
      <c r="M535" s="403"/>
      <c r="N535" s="403"/>
      <c r="O535" s="403"/>
      <c r="P535" s="403"/>
      <c r="Q535" s="403"/>
      <c r="R535" s="403"/>
      <c r="S535" s="403"/>
      <c r="T535" s="403"/>
      <c r="U535" s="403"/>
      <c r="V535" s="403"/>
      <c r="W535" s="403"/>
      <c r="X535" s="403"/>
      <c r="Y535" s="403"/>
      <c r="Z535" s="403"/>
      <c r="AA535" s="378"/>
      <c r="AB535" s="378"/>
      <c r="AC535" s="378"/>
    </row>
    <row r="536" spans="1:68" ht="14.25" hidden="1" customHeight="1" x14ac:dyDescent="0.25">
      <c r="A536" s="402" t="s">
        <v>109</v>
      </c>
      <c r="B536" s="403"/>
      <c r="C536" s="403"/>
      <c r="D536" s="403"/>
      <c r="E536" s="403"/>
      <c r="F536" s="403"/>
      <c r="G536" s="403"/>
      <c r="H536" s="403"/>
      <c r="I536" s="403"/>
      <c r="J536" s="403"/>
      <c r="K536" s="403"/>
      <c r="L536" s="403"/>
      <c r="M536" s="403"/>
      <c r="N536" s="403"/>
      <c r="O536" s="403"/>
      <c r="P536" s="403"/>
      <c r="Q536" s="403"/>
      <c r="R536" s="403"/>
      <c r="S536" s="403"/>
      <c r="T536" s="403"/>
      <c r="U536" s="403"/>
      <c r="V536" s="403"/>
      <c r="W536" s="403"/>
      <c r="X536" s="403"/>
      <c r="Y536" s="403"/>
      <c r="Z536" s="403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697" t="s">
        <v>652</v>
      </c>
      <c r="Q537" s="391"/>
      <c r="R537" s="391"/>
      <c r="S537" s="391"/>
      <c r="T537" s="392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587" t="s">
        <v>655</v>
      </c>
      <c r="Q538" s="391"/>
      <c r="R538" s="391"/>
      <c r="S538" s="391"/>
      <c r="T538" s="392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706" t="s">
        <v>658</v>
      </c>
      <c r="Q539" s="391"/>
      <c r="R539" s="391"/>
      <c r="S539" s="391"/>
      <c r="T539" s="392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593" t="s">
        <v>661</v>
      </c>
      <c r="Q540" s="391"/>
      <c r="R540" s="391"/>
      <c r="S540" s="391"/>
      <c r="T540" s="392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501" t="s">
        <v>664</v>
      </c>
      <c r="Q541" s="391"/>
      <c r="R541" s="391"/>
      <c r="S541" s="391"/>
      <c r="T541" s="392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747" t="s">
        <v>667</v>
      </c>
      <c r="Q542" s="391"/>
      <c r="R542" s="391"/>
      <c r="S542" s="391"/>
      <c r="T542" s="392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609" t="s">
        <v>670</v>
      </c>
      <c r="Q543" s="391"/>
      <c r="R543" s="391"/>
      <c r="S543" s="391"/>
      <c r="T543" s="392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429"/>
      <c r="B544" s="403"/>
      <c r="C544" s="403"/>
      <c r="D544" s="403"/>
      <c r="E544" s="403"/>
      <c r="F544" s="403"/>
      <c r="G544" s="403"/>
      <c r="H544" s="403"/>
      <c r="I544" s="403"/>
      <c r="J544" s="403"/>
      <c r="K544" s="403"/>
      <c r="L544" s="403"/>
      <c r="M544" s="403"/>
      <c r="N544" s="403"/>
      <c r="O544" s="430"/>
      <c r="P544" s="408" t="s">
        <v>69</v>
      </c>
      <c r="Q544" s="409"/>
      <c r="R544" s="409"/>
      <c r="S544" s="409"/>
      <c r="T544" s="409"/>
      <c r="U544" s="409"/>
      <c r="V544" s="410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403"/>
      <c r="B545" s="403"/>
      <c r="C545" s="403"/>
      <c r="D545" s="403"/>
      <c r="E545" s="403"/>
      <c r="F545" s="403"/>
      <c r="G545" s="403"/>
      <c r="H545" s="403"/>
      <c r="I545" s="403"/>
      <c r="J545" s="403"/>
      <c r="K545" s="403"/>
      <c r="L545" s="403"/>
      <c r="M545" s="403"/>
      <c r="N545" s="403"/>
      <c r="O545" s="430"/>
      <c r="P545" s="408" t="s">
        <v>69</v>
      </c>
      <c r="Q545" s="409"/>
      <c r="R545" s="409"/>
      <c r="S545" s="409"/>
      <c r="T545" s="409"/>
      <c r="U545" s="409"/>
      <c r="V545" s="410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2" t="s">
        <v>149</v>
      </c>
      <c r="B546" s="403"/>
      <c r="C546" s="403"/>
      <c r="D546" s="403"/>
      <c r="E546" s="403"/>
      <c r="F546" s="403"/>
      <c r="G546" s="403"/>
      <c r="H546" s="403"/>
      <c r="I546" s="403"/>
      <c r="J546" s="403"/>
      <c r="K546" s="403"/>
      <c r="L546" s="403"/>
      <c r="M546" s="403"/>
      <c r="N546" s="403"/>
      <c r="O546" s="403"/>
      <c r="P546" s="403"/>
      <c r="Q546" s="403"/>
      <c r="R546" s="403"/>
      <c r="S546" s="403"/>
      <c r="T546" s="403"/>
      <c r="U546" s="403"/>
      <c r="V546" s="403"/>
      <c r="W546" s="403"/>
      <c r="X546" s="403"/>
      <c r="Y546" s="403"/>
      <c r="Z546" s="403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548" t="s">
        <v>673</v>
      </c>
      <c r="Q547" s="391"/>
      <c r="R547" s="391"/>
      <c r="S547" s="391"/>
      <c r="T547" s="392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73" t="s">
        <v>676</v>
      </c>
      <c r="Q548" s="391"/>
      <c r="R548" s="391"/>
      <c r="S548" s="391"/>
      <c r="T548" s="392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70" t="s">
        <v>679</v>
      </c>
      <c r="Q549" s="391"/>
      <c r="R549" s="391"/>
      <c r="S549" s="391"/>
      <c r="T549" s="392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777" t="s">
        <v>682</v>
      </c>
      <c r="Q550" s="391"/>
      <c r="R550" s="391"/>
      <c r="S550" s="391"/>
      <c r="T550" s="392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29"/>
      <c r="B551" s="403"/>
      <c r="C551" s="403"/>
      <c r="D551" s="403"/>
      <c r="E551" s="403"/>
      <c r="F551" s="403"/>
      <c r="G551" s="403"/>
      <c r="H551" s="403"/>
      <c r="I551" s="403"/>
      <c r="J551" s="403"/>
      <c r="K551" s="403"/>
      <c r="L551" s="403"/>
      <c r="M551" s="403"/>
      <c r="N551" s="403"/>
      <c r="O551" s="430"/>
      <c r="P551" s="408" t="s">
        <v>69</v>
      </c>
      <c r="Q551" s="409"/>
      <c r="R551" s="409"/>
      <c r="S551" s="409"/>
      <c r="T551" s="409"/>
      <c r="U551" s="409"/>
      <c r="V551" s="410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403"/>
      <c r="B552" s="403"/>
      <c r="C552" s="403"/>
      <c r="D552" s="403"/>
      <c r="E552" s="403"/>
      <c r="F552" s="403"/>
      <c r="G552" s="403"/>
      <c r="H552" s="403"/>
      <c r="I552" s="403"/>
      <c r="J552" s="403"/>
      <c r="K552" s="403"/>
      <c r="L552" s="403"/>
      <c r="M552" s="403"/>
      <c r="N552" s="403"/>
      <c r="O552" s="430"/>
      <c r="P552" s="408" t="s">
        <v>69</v>
      </c>
      <c r="Q552" s="409"/>
      <c r="R552" s="409"/>
      <c r="S552" s="409"/>
      <c r="T552" s="409"/>
      <c r="U552" s="409"/>
      <c r="V552" s="410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2" t="s">
        <v>63</v>
      </c>
      <c r="B553" s="403"/>
      <c r="C553" s="403"/>
      <c r="D553" s="403"/>
      <c r="E553" s="403"/>
      <c r="F553" s="403"/>
      <c r="G553" s="403"/>
      <c r="H553" s="403"/>
      <c r="I553" s="403"/>
      <c r="J553" s="403"/>
      <c r="K553" s="403"/>
      <c r="L553" s="403"/>
      <c r="M553" s="403"/>
      <c r="N553" s="403"/>
      <c r="O553" s="403"/>
      <c r="P553" s="403"/>
      <c r="Q553" s="403"/>
      <c r="R553" s="403"/>
      <c r="S553" s="403"/>
      <c r="T553" s="403"/>
      <c r="U553" s="403"/>
      <c r="V553" s="403"/>
      <c r="W553" s="403"/>
      <c r="X553" s="403"/>
      <c r="Y553" s="403"/>
      <c r="Z553" s="403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489" t="s">
        <v>685</v>
      </c>
      <c r="Q554" s="391"/>
      <c r="R554" s="391"/>
      <c r="S554" s="391"/>
      <c r="T554" s="392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505" t="s">
        <v>688</v>
      </c>
      <c r="Q555" s="391"/>
      <c r="R555" s="391"/>
      <c r="S555" s="391"/>
      <c r="T555" s="392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690" t="s">
        <v>691</v>
      </c>
      <c r="Q556" s="391"/>
      <c r="R556" s="391"/>
      <c r="S556" s="391"/>
      <c r="T556" s="392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510" t="s">
        <v>694</v>
      </c>
      <c r="Q557" s="391"/>
      <c r="R557" s="391"/>
      <c r="S557" s="391"/>
      <c r="T557" s="392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583" t="s">
        <v>697</v>
      </c>
      <c r="Q558" s="391"/>
      <c r="R558" s="391"/>
      <c r="S558" s="391"/>
      <c r="T558" s="392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579" t="s">
        <v>700</v>
      </c>
      <c r="Q559" s="391"/>
      <c r="R559" s="391"/>
      <c r="S559" s="391"/>
      <c r="T559" s="392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484" t="s">
        <v>703</v>
      </c>
      <c r="Q560" s="391"/>
      <c r="R560" s="391"/>
      <c r="S560" s="391"/>
      <c r="T560" s="392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429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03"/>
      <c r="O561" s="430"/>
      <c r="P561" s="408" t="s">
        <v>69</v>
      </c>
      <c r="Q561" s="409"/>
      <c r="R561" s="409"/>
      <c r="S561" s="409"/>
      <c r="T561" s="409"/>
      <c r="U561" s="409"/>
      <c r="V561" s="410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403"/>
      <c r="B562" s="403"/>
      <c r="C562" s="403"/>
      <c r="D562" s="403"/>
      <c r="E562" s="403"/>
      <c r="F562" s="403"/>
      <c r="G562" s="403"/>
      <c r="H562" s="403"/>
      <c r="I562" s="403"/>
      <c r="J562" s="403"/>
      <c r="K562" s="403"/>
      <c r="L562" s="403"/>
      <c r="M562" s="403"/>
      <c r="N562" s="403"/>
      <c r="O562" s="430"/>
      <c r="P562" s="408" t="s">
        <v>69</v>
      </c>
      <c r="Q562" s="409"/>
      <c r="R562" s="409"/>
      <c r="S562" s="409"/>
      <c r="T562" s="409"/>
      <c r="U562" s="409"/>
      <c r="V562" s="410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2" t="s">
        <v>71</v>
      </c>
      <c r="B563" s="403"/>
      <c r="C563" s="403"/>
      <c r="D563" s="403"/>
      <c r="E563" s="403"/>
      <c r="F563" s="403"/>
      <c r="G563" s="403"/>
      <c r="H563" s="403"/>
      <c r="I563" s="403"/>
      <c r="J563" s="403"/>
      <c r="K563" s="403"/>
      <c r="L563" s="403"/>
      <c r="M563" s="403"/>
      <c r="N563" s="403"/>
      <c r="O563" s="403"/>
      <c r="P563" s="403"/>
      <c r="Q563" s="403"/>
      <c r="R563" s="403"/>
      <c r="S563" s="403"/>
      <c r="T563" s="403"/>
      <c r="U563" s="403"/>
      <c r="V563" s="403"/>
      <c r="W563" s="403"/>
      <c r="X563" s="403"/>
      <c r="Y563" s="403"/>
      <c r="Z563" s="403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567" t="s">
        <v>706</v>
      </c>
      <c r="Q564" s="391"/>
      <c r="R564" s="391"/>
      <c r="S564" s="391"/>
      <c r="T564" s="392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755" t="s">
        <v>709</v>
      </c>
      <c r="Q565" s="391"/>
      <c r="R565" s="391"/>
      <c r="S565" s="391"/>
      <c r="T565" s="392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574" t="s">
        <v>712</v>
      </c>
      <c r="Q566" s="391"/>
      <c r="R566" s="391"/>
      <c r="S566" s="391"/>
      <c r="T566" s="392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523" t="s">
        <v>716</v>
      </c>
      <c r="Q567" s="391"/>
      <c r="R567" s="391"/>
      <c r="S567" s="391"/>
      <c r="T567" s="392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29"/>
      <c r="B568" s="403"/>
      <c r="C568" s="403"/>
      <c r="D568" s="403"/>
      <c r="E568" s="403"/>
      <c r="F568" s="403"/>
      <c r="G568" s="403"/>
      <c r="H568" s="403"/>
      <c r="I568" s="403"/>
      <c r="J568" s="403"/>
      <c r="K568" s="403"/>
      <c r="L568" s="403"/>
      <c r="M568" s="403"/>
      <c r="N568" s="403"/>
      <c r="O568" s="430"/>
      <c r="P568" s="408" t="s">
        <v>69</v>
      </c>
      <c r="Q568" s="409"/>
      <c r="R568" s="409"/>
      <c r="S568" s="409"/>
      <c r="T568" s="409"/>
      <c r="U568" s="409"/>
      <c r="V568" s="410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403"/>
      <c r="B569" s="403"/>
      <c r="C569" s="403"/>
      <c r="D569" s="403"/>
      <c r="E569" s="403"/>
      <c r="F569" s="403"/>
      <c r="G569" s="403"/>
      <c r="H569" s="403"/>
      <c r="I569" s="403"/>
      <c r="J569" s="403"/>
      <c r="K569" s="403"/>
      <c r="L569" s="403"/>
      <c r="M569" s="403"/>
      <c r="N569" s="403"/>
      <c r="O569" s="430"/>
      <c r="P569" s="408" t="s">
        <v>69</v>
      </c>
      <c r="Q569" s="409"/>
      <c r="R569" s="409"/>
      <c r="S569" s="409"/>
      <c r="T569" s="409"/>
      <c r="U569" s="409"/>
      <c r="V569" s="410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2" t="s">
        <v>170</v>
      </c>
      <c r="B570" s="403"/>
      <c r="C570" s="403"/>
      <c r="D570" s="403"/>
      <c r="E570" s="403"/>
      <c r="F570" s="403"/>
      <c r="G570" s="403"/>
      <c r="H570" s="403"/>
      <c r="I570" s="403"/>
      <c r="J570" s="403"/>
      <c r="K570" s="403"/>
      <c r="L570" s="403"/>
      <c r="M570" s="403"/>
      <c r="N570" s="403"/>
      <c r="O570" s="403"/>
      <c r="P570" s="403"/>
      <c r="Q570" s="403"/>
      <c r="R570" s="403"/>
      <c r="S570" s="403"/>
      <c r="T570" s="403"/>
      <c r="U570" s="403"/>
      <c r="V570" s="403"/>
      <c r="W570" s="403"/>
      <c r="X570" s="403"/>
      <c r="Y570" s="403"/>
      <c r="Z570" s="403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749" t="s">
        <v>719</v>
      </c>
      <c r="Q571" s="391"/>
      <c r="R571" s="391"/>
      <c r="S571" s="391"/>
      <c r="T571" s="392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42" t="s">
        <v>721</v>
      </c>
      <c r="Q572" s="391"/>
      <c r="R572" s="391"/>
      <c r="S572" s="391"/>
      <c r="T572" s="392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700" t="s">
        <v>724</v>
      </c>
      <c r="Q573" s="391"/>
      <c r="R573" s="391"/>
      <c r="S573" s="391"/>
      <c r="T573" s="392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94" t="s">
        <v>726</v>
      </c>
      <c r="Q574" s="391"/>
      <c r="R574" s="391"/>
      <c r="S574" s="391"/>
      <c r="T574" s="392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29"/>
      <c r="B575" s="403"/>
      <c r="C575" s="403"/>
      <c r="D575" s="403"/>
      <c r="E575" s="403"/>
      <c r="F575" s="403"/>
      <c r="G575" s="403"/>
      <c r="H575" s="403"/>
      <c r="I575" s="403"/>
      <c r="J575" s="403"/>
      <c r="K575" s="403"/>
      <c r="L575" s="403"/>
      <c r="M575" s="403"/>
      <c r="N575" s="403"/>
      <c r="O575" s="430"/>
      <c r="P575" s="408" t="s">
        <v>69</v>
      </c>
      <c r="Q575" s="409"/>
      <c r="R575" s="409"/>
      <c r="S575" s="409"/>
      <c r="T575" s="409"/>
      <c r="U575" s="409"/>
      <c r="V575" s="410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403"/>
      <c r="B576" s="403"/>
      <c r="C576" s="403"/>
      <c r="D576" s="403"/>
      <c r="E576" s="403"/>
      <c r="F576" s="403"/>
      <c r="G576" s="403"/>
      <c r="H576" s="403"/>
      <c r="I576" s="403"/>
      <c r="J576" s="403"/>
      <c r="K576" s="403"/>
      <c r="L576" s="403"/>
      <c r="M576" s="403"/>
      <c r="N576" s="403"/>
      <c r="O576" s="430"/>
      <c r="P576" s="408" t="s">
        <v>69</v>
      </c>
      <c r="Q576" s="409"/>
      <c r="R576" s="409"/>
      <c r="S576" s="409"/>
      <c r="T576" s="409"/>
      <c r="U576" s="409"/>
      <c r="V576" s="410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24" t="s">
        <v>727</v>
      </c>
      <c r="B577" s="403"/>
      <c r="C577" s="403"/>
      <c r="D577" s="403"/>
      <c r="E577" s="403"/>
      <c r="F577" s="403"/>
      <c r="G577" s="403"/>
      <c r="H577" s="403"/>
      <c r="I577" s="403"/>
      <c r="J577" s="403"/>
      <c r="K577" s="403"/>
      <c r="L577" s="403"/>
      <c r="M577" s="403"/>
      <c r="N577" s="403"/>
      <c r="O577" s="403"/>
      <c r="P577" s="403"/>
      <c r="Q577" s="403"/>
      <c r="R577" s="403"/>
      <c r="S577" s="403"/>
      <c r="T577" s="403"/>
      <c r="U577" s="403"/>
      <c r="V577" s="403"/>
      <c r="W577" s="403"/>
      <c r="X577" s="403"/>
      <c r="Y577" s="403"/>
      <c r="Z577" s="403"/>
      <c r="AA577" s="378"/>
      <c r="AB577" s="378"/>
      <c r="AC577" s="378"/>
    </row>
    <row r="578" spans="1:68" ht="14.25" hidden="1" customHeight="1" x14ac:dyDescent="0.25">
      <c r="A578" s="402" t="s">
        <v>109</v>
      </c>
      <c r="B578" s="403"/>
      <c r="C578" s="403"/>
      <c r="D578" s="403"/>
      <c r="E578" s="403"/>
      <c r="F578" s="403"/>
      <c r="G578" s="403"/>
      <c r="H578" s="403"/>
      <c r="I578" s="403"/>
      <c r="J578" s="403"/>
      <c r="K578" s="403"/>
      <c r="L578" s="403"/>
      <c r="M578" s="403"/>
      <c r="N578" s="403"/>
      <c r="O578" s="403"/>
      <c r="P578" s="403"/>
      <c r="Q578" s="403"/>
      <c r="R578" s="403"/>
      <c r="S578" s="403"/>
      <c r="T578" s="403"/>
      <c r="U578" s="403"/>
      <c r="V578" s="403"/>
      <c r="W578" s="403"/>
      <c r="X578" s="403"/>
      <c r="Y578" s="403"/>
      <c r="Z578" s="403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393">
        <v>4640242180045</v>
      </c>
      <c r="E579" s="39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447" t="s">
        <v>730</v>
      </c>
      <c r="Q579" s="391"/>
      <c r="R579" s="391"/>
      <c r="S579" s="391"/>
      <c r="T579" s="392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393">
        <v>4640242180601</v>
      </c>
      <c r="E580" s="39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504" t="s">
        <v>733</v>
      </c>
      <c r="Q580" s="391"/>
      <c r="R580" s="391"/>
      <c r="S580" s="391"/>
      <c r="T580" s="392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29"/>
      <c r="B581" s="403"/>
      <c r="C581" s="403"/>
      <c r="D581" s="403"/>
      <c r="E581" s="403"/>
      <c r="F581" s="403"/>
      <c r="G581" s="403"/>
      <c r="H581" s="403"/>
      <c r="I581" s="403"/>
      <c r="J581" s="403"/>
      <c r="K581" s="403"/>
      <c r="L581" s="403"/>
      <c r="M581" s="403"/>
      <c r="N581" s="403"/>
      <c r="O581" s="430"/>
      <c r="P581" s="408" t="s">
        <v>69</v>
      </c>
      <c r="Q581" s="409"/>
      <c r="R581" s="409"/>
      <c r="S581" s="409"/>
      <c r="T581" s="409"/>
      <c r="U581" s="409"/>
      <c r="V581" s="410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403"/>
      <c r="B582" s="403"/>
      <c r="C582" s="403"/>
      <c r="D582" s="403"/>
      <c r="E582" s="403"/>
      <c r="F582" s="403"/>
      <c r="G582" s="403"/>
      <c r="H582" s="403"/>
      <c r="I582" s="403"/>
      <c r="J582" s="403"/>
      <c r="K582" s="403"/>
      <c r="L582" s="403"/>
      <c r="M582" s="403"/>
      <c r="N582" s="403"/>
      <c r="O582" s="430"/>
      <c r="P582" s="408" t="s">
        <v>69</v>
      </c>
      <c r="Q582" s="409"/>
      <c r="R582" s="409"/>
      <c r="S582" s="409"/>
      <c r="T582" s="409"/>
      <c r="U582" s="409"/>
      <c r="V582" s="410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2" t="s">
        <v>149</v>
      </c>
      <c r="B583" s="403"/>
      <c r="C583" s="403"/>
      <c r="D583" s="403"/>
      <c r="E583" s="403"/>
      <c r="F583" s="403"/>
      <c r="G583" s="403"/>
      <c r="H583" s="403"/>
      <c r="I583" s="403"/>
      <c r="J583" s="403"/>
      <c r="K583" s="403"/>
      <c r="L583" s="403"/>
      <c r="M583" s="403"/>
      <c r="N583" s="403"/>
      <c r="O583" s="403"/>
      <c r="P583" s="403"/>
      <c r="Q583" s="403"/>
      <c r="R583" s="403"/>
      <c r="S583" s="403"/>
      <c r="T583" s="403"/>
      <c r="U583" s="403"/>
      <c r="V583" s="403"/>
      <c r="W583" s="403"/>
      <c r="X583" s="403"/>
      <c r="Y583" s="403"/>
      <c r="Z583" s="403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393">
        <v>4640242180090</v>
      </c>
      <c r="E584" s="39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688" t="s">
        <v>736</v>
      </c>
      <c r="Q584" s="391"/>
      <c r="R584" s="391"/>
      <c r="S584" s="391"/>
      <c r="T584" s="392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29"/>
      <c r="B585" s="403"/>
      <c r="C585" s="403"/>
      <c r="D585" s="403"/>
      <c r="E585" s="403"/>
      <c r="F585" s="403"/>
      <c r="G585" s="403"/>
      <c r="H585" s="403"/>
      <c r="I585" s="403"/>
      <c r="J585" s="403"/>
      <c r="K585" s="403"/>
      <c r="L585" s="403"/>
      <c r="M585" s="403"/>
      <c r="N585" s="403"/>
      <c r="O585" s="430"/>
      <c r="P585" s="408" t="s">
        <v>69</v>
      </c>
      <c r="Q585" s="409"/>
      <c r="R585" s="409"/>
      <c r="S585" s="409"/>
      <c r="T585" s="409"/>
      <c r="U585" s="409"/>
      <c r="V585" s="410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403"/>
      <c r="B586" s="403"/>
      <c r="C586" s="403"/>
      <c r="D586" s="403"/>
      <c r="E586" s="403"/>
      <c r="F586" s="403"/>
      <c r="G586" s="403"/>
      <c r="H586" s="403"/>
      <c r="I586" s="403"/>
      <c r="J586" s="403"/>
      <c r="K586" s="403"/>
      <c r="L586" s="403"/>
      <c r="M586" s="403"/>
      <c r="N586" s="403"/>
      <c r="O586" s="430"/>
      <c r="P586" s="408" t="s">
        <v>69</v>
      </c>
      <c r="Q586" s="409"/>
      <c r="R586" s="409"/>
      <c r="S586" s="409"/>
      <c r="T586" s="409"/>
      <c r="U586" s="409"/>
      <c r="V586" s="410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2" t="s">
        <v>63</v>
      </c>
      <c r="B587" s="403"/>
      <c r="C587" s="403"/>
      <c r="D587" s="403"/>
      <c r="E587" s="403"/>
      <c r="F587" s="403"/>
      <c r="G587" s="403"/>
      <c r="H587" s="403"/>
      <c r="I587" s="403"/>
      <c r="J587" s="403"/>
      <c r="K587" s="403"/>
      <c r="L587" s="403"/>
      <c r="M587" s="403"/>
      <c r="N587" s="403"/>
      <c r="O587" s="403"/>
      <c r="P587" s="403"/>
      <c r="Q587" s="403"/>
      <c r="R587" s="403"/>
      <c r="S587" s="403"/>
      <c r="T587" s="403"/>
      <c r="U587" s="403"/>
      <c r="V587" s="403"/>
      <c r="W587" s="403"/>
      <c r="X587" s="403"/>
      <c r="Y587" s="403"/>
      <c r="Z587" s="403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481" t="s">
        <v>739</v>
      </c>
      <c r="Q588" s="391"/>
      <c r="R588" s="391"/>
      <c r="S588" s="391"/>
      <c r="T588" s="392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29"/>
      <c r="B589" s="403"/>
      <c r="C589" s="403"/>
      <c r="D589" s="403"/>
      <c r="E589" s="403"/>
      <c r="F589" s="403"/>
      <c r="G589" s="403"/>
      <c r="H589" s="403"/>
      <c r="I589" s="403"/>
      <c r="J589" s="403"/>
      <c r="K589" s="403"/>
      <c r="L589" s="403"/>
      <c r="M589" s="403"/>
      <c r="N589" s="403"/>
      <c r="O589" s="430"/>
      <c r="P589" s="408" t="s">
        <v>69</v>
      </c>
      <c r="Q589" s="409"/>
      <c r="R589" s="409"/>
      <c r="S589" s="409"/>
      <c r="T589" s="409"/>
      <c r="U589" s="409"/>
      <c r="V589" s="410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403"/>
      <c r="B590" s="403"/>
      <c r="C590" s="403"/>
      <c r="D590" s="403"/>
      <c r="E590" s="403"/>
      <c r="F590" s="403"/>
      <c r="G590" s="403"/>
      <c r="H590" s="403"/>
      <c r="I590" s="403"/>
      <c r="J590" s="403"/>
      <c r="K590" s="403"/>
      <c r="L590" s="403"/>
      <c r="M590" s="403"/>
      <c r="N590" s="403"/>
      <c r="O590" s="430"/>
      <c r="P590" s="408" t="s">
        <v>69</v>
      </c>
      <c r="Q590" s="409"/>
      <c r="R590" s="409"/>
      <c r="S590" s="409"/>
      <c r="T590" s="409"/>
      <c r="U590" s="409"/>
      <c r="V590" s="410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2" t="s">
        <v>71</v>
      </c>
      <c r="B591" s="403"/>
      <c r="C591" s="403"/>
      <c r="D591" s="403"/>
      <c r="E591" s="403"/>
      <c r="F591" s="403"/>
      <c r="G591" s="403"/>
      <c r="H591" s="403"/>
      <c r="I591" s="403"/>
      <c r="J591" s="403"/>
      <c r="K591" s="403"/>
      <c r="L591" s="403"/>
      <c r="M591" s="403"/>
      <c r="N591" s="403"/>
      <c r="O591" s="403"/>
      <c r="P591" s="403"/>
      <c r="Q591" s="403"/>
      <c r="R591" s="403"/>
      <c r="S591" s="403"/>
      <c r="T591" s="403"/>
      <c r="U591" s="403"/>
      <c r="V591" s="403"/>
      <c r="W591" s="403"/>
      <c r="X591" s="403"/>
      <c r="Y591" s="403"/>
      <c r="Z591" s="403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40" t="s">
        <v>742</v>
      </c>
      <c r="Q592" s="391"/>
      <c r="R592" s="391"/>
      <c r="S592" s="391"/>
      <c r="T592" s="392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29"/>
      <c r="B593" s="403"/>
      <c r="C593" s="403"/>
      <c r="D593" s="403"/>
      <c r="E593" s="403"/>
      <c r="F593" s="403"/>
      <c r="G593" s="403"/>
      <c r="H593" s="403"/>
      <c r="I593" s="403"/>
      <c r="J593" s="403"/>
      <c r="K593" s="403"/>
      <c r="L593" s="403"/>
      <c r="M593" s="403"/>
      <c r="N593" s="403"/>
      <c r="O593" s="430"/>
      <c r="P593" s="408" t="s">
        <v>69</v>
      </c>
      <c r="Q593" s="409"/>
      <c r="R593" s="409"/>
      <c r="S593" s="409"/>
      <c r="T593" s="409"/>
      <c r="U593" s="409"/>
      <c r="V593" s="410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403"/>
      <c r="B594" s="403"/>
      <c r="C594" s="403"/>
      <c r="D594" s="403"/>
      <c r="E594" s="403"/>
      <c r="F594" s="403"/>
      <c r="G594" s="403"/>
      <c r="H594" s="403"/>
      <c r="I594" s="403"/>
      <c r="J594" s="403"/>
      <c r="K594" s="403"/>
      <c r="L594" s="403"/>
      <c r="M594" s="403"/>
      <c r="N594" s="403"/>
      <c r="O594" s="430"/>
      <c r="P594" s="408" t="s">
        <v>69</v>
      </c>
      <c r="Q594" s="409"/>
      <c r="R594" s="409"/>
      <c r="S594" s="409"/>
      <c r="T594" s="409"/>
      <c r="U594" s="409"/>
      <c r="V594" s="410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675"/>
      <c r="B595" s="403"/>
      <c r="C595" s="403"/>
      <c r="D595" s="403"/>
      <c r="E595" s="403"/>
      <c r="F595" s="403"/>
      <c r="G595" s="403"/>
      <c r="H595" s="403"/>
      <c r="I595" s="403"/>
      <c r="J595" s="403"/>
      <c r="K595" s="403"/>
      <c r="L595" s="403"/>
      <c r="M595" s="403"/>
      <c r="N595" s="403"/>
      <c r="O595" s="623"/>
      <c r="P595" s="387" t="s">
        <v>743</v>
      </c>
      <c r="Q595" s="388"/>
      <c r="R595" s="388"/>
      <c r="S595" s="388"/>
      <c r="T595" s="388"/>
      <c r="U595" s="388"/>
      <c r="V595" s="389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8516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8660.0499999999993</v>
      </c>
      <c r="Z595" s="37"/>
      <c r="AA595" s="386"/>
      <c r="AB595" s="386"/>
      <c r="AC595" s="386"/>
    </row>
    <row r="596" spans="1:32" x14ac:dyDescent="0.2">
      <c r="A596" s="403"/>
      <c r="B596" s="403"/>
      <c r="C596" s="403"/>
      <c r="D596" s="403"/>
      <c r="E596" s="403"/>
      <c r="F596" s="403"/>
      <c r="G596" s="403"/>
      <c r="H596" s="403"/>
      <c r="I596" s="403"/>
      <c r="J596" s="403"/>
      <c r="K596" s="403"/>
      <c r="L596" s="403"/>
      <c r="M596" s="403"/>
      <c r="N596" s="403"/>
      <c r="O596" s="623"/>
      <c r="P596" s="387" t="s">
        <v>744</v>
      </c>
      <c r="Q596" s="388"/>
      <c r="R596" s="388"/>
      <c r="S596" s="388"/>
      <c r="T596" s="388"/>
      <c r="U596" s="388"/>
      <c r="V596" s="389"/>
      <c r="W596" s="37" t="s">
        <v>68</v>
      </c>
      <c r="X596" s="385">
        <f>IFERROR(SUM(BM22:BM592),"0")</f>
        <v>8966.5584954849073</v>
      </c>
      <c r="Y596" s="385">
        <f>IFERROR(SUM(BN22:BN592),"0")</f>
        <v>9118.1180000000004</v>
      </c>
      <c r="Z596" s="37"/>
      <c r="AA596" s="386"/>
      <c r="AB596" s="386"/>
      <c r="AC596" s="386"/>
    </row>
    <row r="597" spans="1:32" x14ac:dyDescent="0.2">
      <c r="A597" s="403"/>
      <c r="B597" s="403"/>
      <c r="C597" s="403"/>
      <c r="D597" s="403"/>
      <c r="E597" s="403"/>
      <c r="F597" s="403"/>
      <c r="G597" s="403"/>
      <c r="H597" s="403"/>
      <c r="I597" s="403"/>
      <c r="J597" s="403"/>
      <c r="K597" s="403"/>
      <c r="L597" s="403"/>
      <c r="M597" s="403"/>
      <c r="N597" s="403"/>
      <c r="O597" s="623"/>
      <c r="P597" s="387" t="s">
        <v>745</v>
      </c>
      <c r="Q597" s="388"/>
      <c r="R597" s="388"/>
      <c r="S597" s="388"/>
      <c r="T597" s="388"/>
      <c r="U597" s="388"/>
      <c r="V597" s="389"/>
      <c r="W597" s="37" t="s">
        <v>746</v>
      </c>
      <c r="X597" s="38">
        <f>ROUNDUP(SUM(BO22:BO592),0)</f>
        <v>15</v>
      </c>
      <c r="Y597" s="38">
        <f>ROUNDUP(SUM(BP22:BP592),0)</f>
        <v>15</v>
      </c>
      <c r="Z597" s="37"/>
      <c r="AA597" s="386"/>
      <c r="AB597" s="386"/>
      <c r="AC597" s="386"/>
    </row>
    <row r="598" spans="1:32" x14ac:dyDescent="0.2">
      <c r="A598" s="403"/>
      <c r="B598" s="403"/>
      <c r="C598" s="403"/>
      <c r="D598" s="403"/>
      <c r="E598" s="403"/>
      <c r="F598" s="403"/>
      <c r="G598" s="403"/>
      <c r="H598" s="403"/>
      <c r="I598" s="403"/>
      <c r="J598" s="403"/>
      <c r="K598" s="403"/>
      <c r="L598" s="403"/>
      <c r="M598" s="403"/>
      <c r="N598" s="403"/>
      <c r="O598" s="623"/>
      <c r="P598" s="387" t="s">
        <v>747</v>
      </c>
      <c r="Q598" s="388"/>
      <c r="R598" s="388"/>
      <c r="S598" s="388"/>
      <c r="T598" s="388"/>
      <c r="U598" s="388"/>
      <c r="V598" s="389"/>
      <c r="W598" s="37" t="s">
        <v>68</v>
      </c>
      <c r="X598" s="385">
        <f>GrossWeightTotal+PalletQtyTotal*25</f>
        <v>9341.5584954849073</v>
      </c>
      <c r="Y598" s="385">
        <f>GrossWeightTotalR+PalletQtyTotalR*25</f>
        <v>9493.1180000000004</v>
      </c>
      <c r="Z598" s="37"/>
      <c r="AA598" s="386"/>
      <c r="AB598" s="386"/>
      <c r="AC598" s="386"/>
    </row>
    <row r="599" spans="1:32" x14ac:dyDescent="0.2">
      <c r="A599" s="403"/>
      <c r="B599" s="403"/>
      <c r="C599" s="403"/>
      <c r="D599" s="403"/>
      <c r="E599" s="403"/>
      <c r="F599" s="403"/>
      <c r="G599" s="403"/>
      <c r="H599" s="403"/>
      <c r="I599" s="403"/>
      <c r="J599" s="403"/>
      <c r="K599" s="403"/>
      <c r="L599" s="403"/>
      <c r="M599" s="403"/>
      <c r="N599" s="403"/>
      <c r="O599" s="623"/>
      <c r="P599" s="387" t="s">
        <v>748</v>
      </c>
      <c r="Q599" s="388"/>
      <c r="R599" s="388"/>
      <c r="S599" s="388"/>
      <c r="T599" s="388"/>
      <c r="U599" s="388"/>
      <c r="V599" s="389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1276.1399516061281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1297</v>
      </c>
      <c r="Z599" s="37"/>
      <c r="AA599" s="386"/>
      <c r="AB599" s="386"/>
      <c r="AC599" s="386"/>
    </row>
    <row r="600" spans="1:32" ht="14.25" hidden="1" customHeight="1" x14ac:dyDescent="0.2">
      <c r="A600" s="403"/>
      <c r="B600" s="403"/>
      <c r="C600" s="403"/>
      <c r="D600" s="403"/>
      <c r="E600" s="403"/>
      <c r="F600" s="403"/>
      <c r="G600" s="403"/>
      <c r="H600" s="403"/>
      <c r="I600" s="403"/>
      <c r="J600" s="403"/>
      <c r="K600" s="403"/>
      <c r="L600" s="403"/>
      <c r="M600" s="403"/>
      <c r="N600" s="403"/>
      <c r="O600" s="623"/>
      <c r="P600" s="387" t="s">
        <v>749</v>
      </c>
      <c r="Q600" s="388"/>
      <c r="R600" s="388"/>
      <c r="S600" s="388"/>
      <c r="T600" s="388"/>
      <c r="U600" s="388"/>
      <c r="V600" s="389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17.027360000000002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404" t="s">
        <v>107</v>
      </c>
      <c r="D602" s="563"/>
      <c r="E602" s="563"/>
      <c r="F602" s="563"/>
      <c r="G602" s="563"/>
      <c r="H602" s="564"/>
      <c r="I602" s="404" t="s">
        <v>263</v>
      </c>
      <c r="J602" s="563"/>
      <c r="K602" s="563"/>
      <c r="L602" s="563"/>
      <c r="M602" s="563"/>
      <c r="N602" s="563"/>
      <c r="O602" s="563"/>
      <c r="P602" s="563"/>
      <c r="Q602" s="563"/>
      <c r="R602" s="563"/>
      <c r="S602" s="563"/>
      <c r="T602" s="563"/>
      <c r="U602" s="563"/>
      <c r="V602" s="564"/>
      <c r="W602" s="404" t="s">
        <v>483</v>
      </c>
      <c r="X602" s="564"/>
      <c r="Y602" s="404" t="s">
        <v>537</v>
      </c>
      <c r="Z602" s="563"/>
      <c r="AA602" s="563"/>
      <c r="AB602" s="564"/>
      <c r="AC602" s="380" t="s">
        <v>608</v>
      </c>
      <c r="AD602" s="404" t="s">
        <v>649</v>
      </c>
      <c r="AE602" s="564"/>
      <c r="AF602" s="381"/>
    </row>
    <row r="603" spans="1:32" ht="14.25" customHeight="1" thickTop="1" x14ac:dyDescent="0.2">
      <c r="A603" s="643" t="s">
        <v>752</v>
      </c>
      <c r="B603" s="404" t="s">
        <v>62</v>
      </c>
      <c r="C603" s="404" t="s">
        <v>108</v>
      </c>
      <c r="D603" s="404" t="s">
        <v>128</v>
      </c>
      <c r="E603" s="404" t="s">
        <v>176</v>
      </c>
      <c r="F603" s="404" t="s">
        <v>196</v>
      </c>
      <c r="G603" s="404" t="s">
        <v>231</v>
      </c>
      <c r="H603" s="404" t="s">
        <v>107</v>
      </c>
      <c r="I603" s="404" t="s">
        <v>264</v>
      </c>
      <c r="J603" s="404" t="s">
        <v>281</v>
      </c>
      <c r="K603" s="404" t="s">
        <v>337</v>
      </c>
      <c r="L603" s="381"/>
      <c r="M603" s="404" t="s">
        <v>352</v>
      </c>
      <c r="N603" s="381"/>
      <c r="O603" s="404" t="s">
        <v>368</v>
      </c>
      <c r="P603" s="404" t="s">
        <v>381</v>
      </c>
      <c r="Q603" s="404" t="s">
        <v>384</v>
      </c>
      <c r="R603" s="404" t="s">
        <v>391</v>
      </c>
      <c r="S603" s="404" t="s">
        <v>402</v>
      </c>
      <c r="T603" s="404" t="s">
        <v>405</v>
      </c>
      <c r="U603" s="404" t="s">
        <v>412</v>
      </c>
      <c r="V603" s="404" t="s">
        <v>474</v>
      </c>
      <c r="W603" s="404" t="s">
        <v>484</v>
      </c>
      <c r="X603" s="404" t="s">
        <v>512</v>
      </c>
      <c r="Y603" s="404" t="s">
        <v>538</v>
      </c>
      <c r="Z603" s="404" t="s">
        <v>583</v>
      </c>
      <c r="AA603" s="404" t="s">
        <v>598</v>
      </c>
      <c r="AB603" s="404" t="s">
        <v>605</v>
      </c>
      <c r="AC603" s="404" t="s">
        <v>608</v>
      </c>
      <c r="AD603" s="404" t="s">
        <v>649</v>
      </c>
      <c r="AE603" s="404" t="s">
        <v>727</v>
      </c>
      <c r="AF603" s="381"/>
    </row>
    <row r="604" spans="1:32" ht="13.5" customHeight="1" thickBot="1" x14ac:dyDescent="0.25">
      <c r="A604" s="644"/>
      <c r="B604" s="405"/>
      <c r="C604" s="405"/>
      <c r="D604" s="405"/>
      <c r="E604" s="405"/>
      <c r="F604" s="405"/>
      <c r="G604" s="405"/>
      <c r="H604" s="405"/>
      <c r="I604" s="405"/>
      <c r="J604" s="405"/>
      <c r="K604" s="405"/>
      <c r="L604" s="381"/>
      <c r="M604" s="405"/>
      <c r="N604" s="381"/>
      <c r="O604" s="405"/>
      <c r="P604" s="405"/>
      <c r="Q604" s="405"/>
      <c r="R604" s="405"/>
      <c r="S604" s="405"/>
      <c r="T604" s="405"/>
      <c r="U604" s="405"/>
      <c r="V604" s="405"/>
      <c r="W604" s="405"/>
      <c r="X604" s="405"/>
      <c r="Y604" s="405"/>
      <c r="Z604" s="405"/>
      <c r="AA604" s="405"/>
      <c r="AB604" s="405"/>
      <c r="AC604" s="405"/>
      <c r="AD604" s="405"/>
      <c r="AE604" s="405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54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297.60000000000002</v>
      </c>
      <c r="E605" s="46">
        <f>IFERROR(Y105*1,"0")+IFERROR(Y106*1,"0")+IFERROR(Y107*1,"0")+IFERROR(Y108*1,"0")+IFERROR(Y109*1,"0")+IFERROR(Y113*1,"0")+IFERROR(Y114*1,"0")+IFERROR(Y115*1,"0")+IFERROR(Y116*1,"0")+IFERROR(Y117*1,"0")</f>
        <v>149.4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451.90000000000003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63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946.79999999999984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108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175.35000000000002</v>
      </c>
      <c r="V605" s="46">
        <f>IFERROR(Y364*1,"0")+IFERROR(Y368*1,"0")+IFERROR(Y369*1,"0")+IFERROR(Y370*1,"0")</f>
        <v>3.6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3895.8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312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226.8</v>
      </c>
      <c r="Z605" s="46">
        <f>IFERROR(Y469*1,"0")+IFERROR(Y473*1,"0")+IFERROR(Y474*1,"0")+IFERROR(Y475*1,"0")+IFERROR(Y476*1,"0")+IFERROR(Y477*1,"0")+IFERROR(Y478*1,"0")+IFERROR(Y482*1,"0")</f>
        <v>365.40000000000003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1610.4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8"/>
        <filter val="1 081,00"/>
        <filter val="1 276,14"/>
        <filter val="1 323,00"/>
        <filter val="1,67"/>
        <filter val="10,00"/>
        <filter val="10,09"/>
        <filter val="10,13"/>
        <filter val="10,70"/>
        <filter val="107,00"/>
        <filter val="109,00"/>
        <filter val="123,00"/>
        <filter val="135,00"/>
        <filter val="139,00"/>
        <filter val="141,00"/>
        <filter val="15"/>
        <filter val="150,19"/>
        <filter val="152,00"/>
        <filter val="158,00"/>
        <filter val="16,00"/>
        <filter val="162,00"/>
        <filter val="162,73"/>
        <filter val="167,00"/>
        <filter val="18,00"/>
        <filter val="19,00"/>
        <filter val="192,00"/>
        <filter val="196,00"/>
        <filter val="2 441,00"/>
        <filter val="2,00"/>
        <filter val="20,68"/>
        <filter val="20,83"/>
        <filter val="207,00"/>
        <filter val="213,00"/>
        <filter val="22,62"/>
        <filter val="221,00"/>
        <filter val="229,00"/>
        <filter val="24,00"/>
        <filter val="24,72"/>
        <filter val="25,00"/>
        <filter val="260,00"/>
        <filter val="264,00"/>
        <filter val="267,00"/>
        <filter val="3,00"/>
        <filter val="310,00"/>
        <filter val="311,00"/>
        <filter val="321,00"/>
        <filter val="33,00"/>
        <filter val="35,56"/>
        <filter val="36,00"/>
        <filter val="365,00"/>
        <filter val="39,87"/>
        <filter val="4,35"/>
        <filter val="4,62"/>
        <filter val="413,00"/>
        <filter val="43,00"/>
        <filter val="44,58"/>
        <filter val="458,00"/>
        <filter val="47,00"/>
        <filter val="478,00"/>
        <filter val="48,00"/>
        <filter val="48,89"/>
        <filter val="5,00"/>
        <filter val="5,51"/>
        <filter val="50,00"/>
        <filter val="53,00"/>
        <filter val="55,95"/>
        <filter val="6,00"/>
        <filter val="60,00"/>
        <filter val="60,80"/>
        <filter val="624,00"/>
        <filter val="7,00"/>
        <filter val="7,57"/>
        <filter val="70,00"/>
        <filter val="71,00"/>
        <filter val="75,00"/>
        <filter val="793,00"/>
        <filter val="8 516,00"/>
        <filter val="8 966,56"/>
        <filter val="86,90"/>
        <filter val="87,00"/>
        <filter val="88,20"/>
        <filter val="9 341,56"/>
        <filter val="90,53"/>
        <filter val="902,00"/>
        <filter val="93,00"/>
        <filter val="98,00"/>
      </filters>
    </filterColumn>
  </autoFilter>
  <mergeCells count="1070"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D134:E134"/>
    <mergeCell ref="D357:E357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P332:V332"/>
    <mergeCell ref="P161:V161"/>
    <mergeCell ref="A151:Z151"/>
    <mergeCell ref="P234:T234"/>
    <mergeCell ref="P325:V325"/>
    <mergeCell ref="A374:Z374"/>
    <mergeCell ref="D117:E117"/>
    <mergeCell ref="P73:T73"/>
    <mergeCell ref="A396:O397"/>
    <mergeCell ref="A387:Z387"/>
    <mergeCell ref="P462:V462"/>
    <mergeCell ref="A458:Z458"/>
    <mergeCell ref="A343:Z343"/>
    <mergeCell ref="P333:V333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P532:V532"/>
    <mergeCell ref="A515:Z515"/>
    <mergeCell ref="P542:T542"/>
    <mergeCell ref="P273:T27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378:T378"/>
    <mergeCell ref="D324:E324"/>
    <mergeCell ref="A316:Z316"/>
    <mergeCell ref="D272:E272"/>
    <mergeCell ref="A46:Z46"/>
    <mergeCell ref="P39:T39"/>
    <mergeCell ref="D380:E380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A237:Z237"/>
    <mergeCell ref="P406:T406"/>
    <mergeCell ref="P340:T340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D548:E548"/>
    <mergeCell ref="A492:Z492"/>
    <mergeCell ref="A535:Z535"/>
    <mergeCell ref="P135:V135"/>
    <mergeCell ref="P574:T574"/>
    <mergeCell ref="D517:E517"/>
    <mergeCell ref="W602:X602"/>
    <mergeCell ref="P537:T537"/>
    <mergeCell ref="P337:T337"/>
    <mergeCell ref="D209:E209"/>
    <mergeCell ref="P464:T464"/>
    <mergeCell ref="D147:E147"/>
    <mergeCell ref="P573:T573"/>
    <mergeCell ref="D445:E445"/>
    <mergeCell ref="D516:E51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D476:E476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P519:T519"/>
    <mergeCell ref="D220:E220"/>
    <mergeCell ref="P199:V199"/>
    <mergeCell ref="P122:T122"/>
    <mergeCell ref="B603:B604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D554:E554"/>
    <mergeCell ref="A356:Z356"/>
    <mergeCell ref="P538:T538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P500:T500"/>
    <mergeCell ref="A90:O91"/>
    <mergeCell ref="A532:O533"/>
    <mergeCell ref="D519:E519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P483:V483"/>
    <mergeCell ref="A587:Z587"/>
    <mergeCell ref="Z603:Z604"/>
    <mergeCell ref="A581:O582"/>
    <mergeCell ref="I603:I604"/>
    <mergeCell ref="A298:O299"/>
    <mergeCell ref="D176:E176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