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0EBF44-CD42-4477-A746-244DBCC505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P475" i="1" s="1"/>
  <c r="P475" i="1"/>
  <c r="BO474" i="1"/>
  <c r="BM474" i="1"/>
  <c r="Y474" i="1"/>
  <c r="BP474" i="1" s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O311" i="1"/>
  <c r="BM311" i="1"/>
  <c r="Y311" i="1"/>
  <c r="BP311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S605" i="1" s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P605" i="1" s="1"/>
  <c r="P281" i="1"/>
  <c r="X278" i="1"/>
  <c r="X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BP272" i="1" s="1"/>
  <c r="BO271" i="1"/>
  <c r="BM271" i="1"/>
  <c r="Y271" i="1"/>
  <c r="BP271" i="1" s="1"/>
  <c r="P271" i="1"/>
  <c r="X268" i="1"/>
  <c r="X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BP183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6" i="1"/>
  <c r="X165" i="1"/>
  <c r="BO164" i="1"/>
  <c r="BM164" i="1"/>
  <c r="Y164" i="1"/>
  <c r="BP164" i="1" s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Z106" i="1" l="1"/>
  <c r="BN106" i="1"/>
  <c r="Z140" i="1"/>
  <c r="BN140" i="1"/>
  <c r="Z208" i="1"/>
  <c r="BN208" i="1"/>
  <c r="Z251" i="1"/>
  <c r="BN251" i="1"/>
  <c r="Z297" i="1"/>
  <c r="BN297" i="1"/>
  <c r="Z323" i="1"/>
  <c r="BN323" i="1"/>
  <c r="Z394" i="1"/>
  <c r="BN394" i="1"/>
  <c r="Z406" i="1"/>
  <c r="BN406" i="1"/>
  <c r="Z503" i="1"/>
  <c r="BN503" i="1"/>
  <c r="Z28" i="1"/>
  <c r="BN28" i="1"/>
  <c r="Z87" i="1"/>
  <c r="BN87" i="1"/>
  <c r="Z159" i="1"/>
  <c r="BN159" i="1"/>
  <c r="Z193" i="1"/>
  <c r="BN193" i="1"/>
  <c r="Z220" i="1"/>
  <c r="BN220" i="1"/>
  <c r="Y236" i="1"/>
  <c r="Z240" i="1"/>
  <c r="BN240" i="1"/>
  <c r="Z264" i="1"/>
  <c r="BN264" i="1"/>
  <c r="Z276" i="1"/>
  <c r="BN276" i="1"/>
  <c r="Z337" i="1"/>
  <c r="BN337" i="1"/>
  <c r="Z380" i="1"/>
  <c r="BN380" i="1"/>
  <c r="Z420" i="1"/>
  <c r="BN420" i="1"/>
  <c r="Z474" i="1"/>
  <c r="BN474" i="1"/>
  <c r="Z475" i="1"/>
  <c r="BN475" i="1"/>
  <c r="Z517" i="1"/>
  <c r="BN517" i="1"/>
  <c r="BP318" i="1"/>
  <c r="BN318" i="1"/>
  <c r="Z318" i="1"/>
  <c r="BP331" i="1"/>
  <c r="BN331" i="1"/>
  <c r="Z331" i="1"/>
  <c r="BP350" i="1"/>
  <c r="BN350" i="1"/>
  <c r="Z350" i="1"/>
  <c r="BP370" i="1"/>
  <c r="BN370" i="1"/>
  <c r="Z370" i="1"/>
  <c r="BP376" i="1"/>
  <c r="BN376" i="1"/>
  <c r="Z376" i="1"/>
  <c r="BP412" i="1"/>
  <c r="BN412" i="1"/>
  <c r="Z412" i="1"/>
  <c r="BP446" i="1"/>
  <c r="BN446" i="1"/>
  <c r="Z446" i="1"/>
  <c r="BP455" i="1"/>
  <c r="BN455" i="1"/>
  <c r="Z455" i="1"/>
  <c r="BP507" i="1"/>
  <c r="BN507" i="1"/>
  <c r="Z50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X596" i="1"/>
  <c r="X599" i="1"/>
  <c r="Y36" i="1"/>
  <c r="Z34" i="1"/>
  <c r="BN34" i="1"/>
  <c r="C605" i="1"/>
  <c r="Z62" i="1"/>
  <c r="BN62" i="1"/>
  <c r="Z68" i="1"/>
  <c r="BN68" i="1"/>
  <c r="Z79" i="1"/>
  <c r="BN79" i="1"/>
  <c r="Y91" i="1"/>
  <c r="Z93" i="1"/>
  <c r="BN93" i="1"/>
  <c r="Z123" i="1"/>
  <c r="BN123" i="1"/>
  <c r="Z134" i="1"/>
  <c r="BN134" i="1"/>
  <c r="Y144" i="1"/>
  <c r="Z148" i="1"/>
  <c r="BN148" i="1"/>
  <c r="Z170" i="1"/>
  <c r="BN170" i="1"/>
  <c r="Z185" i="1"/>
  <c r="BN185" i="1"/>
  <c r="Z197" i="1"/>
  <c r="BN197" i="1"/>
  <c r="Z216" i="1"/>
  <c r="BN216" i="1"/>
  <c r="Z226" i="1"/>
  <c r="BN226" i="1"/>
  <c r="Z234" i="1"/>
  <c r="BN234" i="1"/>
  <c r="Z247" i="1"/>
  <c r="BN247" i="1"/>
  <c r="Z260" i="1"/>
  <c r="BN260" i="1"/>
  <c r="Z271" i="1"/>
  <c r="BN271" i="1"/>
  <c r="Z272" i="1"/>
  <c r="BN272" i="1"/>
  <c r="Z288" i="1"/>
  <c r="BN288" i="1"/>
  <c r="BP293" i="1"/>
  <c r="BN293" i="1"/>
  <c r="Z293" i="1"/>
  <c r="BP319" i="1"/>
  <c r="BN319" i="1"/>
  <c r="Z319" i="1"/>
  <c r="BP345" i="1"/>
  <c r="BN345" i="1"/>
  <c r="Z345" i="1"/>
  <c r="BP351" i="1"/>
  <c r="BN351" i="1"/>
  <c r="Z351" i="1"/>
  <c r="BP384" i="1"/>
  <c r="BN384" i="1"/>
  <c r="Z384" i="1"/>
  <c r="BP438" i="1"/>
  <c r="BN438" i="1"/>
  <c r="Z438" i="1"/>
  <c r="BP447" i="1"/>
  <c r="BN447" i="1"/>
  <c r="Z447" i="1"/>
  <c r="BP488" i="1"/>
  <c r="BN488" i="1"/>
  <c r="Z488" i="1"/>
  <c r="BP521" i="1"/>
  <c r="BN521" i="1"/>
  <c r="Z521" i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Z114" i="1"/>
  <c r="BN114" i="1"/>
  <c r="Y289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B605" i="1"/>
  <c r="X597" i="1"/>
  <c r="Z26" i="1"/>
  <c r="BN26" i="1"/>
  <c r="BP26" i="1"/>
  <c r="Z30" i="1"/>
  <c r="BN30" i="1"/>
  <c r="Z54" i="1"/>
  <c r="BN54" i="1"/>
  <c r="Z58" i="1"/>
  <c r="BN58" i="1"/>
  <c r="Y64" i="1"/>
  <c r="Z70" i="1"/>
  <c r="BN70" i="1"/>
  <c r="Z75" i="1"/>
  <c r="BN75" i="1"/>
  <c r="Y81" i="1"/>
  <c r="Z85" i="1"/>
  <c r="BN85" i="1"/>
  <c r="Z89" i="1"/>
  <c r="BN89" i="1"/>
  <c r="Y95" i="1"/>
  <c r="Z99" i="1"/>
  <c r="BN99" i="1"/>
  <c r="E605" i="1"/>
  <c r="Z108" i="1"/>
  <c r="BN108" i="1"/>
  <c r="Y118" i="1"/>
  <c r="Z116" i="1"/>
  <c r="BN116" i="1"/>
  <c r="F605" i="1"/>
  <c r="Z125" i="1"/>
  <c r="BN125" i="1"/>
  <c r="Y136" i="1"/>
  <c r="Z132" i="1"/>
  <c r="BN132" i="1"/>
  <c r="Z138" i="1"/>
  <c r="BN138" i="1"/>
  <c r="BP138" i="1"/>
  <c r="Z142" i="1"/>
  <c r="BN142" i="1"/>
  <c r="Z153" i="1"/>
  <c r="BN153" i="1"/>
  <c r="Z163" i="1"/>
  <c r="BN163" i="1"/>
  <c r="BP163" i="1"/>
  <c r="Y172" i="1"/>
  <c r="Z176" i="1"/>
  <c r="BN176" i="1"/>
  <c r="Z183" i="1"/>
  <c r="BN183" i="1"/>
  <c r="Z191" i="1"/>
  <c r="BN191" i="1"/>
  <c r="Z195" i="1"/>
  <c r="BN195" i="1"/>
  <c r="Z204" i="1"/>
  <c r="BN204" i="1"/>
  <c r="Y210" i="1"/>
  <c r="Z214" i="1"/>
  <c r="BN214" i="1"/>
  <c r="Z218" i="1"/>
  <c r="BN218" i="1"/>
  <c r="Z224" i="1"/>
  <c r="BN224" i="1"/>
  <c r="BP224" i="1"/>
  <c r="Z228" i="1"/>
  <c r="BN228" i="1"/>
  <c r="Z232" i="1"/>
  <c r="BN232" i="1"/>
  <c r="Z238" i="1"/>
  <c r="BN238" i="1"/>
  <c r="Z242" i="1"/>
  <c r="BN242" i="1"/>
  <c r="Z249" i="1"/>
  <c r="BN249" i="1"/>
  <c r="Z253" i="1"/>
  <c r="BN253" i="1"/>
  <c r="Z262" i="1"/>
  <c r="BN262" i="1"/>
  <c r="Z266" i="1"/>
  <c r="BN266" i="1"/>
  <c r="Z274" i="1"/>
  <c r="BN274" i="1"/>
  <c r="Z281" i="1"/>
  <c r="Z282" i="1" s="1"/>
  <c r="BN281" i="1"/>
  <c r="BP281" i="1"/>
  <c r="Y282" i="1"/>
  <c r="Z286" i="1"/>
  <c r="BN286" i="1"/>
  <c r="Z295" i="1"/>
  <c r="BN295" i="1"/>
  <c r="Z302" i="1"/>
  <c r="Z303" i="1" s="1"/>
  <c r="BN302" i="1"/>
  <c r="BP302" i="1"/>
  <c r="Y303" i="1"/>
  <c r="Z307" i="1"/>
  <c r="Z308" i="1" s="1"/>
  <c r="BN307" i="1"/>
  <c r="BP307" i="1"/>
  <c r="Z311" i="1"/>
  <c r="BN311" i="1"/>
  <c r="Z321" i="1"/>
  <c r="BN321" i="1"/>
  <c r="Z329" i="1"/>
  <c r="BN329" i="1"/>
  <c r="Z335" i="1"/>
  <c r="BN335" i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Y528" i="1"/>
  <c r="AE605" i="1"/>
  <c r="Y581" i="1"/>
  <c r="BP579" i="1"/>
  <c r="BN579" i="1"/>
  <c r="Z579" i="1"/>
  <c r="Z581" i="1" s="1"/>
  <c r="Y355" i="1"/>
  <c r="Y354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Y298" i="1"/>
  <c r="BP312" i="1"/>
  <c r="BN312" i="1"/>
  <c r="Z312" i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D605" i="1"/>
  <c r="Z69" i="1"/>
  <c r="BN69" i="1"/>
  <c r="Z71" i="1"/>
  <c r="BN71" i="1"/>
  <c r="Z74" i="1"/>
  <c r="BN74" i="1"/>
  <c r="Y77" i="1"/>
  <c r="Z80" i="1"/>
  <c r="BN80" i="1"/>
  <c r="Z84" i="1"/>
  <c r="BN84" i="1"/>
  <c r="BP84" i="1"/>
  <c r="Z86" i="1"/>
  <c r="BN86" i="1"/>
  <c r="Z88" i="1"/>
  <c r="BN88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BN147" i="1"/>
  <c r="BP147" i="1"/>
  <c r="G605" i="1"/>
  <c r="Z154" i="1"/>
  <c r="BN154" i="1"/>
  <c r="Y155" i="1"/>
  <c r="Z158" i="1"/>
  <c r="Z160" i="1" s="1"/>
  <c r="BN158" i="1"/>
  <c r="BP158" i="1"/>
  <c r="Z164" i="1"/>
  <c r="BN164" i="1"/>
  <c r="Z169" i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Z210" i="1" s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Y244" i="1"/>
  <c r="BP241" i="1"/>
  <c r="BN241" i="1"/>
  <c r="Z241" i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Y277" i="1"/>
  <c r="BP287" i="1"/>
  <c r="BN287" i="1"/>
  <c r="Z287" i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Y361" i="1"/>
  <c r="BP369" i="1"/>
  <c r="BN369" i="1"/>
  <c r="Z369" i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149" i="1" l="1"/>
  <c r="Z81" i="1"/>
  <c r="Z64" i="1"/>
  <c r="Z313" i="1"/>
  <c r="X598" i="1"/>
  <c r="Z144" i="1"/>
  <c r="Z298" i="1"/>
  <c r="Z371" i="1"/>
  <c r="Z289" i="1"/>
  <c r="Z568" i="1"/>
  <c r="Z165" i="1"/>
  <c r="Z490" i="1"/>
  <c r="Z354" i="1"/>
  <c r="Z277" i="1"/>
  <c r="Z221" i="1"/>
  <c r="Z199" i="1"/>
  <c r="Z180" i="1"/>
  <c r="Z135" i="1"/>
  <c r="Z127" i="1"/>
  <c r="Z101" i="1"/>
  <c r="Z95" i="1"/>
  <c r="Z390" i="1"/>
  <c r="Z551" i="1"/>
  <c r="Z341" i="1"/>
  <c r="Z76" i="1"/>
  <c r="Z36" i="1"/>
  <c r="Z255" i="1"/>
  <c r="Z528" i="1"/>
  <c r="Z513" i="1"/>
  <c r="Z401" i="1"/>
  <c r="Z360" i="1"/>
  <c r="Z267" i="1"/>
  <c r="Z243" i="1"/>
  <c r="Z235" i="1"/>
  <c r="Z155" i="1"/>
  <c r="Z461" i="1"/>
  <c r="Z396" i="1"/>
  <c r="Z385" i="1"/>
  <c r="Z205" i="1"/>
  <c r="Z186" i="1"/>
  <c r="Z522" i="1"/>
  <c r="Z508" i="1"/>
  <c r="Z575" i="1"/>
  <c r="Z561" i="1"/>
  <c r="Y599" i="1"/>
  <c r="Y596" i="1"/>
  <c r="Z479" i="1"/>
  <c r="Z456" i="1"/>
  <c r="Z409" i="1"/>
  <c r="Y595" i="1"/>
  <c r="Z544" i="1"/>
  <c r="Z347" i="1"/>
  <c r="Z332" i="1"/>
  <c r="Z172" i="1"/>
  <c r="Z118" i="1"/>
  <c r="Z110" i="1"/>
  <c r="Z90" i="1"/>
  <c r="Z59" i="1"/>
  <c r="Y597" i="1"/>
  <c r="Z422" i="1"/>
  <c r="Z325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<sst xmlns="http://schemas.openxmlformats.org/spreadsheetml/2006/main" count="2465" uniqueCount="787">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</sst>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B105" sqref="AB105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45550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Воскресенье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0</v>
      </c>
      <c r="Y53" s="384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0</v>
      </c>
      <c r="Y59" s="385">
        <f>IFERROR(Y53/H53,"0")+IFERROR(Y54/H54,"0")+IFERROR(Y55/H55,"0")+IFERROR(Y56/H56,"0")+IFERROR(Y57/H57,"0")+IFERROR(Y58/H58,"0")</f>
        <v>0</v>
      </c>
      <c r="Z59" s="385">
        <f>IFERROR(IF(Z53="",0,Z53),"0")+IFERROR(IF(Z54="",0,Z54),"0")+IFERROR(IF(Z55="",0,Z55),"0")+IFERROR(IF(Z56="",0,Z56),"0")+IFERROR(IF(Z57="",0,Z57),"0")+IFERROR(IF(Z58="",0,Z58),"0")</f>
        <v>0</v>
      </c>
      <c r="AA59" s="386"/>
      <c r="AB59" s="386"/>
      <c r="AC59" s="386"/>
    </row>
    <row r="60" spans="1:68" hidden="1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0</v>
      </c>
      <c r="Y60" s="385">
        <f>IFERROR(SUM(Y53:Y58),"0")</f>
        <v>0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0</v>
      </c>
      <c r="Y79" s="384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0</v>
      </c>
      <c r="Y81" s="385">
        <f>IFERROR(Y79/H79,"0")+IFERROR(Y80/H80,"0")</f>
        <v>0</v>
      </c>
      <c r="Z81" s="385">
        <f>IFERROR(IF(Z79="",0,Z79),"0")+IFERROR(IF(Z80="",0,Z80),"0")</f>
        <v>0</v>
      </c>
      <c r="AA81" s="386"/>
      <c r="AB81" s="386"/>
      <c r="AC81" s="386"/>
    </row>
    <row r="82" spans="1:68" hidden="1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0</v>
      </c>
      <c r="Y82" s="385">
        <f>IFERROR(SUM(Y79:Y80),"0")</f>
        <v>0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300</v>
      </c>
      <c r="Y105" s="384">
        <f>IFERROR(IF(X105="",0,CEILING((X105/$H105),1)*$H105),"")</f>
        <v>302.40000000000003</v>
      </c>
      <c r="Z105" s="36">
        <f>IFERROR(IF(Y105=0,"",ROUNDUP(Y105/H105,0)*0.02175),"")</f>
        <v>0.60899999999999999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313.33333333333331</v>
      </c>
      <c r="BN105" s="64">
        <f>IFERROR(Y105*I105/H105,"0")</f>
        <v>315.83999999999997</v>
      </c>
      <c r="BO105" s="64">
        <f>IFERROR(1/J105*(X105/H105),"0")</f>
        <v>0.49603174603174593</v>
      </c>
      <c r="BP105" s="64">
        <f>IFERROR(1/J105*(Y105/H105),"0")</f>
        <v>0.5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27.777777777777775</v>
      </c>
      <c r="Y110" s="385">
        <f>IFERROR(Y105/H105,"0")+IFERROR(Y106/H106,"0")+IFERROR(Y107/H107,"0")+IFERROR(Y108/H108,"0")+IFERROR(Y109/H109,"0")</f>
        <v>28</v>
      </c>
      <c r="Z110" s="385">
        <f>IFERROR(IF(Z105="",0,Z105),"0")+IFERROR(IF(Z106="",0,Z106),"0")+IFERROR(IF(Z107="",0,Z107),"0")+IFERROR(IF(Z108="",0,Z108),"0")+IFERROR(IF(Z109="",0,Z109),"0")</f>
        <v>0.60899999999999999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300</v>
      </c>
      <c r="Y111" s="385">
        <f>IFERROR(SUM(Y105:Y109),"0")</f>
        <v>302.40000000000003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690</v>
      </c>
      <c r="Y114" s="384">
        <f>IFERROR(IF(X114="",0,CEILING((X114/$H114),1)*$H114),"")</f>
        <v>697.2</v>
      </c>
      <c r="Z114" s="36">
        <f>IFERROR(IF(Y114=0,"",ROUNDUP(Y114/H114,0)*0.02175),"")</f>
        <v>1.8052499999999998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736.32857142857142</v>
      </c>
      <c r="BN114" s="64">
        <f>IFERROR(Y114*I114/H114,"0")</f>
        <v>744.01200000000006</v>
      </c>
      <c r="BO114" s="64">
        <f>IFERROR(1/J114*(X114/H114),"0")</f>
        <v>1.4668367346938773</v>
      </c>
      <c r="BP114" s="64">
        <f>IFERROR(1/J114*(Y114/H114),"0")</f>
        <v>1.482142857142857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315</v>
      </c>
      <c r="Y115" s="384">
        <f>IFERROR(IF(X115="",0,CEILING((X115/$H115),1)*$H115),"")</f>
        <v>315.90000000000003</v>
      </c>
      <c r="Z115" s="36">
        <f>IFERROR(IF(Y115=0,"",ROUNDUP(Y115/H115,0)*0.00753),"")</f>
        <v>0.88101000000000007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346.73333333333329</v>
      </c>
      <c r="BN115" s="64">
        <f>IFERROR(Y115*I115/H115,"0")</f>
        <v>347.72399999999999</v>
      </c>
      <c r="BO115" s="64">
        <f>IFERROR(1/J115*(X115/H115),"0")</f>
        <v>0.74786324786324776</v>
      </c>
      <c r="BP115" s="64">
        <f>IFERROR(1/J115*(Y115/H115),"0")</f>
        <v>0.75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198.8095238095238</v>
      </c>
      <c r="Y118" s="385">
        <f>IFERROR(Y113/H113,"0")+IFERROR(Y114/H114,"0")+IFERROR(Y115/H115,"0")+IFERROR(Y116/H116,"0")+IFERROR(Y117/H117,"0")</f>
        <v>200</v>
      </c>
      <c r="Z118" s="385">
        <f>IFERROR(IF(Z113="",0,Z113),"0")+IFERROR(IF(Z114="",0,Z114),"0")+IFERROR(IF(Z115="",0,Z115),"0")+IFERROR(IF(Z116="",0,Z116),"0")+IFERROR(IF(Z117="",0,Z117),"0")</f>
        <v>2.6862599999999999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1005</v>
      </c>
      <c r="Y119" s="385">
        <f>IFERROR(SUM(Y113:Y117),"0")</f>
        <v>1013.1000000000001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0</v>
      </c>
      <c r="Y127" s="385">
        <f>IFERROR(Y122/H122,"0")+IFERROR(Y123/H123,"0")+IFERROR(Y124/H124,"0")+IFERROR(Y125/H125,"0")+IFERROR(Y126/H126,"0")</f>
        <v>0</v>
      </c>
      <c r="Z127" s="385">
        <f>IFERROR(IF(Z122="",0,Z122),"0")+IFERROR(IF(Z123="",0,Z123),"0")+IFERROR(IF(Z124="",0,Z124),"0")+IFERROR(IF(Z125="",0,Z125),"0")+IFERROR(IF(Z126="",0,Z126),"0")</f>
        <v>0</v>
      </c>
      <c r="AA127" s="386"/>
      <c r="AB127" s="386"/>
      <c r="AC127" s="386"/>
    </row>
    <row r="128" spans="1:68" hidden="1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0</v>
      </c>
      <c r="Y128" s="385">
        <f>IFERROR(SUM(Y122:Y126),"0")</f>
        <v>0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500</v>
      </c>
      <c r="Y139" s="384">
        <f t="shared" si="21"/>
        <v>504</v>
      </c>
      <c r="Z139" s="36">
        <f>IFERROR(IF(Y139=0,"",ROUNDUP(Y139/H139,0)*0.02175),"")</f>
        <v>1.3049999999999999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533.21428571428567</v>
      </c>
      <c r="BN139" s="64">
        <f t="shared" si="23"/>
        <v>537.48</v>
      </c>
      <c r="BO139" s="64">
        <f t="shared" si="24"/>
        <v>1.0629251700680271</v>
      </c>
      <c r="BP139" s="64">
        <f t="shared" si="25"/>
        <v>1.0714285714285714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675</v>
      </c>
      <c r="Y141" s="384">
        <f t="shared" si="21"/>
        <v>675</v>
      </c>
      <c r="Z141" s="36">
        <f>IFERROR(IF(Y141=0,"",ROUNDUP(Y141/H141,0)*0.00753),"")</f>
        <v>1.8825000000000001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742.99999999999989</v>
      </c>
      <c r="BN141" s="64">
        <f t="shared" si="23"/>
        <v>742.99999999999989</v>
      </c>
      <c r="BO141" s="64">
        <f t="shared" si="24"/>
        <v>1.6025641025641024</v>
      </c>
      <c r="BP141" s="64">
        <f t="shared" si="25"/>
        <v>1.6025641025641024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309.52380952380952</v>
      </c>
      <c r="Y144" s="385">
        <f>IFERROR(Y138/H138,"0")+IFERROR(Y139/H139,"0")+IFERROR(Y140/H140,"0")+IFERROR(Y141/H141,"0")+IFERROR(Y142/H142,"0")+IFERROR(Y143/H143,"0")</f>
        <v>310</v>
      </c>
      <c r="Z144" s="385">
        <f>IFERROR(IF(Z138="",0,Z138),"0")+IFERROR(IF(Z139="",0,Z139),"0")+IFERROR(IF(Z140="",0,Z140),"0")+IFERROR(IF(Z141="",0,Z141),"0")+IFERROR(IF(Z142="",0,Z142),"0")+IFERROR(IF(Z143="",0,Z143),"0")</f>
        <v>3.1875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1175</v>
      </c>
      <c r="Y145" s="385">
        <f>IFERROR(SUM(Y138:Y143),"0")</f>
        <v>1179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0</v>
      </c>
      <c r="Y199" s="385">
        <f>IFERROR(Y191/H191,"0")+IFERROR(Y192/H192,"0")+IFERROR(Y193/H193,"0")+IFERROR(Y194/H194,"0")+IFERROR(Y195/H195,"0")+IFERROR(Y196/H196,"0")+IFERROR(Y197/H197,"0")+IFERROR(Y198/H198,"0")</f>
        <v>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386"/>
      <c r="AB199" s="386"/>
      <c r="AC199" s="386"/>
    </row>
    <row r="200" spans="1:68" hidden="1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0</v>
      </c>
      <c r="Y200" s="385">
        <f>IFERROR(SUM(Y191:Y198),"0")</f>
        <v>0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hidden="1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250</v>
      </c>
      <c r="Y227" s="384">
        <f t="shared" si="36"/>
        <v>252.29999999999998</v>
      </c>
      <c r="Z227" s="36">
        <f>IFERROR(IF(Y227=0,"",ROUNDUP(Y227/H227,0)*0.02175),"")</f>
        <v>0.63074999999999992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266.20689655172418</v>
      </c>
      <c r="BN227" s="64">
        <f t="shared" si="38"/>
        <v>268.65600000000001</v>
      </c>
      <c r="BO227" s="64">
        <f t="shared" si="39"/>
        <v>0.51313628899835795</v>
      </c>
      <c r="BP227" s="64">
        <f t="shared" si="40"/>
        <v>0.51785714285714279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400</v>
      </c>
      <c r="Y230" s="384">
        <f t="shared" si="36"/>
        <v>400.8</v>
      </c>
      <c r="Z230" s="36">
        <f t="shared" si="41"/>
        <v>1.2575100000000001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445.33333333333331</v>
      </c>
      <c r="BN230" s="64">
        <f t="shared" si="38"/>
        <v>446.2240000000001</v>
      </c>
      <c r="BO230" s="64">
        <f t="shared" si="39"/>
        <v>1.0683760683760684</v>
      </c>
      <c r="BP230" s="64">
        <f t="shared" si="40"/>
        <v>1.0705128205128205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400</v>
      </c>
      <c r="Y231" s="384">
        <f t="shared" si="36"/>
        <v>400.8</v>
      </c>
      <c r="Z231" s="36">
        <f t="shared" si="41"/>
        <v>1.2575100000000001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445.33333333333331</v>
      </c>
      <c r="BN231" s="64">
        <f t="shared" si="38"/>
        <v>446.2240000000001</v>
      </c>
      <c r="BO231" s="64">
        <f t="shared" si="39"/>
        <v>1.0683760683760684</v>
      </c>
      <c r="BP231" s="64">
        <f t="shared" si="40"/>
        <v>1.0705128205128205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362.06896551724139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363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3.1457700000000002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1050</v>
      </c>
      <c r="Y236" s="385">
        <f>IFERROR(SUM(Y224:Y234),"0")</f>
        <v>1053.9000000000001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0</v>
      </c>
      <c r="Y243" s="385">
        <f>IFERROR(Y238/H238,"0")+IFERROR(Y239/H239,"0")+IFERROR(Y240/H240,"0")+IFERROR(Y241/H241,"0")+IFERROR(Y242/H242,"0")</f>
        <v>0</v>
      </c>
      <c r="Z243" s="385">
        <f>IFERROR(IF(Z238="",0,Z238),"0")+IFERROR(IF(Z239="",0,Z239),"0")+IFERROR(IF(Z240="",0,Z240),"0")+IFERROR(IF(Z241="",0,Z241),"0")+IFERROR(IF(Z242="",0,Z242),"0")</f>
        <v>0</v>
      </c>
      <c r="AA243" s="386"/>
      <c r="AB243" s="386"/>
      <c r="AC243" s="386"/>
    </row>
    <row r="244" spans="1:68" hidden="1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0</v>
      </c>
      <c r="Y244" s="385">
        <f>IFERROR(SUM(Y238:Y242),"0")</f>
        <v>0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150</v>
      </c>
      <c r="Y281" s="384">
        <f>IFERROR(IF(X281="",0,CEILING((X281/$H281),1)*$H281),"")</f>
        <v>153</v>
      </c>
      <c r="Z281" s="36">
        <f>IFERROR(IF(Y281=0,"",ROUNDUP(Y281/H281,0)*0.02175),"")</f>
        <v>0.36974999999999997</v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158</v>
      </c>
      <c r="BN281" s="64">
        <f>IFERROR(Y281*I281/H281,"0")</f>
        <v>161.16</v>
      </c>
      <c r="BO281" s="64">
        <f>IFERROR(1/J281*(X281/H281),"0")</f>
        <v>0.29761904761904762</v>
      </c>
      <c r="BP281" s="64">
        <f>IFERROR(1/J281*(Y281/H281),"0")</f>
        <v>0.30357142857142855</v>
      </c>
    </row>
    <row r="282" spans="1:68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16.666666666666668</v>
      </c>
      <c r="Y282" s="385">
        <f>IFERROR(Y281/H281,"0")</f>
        <v>17</v>
      </c>
      <c r="Z282" s="385">
        <f>IFERROR(IF(Z281="",0,Z281),"0")</f>
        <v>0.36974999999999997</v>
      </c>
      <c r="AA282" s="386"/>
      <c r="AB282" s="386"/>
      <c r="AC282" s="386"/>
    </row>
    <row r="283" spans="1:68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150</v>
      </c>
      <c r="Y283" s="385">
        <f>IFERROR(SUM(Y281:Y281),"0")</f>
        <v>153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IFERROR(IF(Y295=0,"",ROUNDUP(Y295/H295,0)*0.00753),"")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0</v>
      </c>
      <c r="Y298" s="385">
        <f>IFERROR(Y293/H293,"0")+IFERROR(Y294/H294,"0")+IFERROR(Y295/H295,"0")+IFERROR(Y296/H296,"0")+IFERROR(Y297/H297,"0")</f>
        <v>0</v>
      </c>
      <c r="Z298" s="385">
        <f>IFERROR(IF(Z293="",0,Z293),"0")+IFERROR(IF(Z294="",0,Z294),"0")+IFERROR(IF(Z295="",0,Z295),"0")+IFERROR(IF(Z296="",0,Z296),"0")+IFERROR(IF(Z297="",0,Z297),"0")</f>
        <v>0</v>
      </c>
      <c r="AA298" s="386"/>
      <c r="AB298" s="386"/>
      <c r="AC298" s="386"/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0</v>
      </c>
      <c r="Y299" s="385">
        <f>IFERROR(SUM(Y293:Y297),"0")</f>
        <v>0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0</v>
      </c>
      <c r="Y347" s="385">
        <f>IFERROR(Y344/H344,"0")+IFERROR(Y345/H345,"0")+IFERROR(Y346/H346,"0")</f>
        <v>0</v>
      </c>
      <c r="Z347" s="385">
        <f>IFERROR(IF(Z344="",0,Z344),"0")+IFERROR(IF(Z345="",0,Z345),"0")+IFERROR(IF(Z346="",0,Z346),"0")</f>
        <v>0</v>
      </c>
      <c r="AA347" s="386"/>
      <c r="AB347" s="386"/>
      <c r="AC347" s="386"/>
    </row>
    <row r="348" spans="1:68" hidden="1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0</v>
      </c>
      <c r="Y348" s="385">
        <f>IFERROR(SUM(Y344:Y346),"0")</f>
        <v>0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1950</v>
      </c>
      <c r="Y377" s="384">
        <f t="shared" si="67"/>
        <v>1950</v>
      </c>
      <c r="Z377" s="36">
        <f>IFERROR(IF(Y377=0,"",ROUNDUP(Y377/H377,0)*0.02175),"")</f>
        <v>2.8274999999999997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2012.4</v>
      </c>
      <c r="BN377" s="64">
        <f t="shared" si="69"/>
        <v>2012.4</v>
      </c>
      <c r="BO377" s="64">
        <f t="shared" si="70"/>
        <v>2.708333333333333</v>
      </c>
      <c r="BP377" s="64">
        <f t="shared" si="71"/>
        <v>2.708333333333333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1470</v>
      </c>
      <c r="Y379" s="384">
        <f t="shared" si="67"/>
        <v>1470</v>
      </c>
      <c r="Z379" s="36">
        <f>IFERROR(IF(Y379=0,"",ROUNDUP(Y379/H379,0)*0.02175),"")</f>
        <v>2.1315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1517.0400000000002</v>
      </c>
      <c r="BN379" s="64">
        <f t="shared" si="69"/>
        <v>1517.0400000000002</v>
      </c>
      <c r="BO379" s="64">
        <f t="shared" si="70"/>
        <v>2.0416666666666665</v>
      </c>
      <c r="BP379" s="64">
        <f t="shared" si="71"/>
        <v>2.0416666666666665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228</v>
      </c>
      <c r="Y385" s="385">
        <f>IFERROR(Y376/H376,"0")+IFERROR(Y377/H377,"0")+IFERROR(Y378/H378,"0")+IFERROR(Y379/H379,"0")+IFERROR(Y380/H380,"0")+IFERROR(Y381/H381,"0")+IFERROR(Y382/H382,"0")+IFERROR(Y383/H383,"0")+IFERROR(Y384/H384,"0")</f>
        <v>228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4.9589999999999996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3420</v>
      </c>
      <c r="Y386" s="385">
        <f>IFERROR(SUM(Y376:Y384),"0")</f>
        <v>3420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1950</v>
      </c>
      <c r="Y388" s="384">
        <f>IFERROR(IF(X388="",0,CEILING((X388/$H388),1)*$H388),"")</f>
        <v>1950</v>
      </c>
      <c r="Z388" s="36">
        <f>IFERROR(IF(Y388=0,"",ROUNDUP(Y388/H388,0)*0.02175),"")</f>
        <v>2.8274999999999997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2012.4</v>
      </c>
      <c r="BN388" s="64">
        <f>IFERROR(Y388*I388/H388,"0")</f>
        <v>2012.4</v>
      </c>
      <c r="BO388" s="64">
        <f>IFERROR(1/J388*(X388/H388),"0")</f>
        <v>2.708333333333333</v>
      </c>
      <c r="BP388" s="64">
        <f>IFERROR(1/J388*(Y388/H388),"0")</f>
        <v>2.708333333333333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130</v>
      </c>
      <c r="Y390" s="385">
        <f>IFERROR(Y388/H388,"0")+IFERROR(Y389/H389,"0")</f>
        <v>130</v>
      </c>
      <c r="Z390" s="385">
        <f>IFERROR(IF(Z388="",0,Z388),"0")+IFERROR(IF(Z389="",0,Z389),"0")</f>
        <v>2.8274999999999997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1950</v>
      </c>
      <c r="Y391" s="385">
        <f>IFERROR(SUM(Y388:Y389),"0")</f>
        <v>1950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3900</v>
      </c>
      <c r="Y417" s="384">
        <f>IFERROR(IF(X417="",0,CEILING((X417/$H417),1)*$H417),"")</f>
        <v>3900</v>
      </c>
      <c r="Z417" s="36">
        <f>IFERROR(IF(Y417=0,"",ROUNDUP(Y417/H417,0)*0.02175),"")</f>
        <v>10.875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4182</v>
      </c>
      <c r="BN417" s="64">
        <f>IFERROR(Y417*I417/H417,"0")</f>
        <v>4182</v>
      </c>
      <c r="BO417" s="64">
        <f>IFERROR(1/J417*(X417/H417),"0")</f>
        <v>8.9285714285714288</v>
      </c>
      <c r="BP417" s="64">
        <f>IFERROR(1/J417*(Y417/H417),"0")</f>
        <v>8.9285714285714288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200</v>
      </c>
      <c r="Y419" s="384">
        <f>IFERROR(IF(X419="",0,CEILING((X419/$H419),1)*$H419),"")</f>
        <v>201.6</v>
      </c>
      <c r="Z419" s="36">
        <f>IFERROR(IF(Y419=0,"",ROUNDUP(Y419/H419,0)*0.00753),"")</f>
        <v>0.63251999999999997</v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223.66666666666671</v>
      </c>
      <c r="BN419" s="64">
        <f>IFERROR(Y419*I419/H419,"0")</f>
        <v>225.45600000000005</v>
      </c>
      <c r="BO419" s="64">
        <f>IFERROR(1/J419*(X419/H419),"0")</f>
        <v>0.53418803418803418</v>
      </c>
      <c r="BP419" s="64">
        <f>IFERROR(1/J419*(Y419/H419),"0")</f>
        <v>0.53846153846153844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583.33333333333337</v>
      </c>
      <c r="Y422" s="385">
        <f>IFERROR(Y417/H417,"0")+IFERROR(Y418/H418,"0")+IFERROR(Y419/H419,"0")+IFERROR(Y420/H420,"0")+IFERROR(Y421/H421,"0")</f>
        <v>584</v>
      </c>
      <c r="Z422" s="385">
        <f>IFERROR(IF(Z417="",0,Z417),"0")+IFERROR(IF(Z418="",0,Z418),"0")+IFERROR(IF(Z419="",0,Z419),"0")+IFERROR(IF(Z420="",0,Z420),"0")+IFERROR(IF(Z421="",0,Z421),"0")</f>
        <v>11.50752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4100</v>
      </c>
      <c r="Y423" s="385">
        <f>IFERROR(SUM(Y417:Y421),"0")</f>
        <v>4101.6000000000004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idden="1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386"/>
      <c r="AB456" s="386"/>
      <c r="AC456" s="386"/>
    </row>
    <row r="457" spans="1:68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0</v>
      </c>
      <c r="Y457" s="385">
        <f>IFERROR(SUM(Y435:Y455),"0")</f>
        <v>0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300</v>
      </c>
      <c r="Y501" s="384">
        <f t="shared" si="83"/>
        <v>300.96000000000004</v>
      </c>
      <c r="Z501" s="36">
        <f t="shared" si="84"/>
        <v>0.68171999999999999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320.45454545454544</v>
      </c>
      <c r="BN501" s="64">
        <f t="shared" si="86"/>
        <v>321.48</v>
      </c>
      <c r="BO501" s="64">
        <f t="shared" si="87"/>
        <v>0.54632867132867136</v>
      </c>
      <c r="BP501" s="64">
        <f t="shared" si="88"/>
        <v>0.54807692307692313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hidden="1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0</v>
      </c>
      <c r="Y503" s="384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1950</v>
      </c>
      <c r="Y505" s="384">
        <f t="shared" si="83"/>
        <v>1953.6000000000001</v>
      </c>
      <c r="Z505" s="36">
        <f t="shared" si="84"/>
        <v>4.4252000000000002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2082.9545454545455</v>
      </c>
      <c r="BN505" s="64">
        <f t="shared" si="86"/>
        <v>2086.7999999999997</v>
      </c>
      <c r="BO505" s="64">
        <f t="shared" si="87"/>
        <v>3.5511363636363638</v>
      </c>
      <c r="BP505" s="64">
        <f t="shared" si="88"/>
        <v>3.5576923076923079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426.13636363636363</v>
      </c>
      <c r="Y508" s="385">
        <f>IFERROR(Y500/H500,"0")+IFERROR(Y501/H501,"0")+IFERROR(Y502/H502,"0")+IFERROR(Y503/H503,"0")+IFERROR(Y504/H504,"0")+IFERROR(Y505/H505,"0")+IFERROR(Y506/H506,"0")+IFERROR(Y507/H507,"0")</f>
        <v>427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5.1069200000000006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2250</v>
      </c>
      <c r="Y509" s="385">
        <f>IFERROR(SUM(Y500:Y507),"0")</f>
        <v>2254.5600000000004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hidden="1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0</v>
      </c>
      <c r="Y513" s="385">
        <f>IFERROR(Y511/H511,"0")+IFERROR(Y512/H512,"0")</f>
        <v>0</v>
      </c>
      <c r="Z513" s="385">
        <f>IFERROR(IF(Z511="",0,Z511),"0")+IFERROR(IF(Z512="",0,Z512),"0")</f>
        <v>0</v>
      </c>
      <c r="AA513" s="386"/>
      <c r="AB513" s="386"/>
      <c r="AC513" s="386"/>
    </row>
    <row r="514" spans="1:68" hidden="1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0</v>
      </c>
      <c r="Y514" s="385">
        <f>IFERROR(SUM(Y511:Y512),"0")</f>
        <v>0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980</v>
      </c>
      <c r="Y516" s="384">
        <f t="shared" ref="Y516:Y521" si="89">IFERROR(IF(X516="",0,CEILING((X516/$H516),1)*$H516),"")</f>
        <v>982.08</v>
      </c>
      <c r="Z516" s="36">
        <f>IFERROR(IF(Y516=0,"",ROUNDUP(Y516/H516,0)*0.01196),"")</f>
        <v>2.2245599999999999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1046.8181818181818</v>
      </c>
      <c r="BN516" s="64">
        <f t="shared" ref="BN516:BN521" si="91">IFERROR(Y516*I516/H516,"0")</f>
        <v>1049.04</v>
      </c>
      <c r="BO516" s="64">
        <f t="shared" ref="BO516:BO521" si="92">IFERROR(1/J516*(X516/H516),"0")</f>
        <v>1.7846736596736597</v>
      </c>
      <c r="BP516" s="64">
        <f t="shared" ref="BP516:BP521" si="93">IFERROR(1/J516*(Y516/H516),"0")</f>
        <v>1.7884615384615385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980</v>
      </c>
      <c r="Y517" s="384">
        <f t="shared" si="89"/>
        <v>982.08</v>
      </c>
      <c r="Z517" s="36">
        <f>IFERROR(IF(Y517=0,"",ROUNDUP(Y517/H517,0)*0.01196),"")</f>
        <v>2.2245599999999999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1046.8181818181818</v>
      </c>
      <c r="BN517" s="64">
        <f t="shared" si="91"/>
        <v>1049.04</v>
      </c>
      <c r="BO517" s="64">
        <f t="shared" si="92"/>
        <v>1.7846736596736597</v>
      </c>
      <c r="BP517" s="64">
        <f t="shared" si="93"/>
        <v>1.7884615384615385</v>
      </c>
    </row>
    <row r="518" spans="1:68" ht="27" hidden="1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0</v>
      </c>
      <c r="Y518" s="384">
        <f t="shared" si="89"/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371.21212121212119</v>
      </c>
      <c r="Y522" s="385">
        <f>IFERROR(Y516/H516,"0")+IFERROR(Y517/H517,"0")+IFERROR(Y518/H518,"0")+IFERROR(Y519/H519,"0")+IFERROR(Y520/H520,"0")+IFERROR(Y521/H521,"0")</f>
        <v>372</v>
      </c>
      <c r="Z522" s="385">
        <f>IFERROR(IF(Z516="",0,Z516),"0")+IFERROR(IF(Z517="",0,Z517),"0")+IFERROR(IF(Z518="",0,Z518),"0")+IFERROR(IF(Z519="",0,Z519),"0")+IFERROR(IF(Z520="",0,Z520),"0")+IFERROR(IF(Z521="",0,Z521),"0")</f>
        <v>4.4491199999999997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1960</v>
      </c>
      <c r="Y523" s="385">
        <f>IFERROR(SUM(Y516:Y521),"0")</f>
        <v>1964.16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490</v>
      </c>
      <c r="Y539" s="384">
        <f t="shared" si="94"/>
        <v>492</v>
      </c>
      <c r="Z539" s="36">
        <f>IFERROR(IF(Y539=0,"",ROUNDUP(Y539/H539,0)*0.02175),"")</f>
        <v>0.89174999999999993</v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509.59999999999997</v>
      </c>
      <c r="BN539" s="64">
        <f t="shared" si="96"/>
        <v>511.68</v>
      </c>
      <c r="BO539" s="64">
        <f t="shared" si="97"/>
        <v>0.72916666666666663</v>
      </c>
      <c r="BP539" s="64">
        <f t="shared" si="98"/>
        <v>0.7321428571428571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40.833333333333336</v>
      </c>
      <c r="Y544" s="385">
        <f>IFERROR(Y537/H537,"0")+IFERROR(Y538/H538,"0")+IFERROR(Y539/H539,"0")+IFERROR(Y540/H540,"0")+IFERROR(Y541/H541,"0")+IFERROR(Y542/H542,"0")+IFERROR(Y543/H543,"0")</f>
        <v>41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0.89174999999999993</v>
      </c>
      <c r="AA544" s="386"/>
      <c r="AB544" s="386"/>
      <c r="AC544" s="386"/>
    </row>
    <row r="545" spans="1:68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490</v>
      </c>
      <c r="Y545" s="385">
        <f>IFERROR(SUM(Y537:Y543),"0")</f>
        <v>492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17850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17883.72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18941.635208240034</v>
      </c>
      <c r="Y596" s="385">
        <f>IFERROR(SUM(BN22:BN592),"0")</f>
        <v>18977.655999999999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34</v>
      </c>
      <c r="Y597" s="38">
        <f>ROUNDUP(SUM(BP22:BP592),0)</f>
        <v>34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19791.635208240034</v>
      </c>
      <c r="Y598" s="385">
        <f>GrossWeightTotalR+PalletQtyTotalR*25</f>
        <v>19827.655999999999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2694.3618948101707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2700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39.740090000000002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0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605" s="46">
        <f>IFERROR(Y105*1,"0")+IFERROR(Y106*1,"0")+IFERROR(Y107*1,"0")+IFERROR(Y108*1,"0")+IFERROR(Y109*1,"0")+IFERROR(Y113*1,"0")+IFERROR(Y114*1,"0")+IFERROR(Y115*1,"0")+IFERROR(Y116*1,"0")+IFERROR(Y117*1,"0")</f>
        <v>1315.5000000000002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1179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0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1053.9000000000001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153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0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0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5370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4101.6000000000004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4218.72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492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5,00"/>
        <filter val="1 050,00"/>
        <filter val="1 175,00"/>
        <filter val="1 470,00"/>
        <filter val="1 950,00"/>
        <filter val="1 960,00"/>
        <filter val="130,00"/>
        <filter val="150,00"/>
        <filter val="16,67"/>
        <filter val="17 850,00"/>
        <filter val="18 941,64"/>
        <filter val="19 791,64"/>
        <filter val="198,81"/>
        <filter val="2 250,00"/>
        <filter val="2 694,36"/>
        <filter val="200,00"/>
        <filter val="228,00"/>
        <filter val="250,00"/>
        <filter val="27,78"/>
        <filter val="3 420,00"/>
        <filter val="3 900,00"/>
        <filter val="300,00"/>
        <filter val="309,52"/>
        <filter val="315,00"/>
        <filter val="34"/>
        <filter val="362,07"/>
        <filter val="371,21"/>
        <filter val="4 100,00"/>
        <filter val="40,83"/>
        <filter val="400,00"/>
        <filter val="426,14"/>
        <filter val="490,00"/>
        <filter val="500,00"/>
        <filter val="583,33"/>
        <filter val="675,00"/>
        <filter val="690,00"/>
        <filter val="980,00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2024-09-13T09:11:01Z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