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183E3A-1D3C-471E-92FC-37207B3C4F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X574" i="1"/>
  <c r="X573" i="1"/>
  <c r="BO572" i="1"/>
  <c r="BM572" i="1"/>
  <c r="Y572" i="1"/>
  <c r="X570" i="1"/>
  <c r="X569" i="1"/>
  <c r="BO568" i="1"/>
  <c r="BM568" i="1"/>
  <c r="Y568" i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Y497" i="1" s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Y345" i="1" s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P335" i="1" s="1"/>
  <c r="BO334" i="1"/>
  <c r="BM334" i="1"/>
  <c r="Y334" i="1"/>
  <c r="BP334" i="1" s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BO302" i="1"/>
  <c r="BM302" i="1"/>
  <c r="Y302" i="1"/>
  <c r="BP302" i="1" s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Y273" i="1" s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X240" i="1"/>
  <c r="X239" i="1"/>
  <c r="BO238" i="1"/>
  <c r="BM238" i="1"/>
  <c r="Y238" i="1"/>
  <c r="BP238" i="1" s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F589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E589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58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BO22" i="1"/>
  <c r="BM22" i="1"/>
  <c r="X580" i="1" s="1"/>
  <c r="Y22" i="1"/>
  <c r="P22" i="1"/>
  <c r="H10" i="1"/>
  <c r="A9" i="1"/>
  <c r="F10" i="1" s="1"/>
  <c r="D7" i="1"/>
  <c r="Q6" i="1"/>
  <c r="P2" i="1"/>
  <c r="BP319" i="1" l="1"/>
  <c r="BN319" i="1"/>
  <c r="Z319" i="1"/>
  <c r="Y349" i="1"/>
  <c r="BP348" i="1"/>
  <c r="BN348" i="1"/>
  <c r="Z348" i="1"/>
  <c r="Z349" i="1" s="1"/>
  <c r="BP352" i="1"/>
  <c r="BN352" i="1"/>
  <c r="Z352" i="1"/>
  <c r="BP384" i="1"/>
  <c r="BN384" i="1"/>
  <c r="Z384" i="1"/>
  <c r="BP420" i="1"/>
  <c r="BN420" i="1"/>
  <c r="Z420" i="1"/>
  <c r="BP433" i="1"/>
  <c r="BN433" i="1"/>
  <c r="Z433" i="1"/>
  <c r="Y468" i="1"/>
  <c r="Y467" i="1"/>
  <c r="BP466" i="1"/>
  <c r="BN466" i="1"/>
  <c r="Z466" i="1"/>
  <c r="Z467" i="1" s="1"/>
  <c r="Y474" i="1"/>
  <c r="BP471" i="1"/>
  <c r="BN471" i="1"/>
  <c r="Z471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Z28" i="1"/>
  <c r="BN28" i="1"/>
  <c r="Z56" i="1"/>
  <c r="BN56" i="1"/>
  <c r="Z72" i="1"/>
  <c r="BN72" i="1"/>
  <c r="Z75" i="1"/>
  <c r="BN75" i="1"/>
  <c r="Z89" i="1"/>
  <c r="BN89" i="1"/>
  <c r="Z108" i="1"/>
  <c r="BN108" i="1"/>
  <c r="Y118" i="1"/>
  <c r="Z125" i="1"/>
  <c r="BN125" i="1"/>
  <c r="Y136" i="1"/>
  <c r="Z132" i="1"/>
  <c r="BN132" i="1"/>
  <c r="Z142" i="1"/>
  <c r="BN142" i="1"/>
  <c r="Z159" i="1"/>
  <c r="BN159" i="1"/>
  <c r="Z178" i="1"/>
  <c r="BN178" i="1"/>
  <c r="Z193" i="1"/>
  <c r="BN193" i="1"/>
  <c r="Y205" i="1"/>
  <c r="Z203" i="1"/>
  <c r="BN203" i="1"/>
  <c r="Z215" i="1"/>
  <c r="BN215" i="1"/>
  <c r="Z232" i="1"/>
  <c r="BN232" i="1"/>
  <c r="Z243" i="1"/>
  <c r="BN243" i="1"/>
  <c r="Z279" i="1"/>
  <c r="BN279" i="1"/>
  <c r="BP305" i="1"/>
  <c r="BN305" i="1"/>
  <c r="Z305" i="1"/>
  <c r="BP337" i="1"/>
  <c r="BN337" i="1"/>
  <c r="Z337" i="1"/>
  <c r="BP364" i="1"/>
  <c r="BN364" i="1"/>
  <c r="Z364" i="1"/>
  <c r="BP390" i="1"/>
  <c r="BN390" i="1"/>
  <c r="Z390" i="1"/>
  <c r="BP428" i="1"/>
  <c r="BN428" i="1"/>
  <c r="Z428" i="1"/>
  <c r="BP443" i="1"/>
  <c r="BN443" i="1"/>
  <c r="Z443" i="1"/>
  <c r="BP490" i="1"/>
  <c r="BN490" i="1"/>
  <c r="Z490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BP557" i="1"/>
  <c r="BN557" i="1"/>
  <c r="Z557" i="1"/>
  <c r="Y344" i="1"/>
  <c r="BP404" i="1"/>
  <c r="BN404" i="1"/>
  <c r="Z404" i="1"/>
  <c r="BP426" i="1"/>
  <c r="BN426" i="1"/>
  <c r="Z426" i="1"/>
  <c r="BP431" i="1"/>
  <c r="BN431" i="1"/>
  <c r="Z431" i="1"/>
  <c r="BP439" i="1"/>
  <c r="BN439" i="1"/>
  <c r="Z439" i="1"/>
  <c r="BP462" i="1"/>
  <c r="BN462" i="1"/>
  <c r="Z462" i="1"/>
  <c r="BP488" i="1"/>
  <c r="BN488" i="1"/>
  <c r="Z488" i="1"/>
  <c r="BP504" i="1"/>
  <c r="BN504" i="1"/>
  <c r="Z504" i="1"/>
  <c r="BP539" i="1"/>
  <c r="BN539" i="1"/>
  <c r="Z539" i="1"/>
  <c r="BP541" i="1"/>
  <c r="BN541" i="1"/>
  <c r="Z541" i="1"/>
  <c r="BP543" i="1"/>
  <c r="BN543" i="1"/>
  <c r="Z543" i="1"/>
  <c r="B589" i="1"/>
  <c r="X579" i="1"/>
  <c r="Z26" i="1"/>
  <c r="BN26" i="1"/>
  <c r="BP26" i="1"/>
  <c r="Z30" i="1"/>
  <c r="BN30" i="1"/>
  <c r="Z54" i="1"/>
  <c r="BN54" i="1"/>
  <c r="Z58" i="1"/>
  <c r="BN58" i="1"/>
  <c r="Y64" i="1"/>
  <c r="Z70" i="1"/>
  <c r="BN70" i="1"/>
  <c r="Z79" i="1"/>
  <c r="BN79" i="1"/>
  <c r="BP79" i="1"/>
  <c r="Y91" i="1"/>
  <c r="Z87" i="1"/>
  <c r="BN87" i="1"/>
  <c r="Z93" i="1"/>
  <c r="BN93" i="1"/>
  <c r="BP93" i="1"/>
  <c r="Y101" i="1"/>
  <c r="Z106" i="1"/>
  <c r="BN106" i="1"/>
  <c r="Z114" i="1"/>
  <c r="BN114" i="1"/>
  <c r="Z123" i="1"/>
  <c r="BN123" i="1"/>
  <c r="Z134" i="1"/>
  <c r="BN134" i="1"/>
  <c r="Y144" i="1"/>
  <c r="Z140" i="1"/>
  <c r="BN140" i="1"/>
  <c r="Z148" i="1"/>
  <c r="BN148" i="1"/>
  <c r="Y157" i="1"/>
  <c r="Z155" i="1"/>
  <c r="BN155" i="1"/>
  <c r="Z161" i="1"/>
  <c r="BN161" i="1"/>
  <c r="Z176" i="1"/>
  <c r="BN176" i="1"/>
  <c r="Z180" i="1"/>
  <c r="BN180" i="1"/>
  <c r="Z187" i="1"/>
  <c r="BN187" i="1"/>
  <c r="Z197" i="1"/>
  <c r="BN197" i="1"/>
  <c r="BP197" i="1"/>
  <c r="Z201" i="1"/>
  <c r="BN201" i="1"/>
  <c r="Z209" i="1"/>
  <c r="BN209" i="1"/>
  <c r="Z213" i="1"/>
  <c r="BN213" i="1"/>
  <c r="Z217" i="1"/>
  <c r="BN217" i="1"/>
  <c r="Z225" i="1"/>
  <c r="BN225" i="1"/>
  <c r="Z234" i="1"/>
  <c r="BN234" i="1"/>
  <c r="Z238" i="1"/>
  <c r="BN238" i="1"/>
  <c r="Z245" i="1"/>
  <c r="BN245" i="1"/>
  <c r="Z249" i="1"/>
  <c r="BN249" i="1"/>
  <c r="Z257" i="1"/>
  <c r="BN257" i="1"/>
  <c r="Z272" i="1"/>
  <c r="BN272" i="1"/>
  <c r="Z277" i="1"/>
  <c r="BN277" i="1"/>
  <c r="Z281" i="1"/>
  <c r="BN281" i="1"/>
  <c r="Z302" i="1"/>
  <c r="BN302" i="1"/>
  <c r="Z303" i="1"/>
  <c r="BN303" i="1"/>
  <c r="Z307" i="1"/>
  <c r="BN307" i="1"/>
  <c r="Z315" i="1"/>
  <c r="BN315" i="1"/>
  <c r="Y325" i="1"/>
  <c r="Z321" i="1"/>
  <c r="BN321" i="1"/>
  <c r="Z329" i="1"/>
  <c r="BN329" i="1"/>
  <c r="Z334" i="1"/>
  <c r="BN334" i="1"/>
  <c r="Z335" i="1"/>
  <c r="BN335" i="1"/>
  <c r="Z341" i="1"/>
  <c r="BN341" i="1"/>
  <c r="BP341" i="1"/>
  <c r="Z354" i="1"/>
  <c r="BN354" i="1"/>
  <c r="Z362" i="1"/>
  <c r="BN362" i="1"/>
  <c r="Z366" i="1"/>
  <c r="BN366" i="1"/>
  <c r="Z378" i="1"/>
  <c r="BN378" i="1"/>
  <c r="Z392" i="1"/>
  <c r="BN392" i="1"/>
  <c r="Y398" i="1"/>
  <c r="BP396" i="1"/>
  <c r="BN396" i="1"/>
  <c r="Z396" i="1"/>
  <c r="BP422" i="1"/>
  <c r="BN422" i="1"/>
  <c r="Z422" i="1"/>
  <c r="BP430" i="1"/>
  <c r="BN430" i="1"/>
  <c r="Z430" i="1"/>
  <c r="BP435" i="1"/>
  <c r="BN435" i="1"/>
  <c r="Z435" i="1"/>
  <c r="Y589" i="1"/>
  <c r="BP458" i="1"/>
  <c r="BN458" i="1"/>
  <c r="Z458" i="1"/>
  <c r="BP473" i="1"/>
  <c r="BN473" i="1"/>
  <c r="Z473" i="1"/>
  <c r="AA589" i="1"/>
  <c r="Y479" i="1"/>
  <c r="BP478" i="1"/>
  <c r="BN478" i="1"/>
  <c r="Z478" i="1"/>
  <c r="Z479" i="1" s="1"/>
  <c r="BP484" i="1"/>
  <c r="BN484" i="1"/>
  <c r="Z484" i="1"/>
  <c r="BP496" i="1"/>
  <c r="BN496" i="1"/>
  <c r="Z496" i="1"/>
  <c r="BP500" i="1"/>
  <c r="BN500" i="1"/>
  <c r="Z500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Y570" i="1"/>
  <c r="Y569" i="1"/>
  <c r="BP568" i="1"/>
  <c r="BN568" i="1"/>
  <c r="Z568" i="1"/>
  <c r="Z569" i="1" s="1"/>
  <c r="Y578" i="1"/>
  <c r="Y577" i="1"/>
  <c r="BP576" i="1"/>
  <c r="BN576" i="1"/>
  <c r="Z576" i="1"/>
  <c r="Z577" i="1" s="1"/>
  <c r="X583" i="1"/>
  <c r="X581" i="1"/>
  <c r="X582" i="1" s="1"/>
  <c r="Z372" i="1"/>
  <c r="BP372" i="1"/>
  <c r="BN372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BP258" i="1"/>
  <c r="BN258" i="1"/>
  <c r="Z258" i="1"/>
  <c r="BP278" i="1"/>
  <c r="BN278" i="1"/>
  <c r="Z278" i="1"/>
  <c r="Q589" i="1"/>
  <c r="Y282" i="1"/>
  <c r="BP296" i="1"/>
  <c r="BN296" i="1"/>
  <c r="Z296" i="1"/>
  <c r="Z297" i="1" s="1"/>
  <c r="Y298" i="1"/>
  <c r="T589" i="1"/>
  <c r="Y309" i="1"/>
  <c r="BP301" i="1"/>
  <c r="BN301" i="1"/>
  <c r="Z301" i="1"/>
  <c r="Y310" i="1"/>
  <c r="BP306" i="1"/>
  <c r="BN306" i="1"/>
  <c r="Z306" i="1"/>
  <c r="BP314" i="1"/>
  <c r="BN314" i="1"/>
  <c r="Z314" i="1"/>
  <c r="BP353" i="1"/>
  <c r="BN353" i="1"/>
  <c r="Z353" i="1"/>
  <c r="Z355" i="1" s="1"/>
  <c r="Y355" i="1"/>
  <c r="BP379" i="1"/>
  <c r="BN379" i="1"/>
  <c r="Z379" i="1"/>
  <c r="Y381" i="1"/>
  <c r="Y386" i="1"/>
  <c r="BP383" i="1"/>
  <c r="BN383" i="1"/>
  <c r="Z383" i="1"/>
  <c r="Z385" i="1" s="1"/>
  <c r="Y385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G589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589" i="1"/>
  <c r="Z69" i="1"/>
  <c r="BN69" i="1"/>
  <c r="Z71" i="1"/>
  <c r="BN71" i="1"/>
  <c r="Z73" i="1"/>
  <c r="BN73" i="1"/>
  <c r="Z74" i="1"/>
  <c r="BN74" i="1"/>
  <c r="Y77" i="1"/>
  <c r="Z80" i="1"/>
  <c r="BN80" i="1"/>
  <c r="Z84" i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Z154" i="1"/>
  <c r="Z156" i="1" s="1"/>
  <c r="BN154" i="1"/>
  <c r="Y164" i="1"/>
  <c r="Z160" i="1"/>
  <c r="BN160" i="1"/>
  <c r="Z162" i="1"/>
  <c r="BN162" i="1"/>
  <c r="BP163" i="1"/>
  <c r="BN163" i="1"/>
  <c r="Z163" i="1"/>
  <c r="Y165" i="1"/>
  <c r="Y170" i="1"/>
  <c r="BP167" i="1"/>
  <c r="BN167" i="1"/>
  <c r="Z167" i="1"/>
  <c r="Z170" i="1" s="1"/>
  <c r="BP177" i="1"/>
  <c r="BN177" i="1"/>
  <c r="Z177" i="1"/>
  <c r="BP181" i="1"/>
  <c r="BN181" i="1"/>
  <c r="Z181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BP244" i="1"/>
  <c r="BN244" i="1"/>
  <c r="Z244" i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BP322" i="1"/>
  <c r="BN322" i="1"/>
  <c r="Z322" i="1"/>
  <c r="BP330" i="1"/>
  <c r="BN330" i="1"/>
  <c r="Z330" i="1"/>
  <c r="Y332" i="1"/>
  <c r="BP336" i="1"/>
  <c r="BN336" i="1"/>
  <c r="Z336" i="1"/>
  <c r="Z338" i="1" s="1"/>
  <c r="Y338" i="1"/>
  <c r="BP363" i="1"/>
  <c r="BN363" i="1"/>
  <c r="Z363" i="1"/>
  <c r="BP367" i="1"/>
  <c r="BN367" i="1"/>
  <c r="Z367" i="1"/>
  <c r="BP391" i="1"/>
  <c r="BN391" i="1"/>
  <c r="Z391" i="1"/>
  <c r="BP485" i="1"/>
  <c r="BN485" i="1"/>
  <c r="Z485" i="1"/>
  <c r="Y493" i="1"/>
  <c r="BP489" i="1"/>
  <c r="BN489" i="1"/>
  <c r="Z489" i="1"/>
  <c r="BP501" i="1"/>
  <c r="BN501" i="1"/>
  <c r="Z501" i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I589" i="1"/>
  <c r="Y189" i="1"/>
  <c r="K589" i="1"/>
  <c r="Y251" i="1"/>
  <c r="BP271" i="1"/>
  <c r="BN271" i="1"/>
  <c r="Z271" i="1"/>
  <c r="Y283" i="1"/>
  <c r="BP280" i="1"/>
  <c r="BN280" i="1"/>
  <c r="Z280" i="1"/>
  <c r="Y297" i="1"/>
  <c r="BP304" i="1"/>
  <c r="BN304" i="1"/>
  <c r="Z304" i="1"/>
  <c r="BP308" i="1"/>
  <c r="BN308" i="1"/>
  <c r="Z308" i="1"/>
  <c r="Y317" i="1"/>
  <c r="BP312" i="1"/>
  <c r="BN312" i="1"/>
  <c r="Z312" i="1"/>
  <c r="Z316" i="1" s="1"/>
  <c r="Y316" i="1"/>
  <c r="BP320" i="1"/>
  <c r="BN320" i="1"/>
  <c r="Z320" i="1"/>
  <c r="Z325" i="1" s="1"/>
  <c r="BP324" i="1"/>
  <c r="BN324" i="1"/>
  <c r="Z324" i="1"/>
  <c r="Y326" i="1"/>
  <c r="Y331" i="1"/>
  <c r="BP328" i="1"/>
  <c r="BN328" i="1"/>
  <c r="Z328" i="1"/>
  <c r="Z331" i="1" s="1"/>
  <c r="Y339" i="1"/>
  <c r="BP342" i="1"/>
  <c r="BN342" i="1"/>
  <c r="Z342" i="1"/>
  <c r="Z344" i="1" s="1"/>
  <c r="U589" i="1"/>
  <c r="Y356" i="1"/>
  <c r="BP361" i="1"/>
  <c r="BN361" i="1"/>
  <c r="Z361" i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W589" i="1"/>
  <c r="Y394" i="1"/>
  <c r="BP389" i="1"/>
  <c r="BN389" i="1"/>
  <c r="Z389" i="1"/>
  <c r="Z393" i="1" s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Z474" i="1" s="1"/>
  <c r="BP487" i="1"/>
  <c r="BN487" i="1"/>
  <c r="Z487" i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l="1"/>
  <c r="Z380" i="1"/>
  <c r="Z282" i="1"/>
  <c r="Z81" i="1"/>
  <c r="Z559" i="1"/>
  <c r="Z528" i="1"/>
  <c r="Z506" i="1"/>
  <c r="Z76" i="1"/>
  <c r="Z36" i="1"/>
  <c r="Z406" i="1"/>
  <c r="Z492" i="1"/>
  <c r="Z251" i="1"/>
  <c r="Z227" i="1"/>
  <c r="Z164" i="1"/>
  <c r="Z144" i="1"/>
  <c r="Z118" i="1"/>
  <c r="Z110" i="1"/>
  <c r="Z90" i="1"/>
  <c r="Z59" i="1"/>
  <c r="Z545" i="1"/>
  <c r="Z369" i="1"/>
  <c r="Z535" i="1"/>
  <c r="Z440" i="1"/>
  <c r="Z512" i="1"/>
  <c r="Z273" i="1"/>
  <c r="Z239" i="1"/>
  <c r="Z205" i="1"/>
  <c r="Z135" i="1"/>
  <c r="Z127" i="1"/>
  <c r="Z101" i="1"/>
  <c r="Y581" i="1"/>
  <c r="Z219" i="1"/>
  <c r="Y579" i="1"/>
  <c r="Z463" i="1"/>
  <c r="Z552" i="1"/>
  <c r="Y583" i="1"/>
  <c r="Y580" i="1"/>
  <c r="Y582" i="1" s="1"/>
  <c r="Z309" i="1"/>
  <c r="Z261" i="1"/>
  <c r="Z183" i="1"/>
  <c r="Z584" i="1" l="1"/>
</calcChain>
</file>

<file path=xl/sharedStrings.xml><?xml version="1.0" encoding="utf-8"?>
<sst xmlns="http://schemas.openxmlformats.org/spreadsheetml/2006/main" count="2397" uniqueCount="764">
  <si>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</si>
  <si>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</si>
  <si>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</si>
  <si>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</si>
  <si>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</si>
  <si>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</si>
  <si>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</si>
  <si>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</si>
  <si>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</si>
  <si>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</si>
  <si>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</si>
  <si>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</si>
  <si>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</si>
  <si>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</si>
  <si>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</si>
  <si>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</si>
  <si>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</si>
  <si>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</si>
  <si>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</si>
  <si>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</si>
  <si>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</si>
  <si>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</si>
  <si>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</si>
  <si>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</si>
  <si>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</si>
  <si>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</si>
  <si>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</si>
  <si>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</si>
  <si>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</si>
  <si>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</si>
  <si>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</si>
  <si>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</si>
  <si>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</si>
  <si>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</si>
  <si>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</si>
  <si>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</si>
  <si>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</si>
  <si>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</si>
  <si>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</si>
  <si>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</si>
  <si>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</si>
  <si>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</si>
  <si>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</si>
  <si>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</si>
  <si>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</si>
  <si>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</si>
  <si>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</si>
  <si>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</si>
  <si>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</si>
  <si>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</si>
  <si>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</si>
  <si>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</si>
  <si>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</si>
  <si>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</si>
  <si>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</si>
  <si>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</si>
  <si>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</si>
  <si>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</si>
  <si>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</si>
  <si>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</si>
  <si>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</si>
  <si>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</si>
  <si>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</si>
  <si>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</si>
  <si>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</si>
  <si>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</si>
  <si>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</si>
  <si>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</si>
  <si>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</si>
  <si>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</si>
  <si>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</si>
  <si>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</si>
  <si>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</si>
  <si>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</si>
  <si>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</si>
  <si>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</si>
  <si>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</si>
  <si>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</si>
  <si>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</si>
  <si>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</si>
  <si>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</si>
  <si>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</si>
  <si>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</si>
  <si>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</si>
  <si>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</si>
  <si>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</si>
  <si>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</si>
  <si>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</si>
  <si>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</si>
  <si>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</si>
  <si>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</si>
  <si>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</si>
  <si>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</si>
  <si>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</si>
  <si>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</si>
  <si>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</si>
  <si>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</si>
  <si>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</si>
  <si>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</si>
  <si>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</si>
  <si>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</si>
  <si>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</si>
  <si>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</si>
  <si>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</si>
  <si>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</si>
  <si>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</si>
  <si>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</si>
  <si>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</si>
  <si>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</si>
  <si>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</si>
  <si>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</si>
  <si>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</si>
  <si>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</si>
  <si>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</si>
  <si>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</si>
  <si>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</si>
  <si>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</si>
  <si>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</si>
  <si>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</si>
  <si>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</si>
  <si>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</si>
  <si>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</si>
  <si>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</si>
  <si>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</si>
  <si>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</si>
  <si>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</si>
  <si>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</si>
  <si>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</si>
  <si>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</si>
  <si>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</si>
  <si>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</si>
  <si>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</si>
  <si>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</si>
  <si>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</si>
  <si>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</si>
  <si>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</si>
  <si>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</si>
  <si>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</si>
  <si>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</si>
  <si>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</si>
  <si>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</si>
  <si>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</si>
  <si>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</si>
  <si>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</si>
  <si>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</si>
  <si>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</si>
  <si>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</si>
  <si>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</si>
  <si>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</si>
  <si>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</si>
  <si>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</si>
  <si>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</si>
  <si>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</si>
  <si>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</si>
  <si>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</si>
  <si>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</si>
  <si>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</si>
  <si>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</si>
  <si>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</si>
  <si>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</si>
  <si>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</si>
  <si>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</si>
  <si>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</si>
  <si>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</si>
  <si>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</si>
  <si>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</si>
  <si>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</si>
  <si>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</si>
  <si>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</si>
  <si>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</si>
  <si>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</si>
  <si>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</si>
  <si>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</si>
  <si>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</si>
  <si>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</si>
  <si>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</si>
  <si>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</si>
  <si>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</si>
  <si>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</si>
  <si>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</si>
  <si>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</si>
  <si>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</si>
  <si>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</si>
  <si>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</si>
  <si>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</si>
  <si>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</si>
  <si>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</si>
  <si>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</si>
  <si>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</si>
  <si>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</si>
  <si>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</si>
  <si>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</si>
  <si>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</si>
  <si>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</si>
  <si>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</si>
  <si>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</si>
  <si>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</si>
  <si>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</si>
  <si>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</si>
  <si>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</si>
  <si>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</si>
  <si>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</si>
  <si>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</si>
  <si>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</si>
  <si>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</si>
  <si>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</si>
  <si>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</si>
  <si>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</si>
  <si>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</si>
  <si>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</si>
  <si>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</si>
  <si>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</si>
  <si>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</si>
  <si>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</si>
  <si>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</si>
  <si>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</si>
  <si>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</si>
  <si>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</si>
  <si>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</si>
  <si>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</si>
  <si>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</si>
  <si>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</si>
  <si>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</si>
  <si>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</si>
  <si>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</si>
  <si>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</si>
  <si>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</si>
  <si>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</si>
  <si>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</si>
  <si>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</si>
  <si>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</si>
  <si>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</si>
  <si>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</si>
  <si>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</si>
  <si>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</si>
  <si>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</si>
  <si>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</si>
  <si>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</si>
  <si>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</si>
  <si>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</si>
  <si>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</si>
  <si>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</si>
  <si>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</si>
  <si>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</si>
  <si>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</si>
  <si>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</si>
  <si>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</si>
  <si>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</si>
  <si>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</si>
  <si>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</si>
  <si>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</si>
  <si>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</si>
  <si>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</si>
  <si>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</si>
  <si>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</si>
  <si>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</si>
  <si>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</si>
  <si>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</si>
  <si>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</si>
  <si>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</si>
  <si>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</si>
  <si>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</si>
  <si>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</si>
  <si>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</si>
  <si>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</si>
  <si>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</si>
  <si>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</si>
  <si>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</si>
  <si>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</si>
  <si>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</si>
  <si>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</si>
  <si>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</si>
  <si>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</si>
  <si>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</si>
  <si>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</si>
  <si>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</si>
  <si>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</si>
  <si>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</si>
  <si>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</si>
  <si>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</si>
  <si>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</si>
  <si>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</si>
  <si>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</si>
  <si>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</si>
  <si>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</si>
  <si>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</si>
  <si>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</si>
  <si>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</si>
  <si>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</si>
  <si>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</si>
  <si>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</si>
  <si>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</si>
  <si>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</si>
  <si>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</si>
  <si>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</si>
  <si>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</si>
  <si>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</si>
  <si>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</si>
  <si>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</si>
  <si>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</si>
  <si>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</si>
  <si>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</si>
  <si>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</si>
  <si>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</si>
  <si>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</si>
  <si>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</si>
  <si>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</si>
  <si>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</si>
  <si>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</si>
  <si>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</si>
  <si>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</si>
  <si>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</si>
  <si>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</si>
  <si>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</si>
  <si>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</si>
  <si>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</si>
  <si>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</si>
  <si>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</si>
  <si>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</si>
  <si>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</si>
  <si>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</si>
  <si>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</si>
  <si>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</si>
  <si>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</si>
  <si>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</si>
  <si>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</si>
  <si>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</si>
  <si>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</si>
  <si>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</si>
  <si>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</si>
  <si>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</si>
  <si>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</si>
  <si>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</si>
  <si>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</si>
  <si>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</si>
  <si>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</si>
  <si>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</si>
  <si>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</si>
  <si>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</si>
  <si>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</si>
  <si>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</si>
  <si>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</si>
  <si>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</si>
  <si>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</si>
  <si>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</si>
  <si>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</si>
  <si>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</si>
  <si>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</si>
  <si>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</si>
  <si>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</si>
  <si>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</si>
  <si>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</si>
  <si>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</si>
  <si>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</si>
  <si>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</si>
  <si>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</si>
  <si>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</si>
  <si>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</si>
  <si>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</si>
  <si>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</si>
  <si>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</si>
  <si>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</si>
  <si>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</si>
  <si>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</si>
  <si>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</si>
  <si>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</si>
  <si>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</si>
  <si>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</si>
  <si>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</si>
  <si>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</si>
  <si>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</si>
  <si>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</si>
  <si>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</si>
  <si>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</si>
  <si>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</si>
  <si>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</si>
  <si>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</si>
  <si>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</si>
  <si>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</si>
  <si>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</si>
  <si>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</si>
  <si>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</si>
  <si>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</si>
  <si>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</si>
  <si>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</si>
  <si>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</si>
  <si>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</si>
  <si>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</si>
  <si>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</si>
  <si>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</si>
  <si>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</si>
  <si>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</si>
  <si>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</si>
  <si>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</si>
  <si>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</si>
  <si>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</si>
  <si>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</si>
  <si>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</si>
  <si>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</si>
  <si>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</si>
  <si>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</si>
  <si>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</si>
  <si>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</si>
  <si>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</si>
  <si>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</si>
  <si>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</si>
  <si>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</si>
  <si>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</si>
  <si>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</si>
  <si>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</si>
  <si>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</si>
  <si>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</si>
  <si>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</si>
  <si>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</si>
  <si>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</si>
  <si>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</si>
  <si>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</si>
  <si>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</si>
  <si>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</si>
  <si>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</si>
  <si>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</si>
  <si>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</si>
  <si>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</si>
  <si>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</si>
  <si>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</si>
  <si>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</si>
  <si>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</si>
  <si>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</si>
  <si>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</si>
  <si>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</si>
  <si>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</si>
  <si>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</si>
  <si>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</si>
  <si>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</si>
  <si>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</si>
  <si>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</si>
  <si>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</si>
  <si>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</si>
  <si>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</si>
  <si>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</si>
  <si>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</si>
  <si>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</si>
  <si>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</si>
  <si>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</si>
  <si>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</si>
  <si>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</si>
  <si>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</si>
  <si>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</si>
  <si>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</si>
  <si>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</si>
  <si>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</si>
  <si>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</si>
  <si>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</si>
  <si>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</si>
  <si>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</si>
  <si>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</si>
  <si>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</si>
  <si>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</si>
  <si>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</si>
  <si>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</si>
  <si>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</si>
  <si>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</si>
  <si>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</si>
  <si>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</si>
  <si>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</si>
  <si>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</si>
  <si>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</si>
  <si>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</si>
  <si>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</si>
  <si>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</si>
  <si>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</si>
  <si>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</si>
  <si>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</si>
  <si>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</si>
  <si>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</si>
  <si>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</si>
  <si>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</si>
  <si>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</si>
  <si>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</si>
  <si>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</si>
  <si>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</si>
  <si>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</si>
  <si>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</si>
  <si>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</si>
  <si>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</si>
  <si>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</si>
  <si>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</si>
  <si>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</si>
  <si>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</si>
  <si>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</si>
  <si>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</si>
  <si>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</si>
  <si>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</si>
  <si>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</si>
  <si>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</si>
  <si>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</si>
  <si>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</si>
  <si>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</si>
  <si>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</si>
  <si>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</si>
  <si>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</si>
  <si>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</si>
  <si>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</si>
  <si>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</si>
  <si>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</si>
  <si>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</si>
  <si>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</si>
  <si>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</si>
  <si>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</si>
  <si>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</si>
  <si>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</si>
  <si>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</si>
  <si>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</si>
  <si>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</si>
  <si>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</si>
  <si>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</si>
  <si>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</si>
  <si>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</si>
  <si>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</si>
  <si>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</si>
  <si>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</si>
  <si>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</si>
  <si>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</si>
  <si>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</si>
  <si>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</si>
  <si>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</si>
  <si>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</si>
  <si>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</si>
  <si>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</si>
  <si>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</si>
  <si>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</si>
  <si>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</si>
  <si>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</si>
  <si>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</si>
  <si>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</si>
  <si>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</si>
  <si>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</si>
  <si>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</si>
  <si>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</si>
  <si>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</si>
  <si>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</si>
  <si>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</si>
  <si>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</si>
  <si>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</si>
  <si>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</si>
  <si>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</si>
  <si>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</si>
  <si>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</si>
  <si>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</si>
  <si>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</si>
  <si>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</si>
  <si>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</si>
  <si>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</si>
  <si>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</si>
  <si>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</si>
  <si>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</si>
  <si>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</si>
  <si>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</si>
  <si>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</si>
  <si>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</si>
  <si>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</si>
  <si>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</si>
  <si>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</si>
  <si>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</si>
  <si>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</si>
  <si>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</si>
  <si>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</si>
  <si>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</si>
  <si>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</si>
  <si>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</si>
  <si>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</si>
  <si>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</si>
  <si>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</si>
  <si>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</si>
  <si>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</si>
  <si>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</si>
  <si>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</si>
  <si>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</si>
  <si>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</si>
  <si>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</si>
  <si>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</si>
  <si>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</si>
  <si>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</si>
  <si>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</si>
  <si>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</si>
  <si>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</si>
  <si>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</si>
  <si>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</si>
  <si>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</si>
  <si>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</si>
  <si>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</si>
  <si>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</si>
  <si>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</si>
  <si>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</si>
  <si>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</si>
  <si>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</si>
  <si>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</si>
  <si>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</si>
  <si>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</si>
  <si>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</si>
  <si>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</si>
  <si>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</si>
  <si>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</si>
  <si>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</si>
  <si>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</si>
  <si>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</si>
  <si>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</si>
  <si>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</si>
  <si>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</si>
  <si>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</si>
  <si>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</si>
  <si>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</si>
  <si>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</si>
  <si>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</si>
  <si>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</si>
  <si>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</si>
  <si>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</si>
  <si>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</si>
  <si>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</si>
  <si>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</si>
  <si>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</si>
  <si>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</si>
  <si>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</si>
  <si>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</si>
  <si>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</si>
  <si>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</si>
  <si>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</si>
  <si>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</si>
  <si>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</si>
  <si>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</si>
  <si>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</si>
  <si>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</si>
  <si>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</si>
  <si>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</si>
  <si>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</si>
  <si>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</si>
  <si>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</si>
  <si>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</si>
  <si>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</si>
  <si>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</si>
  <si>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</si>
  <si>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</si>
  <si>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</si>
  <si>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</si>
  <si>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</si>
  <si>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</si>
  <si>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</si>
  <si>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</si>
  <si>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</si>
  <si>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</si>
  <si>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</si>
  <si>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</si>
  <si>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</si>
  <si>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</si>
  <si>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</si>
  <si>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</si>
  <si>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</si>
  <si>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</si>
  <si>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</si>
  <si>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</si>
  <si>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</si>
  <si>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</si>
  <si>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</si>
  <si>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</si>
  <si>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</si>
  <si>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</si>
  <si>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</si>
  <si>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</si>
  <si>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</si>
  <si>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</si>
  <si>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</si>
  <si>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</si>
  <si>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</si>
  <si>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</si>
  <si>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</si>
  <si>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</si>
  <si>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</si>
  <si>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</si>
  <si>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</si>
  <si>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</si>
  <si>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</si>
  <si>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</si>
  <si>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</si>
  <si>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</si>
  <si>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</si>
  <si>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</si>
  <si>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</si>
  <si>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</si>
  <si>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</si>
  <si>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</si>
  <si>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</si>
  <si>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</si>
  <si>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</si>
  <si>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</si>
  <si>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</si>
  <si>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</si>
  <si>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</si>
  <si>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</si>
  <si>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</si>
  <si>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</si>
  <si>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</si>
  <si>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</si>
  <si>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</si>
  <si>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</si>
  <si>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</si>
  <si>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</si>
  <si>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</si>
  <si>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</si>
  <si>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</si>
  <si>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</si>
  <si>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</si>
  <si>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</si>
  <si>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</si>
  <si>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</si>
  <si>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</si>
  <si>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</si>
  <si>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</si>
  <si>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</si>
  <si>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</si>
  <si>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</si>
  <si>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</si>
  <si>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</si>
  <si>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</si>
  <si>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</si>
  <si>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</si>
  <si>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</si>
  <si>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</si>
  <si>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</si>
  <si>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</si>
  <si>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</si>
  <si>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</si>
  <si>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</si>
  <si>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</si>
  <si>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</si>
  <si>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</si>
  <si>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</si>
  <si>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</si>
  <si>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</si>
  <si>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</si>
  <si>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</si>
  <si>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</si>
  <si>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</si>
  <si>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</si>
  <si>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</si>
  <si>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</si>
  <si>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</si>
  <si>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</si>
  <si>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</si>
  <si>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</si>
  <si>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</si>
  <si>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</si>
  <si>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</si>
  <si>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</si>
  <si>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</si>
  <si>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</si>
  <si>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</si>
  <si>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</si>
  <si>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</si>
  <si>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</si>
  <si>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</si>
  <si>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</si>
  <si>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</si>
  <si>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</si>
  <si>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9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</si>
</sst>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763</v>
      </c>
      <c r="I5" s="666"/>
      <c r="J5" s="666"/>
      <c r="K5" s="666"/>
      <c r="L5" s="666"/>
      <c r="M5" s="475"/>
      <c r="N5" s="58"/>
      <c r="P5" s="24" t="s">
        <v>10</v>
      </c>
      <c r="Q5" s="733">
        <v>45550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Воскресенье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0.41666666666666669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100</v>
      </c>
      <c r="Y53" s="378">
        <f t="shared" ref="Y53:Y58" si="6">IFERROR(IF(X53="",0,CEILING((X53/$H53),1)*$H53),"")</f>
        <v>108</v>
      </c>
      <c r="Z53" s="36">
        <f>IFERROR(IF(Y53=0,"",ROUNDUP(Y53/H53,0)*0.02175),"")</f>
        <v>0.21749999999999997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104.44444444444444</v>
      </c>
      <c r="BN53" s="64">
        <f t="shared" ref="BN53:BN58" si="8">IFERROR(Y53*I53/H53,"0")</f>
        <v>112.8</v>
      </c>
      <c r="BO53" s="64">
        <f t="shared" ref="BO53:BO58" si="9">IFERROR(1/J53*(X53/H53),"0")</f>
        <v>0.16534391534391535</v>
      </c>
      <c r="BP53" s="64">
        <f t="shared" ref="BP53:BP58" si="10">IFERROR(1/J53*(Y53/H53),"0")</f>
        <v>0.17857142857142855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120</v>
      </c>
      <c r="Y56" s="378">
        <f t="shared" si="6"/>
        <v>120</v>
      </c>
      <c r="Z56" s="36">
        <f>IFERROR(IF(Y56=0,"",ROUNDUP(Y56/H56,0)*0.00937),"")</f>
        <v>0.28110000000000002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127.2</v>
      </c>
      <c r="BN56" s="64">
        <f t="shared" si="8"/>
        <v>127.2</v>
      </c>
      <c r="BO56" s="64">
        <f t="shared" si="9"/>
        <v>0.25</v>
      </c>
      <c r="BP56" s="64">
        <f t="shared" si="10"/>
        <v>0.25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39.25925925925926</v>
      </c>
      <c r="Y59" s="379">
        <f>IFERROR(Y53/H53,"0")+IFERROR(Y54/H54,"0")+IFERROR(Y55/H55,"0")+IFERROR(Y56/H56,"0")+IFERROR(Y57/H57,"0")+IFERROR(Y58/H58,"0")</f>
        <v>40</v>
      </c>
      <c r="Z59" s="379">
        <f>IFERROR(IF(Z53="",0,Z53),"0")+IFERROR(IF(Z54="",0,Z54),"0")+IFERROR(IF(Z55="",0,Z55),"0")+IFERROR(IF(Z56="",0,Z56),"0")+IFERROR(IF(Z57="",0,Z57),"0")+IFERROR(IF(Z58="",0,Z58),"0")</f>
        <v>0.49859999999999999</v>
      </c>
      <c r="AA59" s="380"/>
      <c r="AB59" s="380"/>
      <c r="AC59" s="380"/>
    </row>
    <row r="60" spans="1:68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220</v>
      </c>
      <c r="Y60" s="379">
        <f>IFERROR(SUM(Y53:Y58),"0")</f>
        <v>228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225</v>
      </c>
      <c r="Y75" s="378">
        <f t="shared" si="11"/>
        <v>225</v>
      </c>
      <c r="Z75" s="36">
        <f>IFERROR(IF(Y75=0,"",ROUNDUP(Y75/H75,0)*0.00937),"")</f>
        <v>0.46849999999999997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237</v>
      </c>
      <c r="BN75" s="64">
        <f t="shared" si="13"/>
        <v>237</v>
      </c>
      <c r="BO75" s="64">
        <f t="shared" si="14"/>
        <v>0.41666666666666669</v>
      </c>
      <c r="BP75" s="64">
        <f t="shared" si="15"/>
        <v>0.41666666666666669</v>
      </c>
    </row>
    <row r="76" spans="1:68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50</v>
      </c>
      <c r="Y76" s="379">
        <f>IFERROR(Y68/H68,"0")+IFERROR(Y69/H69,"0")+IFERROR(Y70/H70,"0")+IFERROR(Y71/H71,"0")+IFERROR(Y72/H72,"0")+IFERROR(Y73/H73,"0")+IFERROR(Y74/H74,"0")+IFERROR(Y75/H75,"0")</f>
        <v>50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0.46849999999999997</v>
      </c>
      <c r="AA76" s="380"/>
      <c r="AB76" s="380"/>
      <c r="AC76" s="380"/>
    </row>
    <row r="77" spans="1:68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225</v>
      </c>
      <c r="Y77" s="379">
        <f>IFERROR(SUM(Y68:Y75),"0")</f>
        <v>225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0</v>
      </c>
      <c r="Y81" s="379">
        <f>IFERROR(Y79/H79,"0")+IFERROR(Y80/H80,"0")</f>
        <v>0</v>
      </c>
      <c r="Z81" s="379">
        <f>IFERROR(IF(Z79="",0,Z79),"0")+IFERROR(IF(Z80="",0,Z80),"0")</f>
        <v>0</v>
      </c>
      <c r="AA81" s="380"/>
      <c r="AB81" s="380"/>
      <c r="AC81" s="380"/>
    </row>
    <row r="82" spans="1:68" hidden="1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0</v>
      </c>
      <c r="Y82" s="379">
        <f>IFERROR(SUM(Y79:Y80),"0")</f>
        <v>0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15</v>
      </c>
      <c r="Y88" s="378">
        <f t="shared" si="16"/>
        <v>16.2</v>
      </c>
      <c r="Z88" s="36">
        <f>IFERROR(IF(Y88=0,"",ROUNDUP(Y88/H88,0)*0.00502),"")</f>
        <v>4.5179999999999998E-2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15.833333333333332</v>
      </c>
      <c r="BN88" s="64">
        <f t="shared" si="18"/>
        <v>17.099999999999998</v>
      </c>
      <c r="BO88" s="64">
        <f t="shared" si="19"/>
        <v>3.561253561253562E-2</v>
      </c>
      <c r="BP88" s="64">
        <f t="shared" si="20"/>
        <v>3.8461538461538464E-2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15</v>
      </c>
      <c r="Y89" s="378">
        <f t="shared" si="16"/>
        <v>16.2</v>
      </c>
      <c r="Z89" s="36">
        <f>IFERROR(IF(Y89=0,"",ROUNDUP(Y89/H89,0)*0.00502),"")</f>
        <v>4.5179999999999998E-2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15.833333333333332</v>
      </c>
      <c r="BN89" s="64">
        <f t="shared" si="18"/>
        <v>17.099999999999998</v>
      </c>
      <c r="BO89" s="64">
        <f t="shared" si="19"/>
        <v>3.561253561253562E-2</v>
      </c>
      <c r="BP89" s="64">
        <f t="shared" si="20"/>
        <v>3.8461538461538464E-2</v>
      </c>
    </row>
    <row r="90" spans="1:68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16.666666666666668</v>
      </c>
      <c r="Y90" s="379">
        <f>IFERROR(Y84/H84,"0")+IFERROR(Y85/H85,"0")+IFERROR(Y86/H86,"0")+IFERROR(Y87/H87,"0")+IFERROR(Y88/H88,"0")+IFERROR(Y89/H89,"0")</f>
        <v>18</v>
      </c>
      <c r="Z90" s="379">
        <f>IFERROR(IF(Z84="",0,Z84),"0")+IFERROR(IF(Z85="",0,Z85),"0")+IFERROR(IF(Z86="",0,Z86),"0")+IFERROR(IF(Z87="",0,Z87),"0")+IFERROR(IF(Z88="",0,Z88),"0")+IFERROR(IF(Z89="",0,Z89),"0")</f>
        <v>9.0359999999999996E-2</v>
      </c>
      <c r="AA90" s="380"/>
      <c r="AB90" s="380"/>
      <c r="AC90" s="380"/>
    </row>
    <row r="91" spans="1:68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30</v>
      </c>
      <c r="Y91" s="379">
        <f>IFERROR(SUM(Y84:Y89),"0")</f>
        <v>32.4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100</v>
      </c>
      <c r="Y105" s="378">
        <f>IFERROR(IF(X105="",0,CEILING((X105/$H105),1)*$H105),"")</f>
        <v>108</v>
      </c>
      <c r="Z105" s="36">
        <f>IFERROR(IF(Y105=0,"",ROUNDUP(Y105/H105,0)*0.02175),"")</f>
        <v>0.21749999999999997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104.44444444444444</v>
      </c>
      <c r="BN105" s="64">
        <f>IFERROR(Y105*I105/H105,"0")</f>
        <v>112.8</v>
      </c>
      <c r="BO105" s="64">
        <f>IFERROR(1/J105*(X105/H105),"0")</f>
        <v>0.16534391534391535</v>
      </c>
      <c r="BP105" s="64">
        <f>IFERROR(1/J105*(Y105/H105),"0")</f>
        <v>0.17857142857142855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9.2592592592592595</v>
      </c>
      <c r="Y110" s="379">
        <f>IFERROR(Y105/H105,"0")+IFERROR(Y106/H106,"0")+IFERROR(Y107/H107,"0")+IFERROR(Y108/H108,"0")+IFERROR(Y109/H109,"0")</f>
        <v>10</v>
      </c>
      <c r="Z110" s="379">
        <f>IFERROR(IF(Z105="",0,Z105),"0")+IFERROR(IF(Z106="",0,Z106),"0")+IFERROR(IF(Z107="",0,Z107),"0")+IFERROR(IF(Z108="",0,Z108),"0")+IFERROR(IF(Z109="",0,Z109),"0")</f>
        <v>0.21749999999999997</v>
      </c>
      <c r="AA110" s="380"/>
      <c r="AB110" s="380"/>
      <c r="AC110" s="380"/>
    </row>
    <row r="111" spans="1:68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100</v>
      </c>
      <c r="Y111" s="379">
        <f>IFERROR(SUM(Y105:Y109),"0")</f>
        <v>108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100</v>
      </c>
      <c r="Y114" s="378">
        <f>IFERROR(IF(X114="",0,CEILING((X114/$H114),1)*$H114),"")</f>
        <v>100.80000000000001</v>
      </c>
      <c r="Z114" s="36">
        <f>IFERROR(IF(Y114=0,"",ROUNDUP(Y114/H114,0)*0.02175),"")</f>
        <v>0.26100000000000001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106.71428571428572</v>
      </c>
      <c r="BN114" s="64">
        <f>IFERROR(Y114*I114/H114,"0")</f>
        <v>107.56800000000001</v>
      </c>
      <c r="BO114" s="64">
        <f>IFERROR(1/J114*(X114/H114),"0")</f>
        <v>0.21258503401360543</v>
      </c>
      <c r="BP114" s="64">
        <f>IFERROR(1/J114*(Y114/H114),"0")</f>
        <v>0.21428571428571427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11.904761904761905</v>
      </c>
      <c r="Y118" s="379">
        <f>IFERROR(Y113/H113,"0")+IFERROR(Y114/H114,"0")+IFERROR(Y115/H115,"0")+IFERROR(Y116/H116,"0")+IFERROR(Y117/H117,"0")</f>
        <v>12</v>
      </c>
      <c r="Z118" s="379">
        <f>IFERROR(IF(Z113="",0,Z113),"0")+IFERROR(IF(Z114="",0,Z114),"0")+IFERROR(IF(Z115="",0,Z115),"0")+IFERROR(IF(Z116="",0,Z116),"0")+IFERROR(IF(Z117="",0,Z117),"0")</f>
        <v>0.26100000000000001</v>
      </c>
      <c r="AA118" s="380"/>
      <c r="AB118" s="380"/>
      <c r="AC118" s="380"/>
    </row>
    <row r="119" spans="1:68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100</v>
      </c>
      <c r="Y119" s="379">
        <f>IFERROR(SUM(Y113:Y117),"0")</f>
        <v>100.80000000000001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hidden="1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200</v>
      </c>
      <c r="Y139" s="378">
        <f t="shared" si="21"/>
        <v>201.60000000000002</v>
      </c>
      <c r="Z139" s="36">
        <f>IFERROR(IF(Y139=0,"",ROUNDUP(Y139/H139,0)*0.02175),"")</f>
        <v>0.52200000000000002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213.28571428571431</v>
      </c>
      <c r="BN139" s="64">
        <f t="shared" si="23"/>
        <v>214.99200000000002</v>
      </c>
      <c r="BO139" s="64">
        <f t="shared" si="24"/>
        <v>0.42517006802721086</v>
      </c>
      <c r="BP139" s="64">
        <f t="shared" si="25"/>
        <v>0.42857142857142855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30</v>
      </c>
      <c r="Y142" s="378">
        <f t="shared" si="21"/>
        <v>30.6</v>
      </c>
      <c r="Z142" s="36">
        <f>IFERROR(IF(Y142=0,"",ROUNDUP(Y142/H142,0)*0.00753),"")</f>
        <v>0.12801000000000001</v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33.333333333333336</v>
      </c>
      <c r="BN142" s="64">
        <f t="shared" si="23"/>
        <v>34</v>
      </c>
      <c r="BO142" s="64">
        <f t="shared" si="24"/>
        <v>0.10683760683760685</v>
      </c>
      <c r="BP142" s="64">
        <f t="shared" si="25"/>
        <v>0.10897435897435898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40.476190476190482</v>
      </c>
      <c r="Y144" s="379">
        <f>IFERROR(Y138/H138,"0")+IFERROR(Y139/H139,"0")+IFERROR(Y140/H140,"0")+IFERROR(Y141/H141,"0")+IFERROR(Y142/H142,"0")+IFERROR(Y143/H143,"0")</f>
        <v>41</v>
      </c>
      <c r="Z144" s="379">
        <f>IFERROR(IF(Z138="",0,Z138),"0")+IFERROR(IF(Z139="",0,Z139),"0")+IFERROR(IF(Z140="",0,Z140),"0")+IFERROR(IF(Z141="",0,Z141),"0")+IFERROR(IF(Z142="",0,Z142),"0")+IFERROR(IF(Z143="",0,Z143),"0")</f>
        <v>0.65000999999999998</v>
      </c>
      <c r="AA144" s="380"/>
      <c r="AB144" s="380"/>
      <c r="AC144" s="380"/>
    </row>
    <row r="145" spans="1:68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230</v>
      </c>
      <c r="Y145" s="379">
        <f>IFERROR(SUM(Y138:Y143),"0")</f>
        <v>232.20000000000002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16.5</v>
      </c>
      <c r="Y148" s="378">
        <f>IFERROR(IF(X148="",0,CEILING((X148/$H148),1)*$H148),"")</f>
        <v>17.82</v>
      </c>
      <c r="Z148" s="36">
        <f>IFERROR(IF(Y148=0,"",ROUNDUP(Y148/H148,0)*0.00753),"")</f>
        <v>6.7769999999999997E-2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18.816666666666666</v>
      </c>
      <c r="BN148" s="64">
        <f>IFERROR(Y148*I148/H148,"0")</f>
        <v>20.322000000000003</v>
      </c>
      <c r="BO148" s="64">
        <f>IFERROR(1/J148*(X148/H148),"0")</f>
        <v>5.3418803418803423E-2</v>
      </c>
      <c r="BP148" s="64">
        <f>IFERROR(1/J148*(Y148/H148),"0")</f>
        <v>5.7692307692307689E-2</v>
      </c>
    </row>
    <row r="149" spans="1:68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8.3333333333333339</v>
      </c>
      <c r="Y149" s="379">
        <f>IFERROR(Y147/H147,"0")+IFERROR(Y148/H148,"0")</f>
        <v>9</v>
      </c>
      <c r="Z149" s="379">
        <f>IFERROR(IF(Z147="",0,Z147),"0")+IFERROR(IF(Z148="",0,Z148),"0")</f>
        <v>6.7769999999999997E-2</v>
      </c>
      <c r="AA149" s="380"/>
      <c r="AB149" s="380"/>
      <c r="AC149" s="380"/>
    </row>
    <row r="150" spans="1:68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16.5</v>
      </c>
      <c r="Y150" s="379">
        <f>IFERROR(SUM(Y147:Y148),"0")</f>
        <v>17.82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hidden="1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hidden="1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hidden="1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hidden="1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hidden="1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80</v>
      </c>
      <c r="Y177" s="378">
        <f t="shared" si="26"/>
        <v>84</v>
      </c>
      <c r="Z177" s="36">
        <f>IFERROR(IF(Y177=0,"",ROUNDUP(Y177/H177,0)*0.00753),"")</f>
        <v>0.15060000000000001</v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83.80952380952381</v>
      </c>
      <c r="BN177" s="64">
        <f t="shared" si="28"/>
        <v>88</v>
      </c>
      <c r="BO177" s="64">
        <f t="shared" si="29"/>
        <v>0.1221001221001221</v>
      </c>
      <c r="BP177" s="64">
        <f t="shared" si="30"/>
        <v>0.12820512820512819</v>
      </c>
    </row>
    <row r="178" spans="1:68" ht="27" hidden="1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hidden="1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hidden="1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19.047619047619047</v>
      </c>
      <c r="Y183" s="379">
        <f>IFERROR(Y175/H175,"0")+IFERROR(Y176/H176,"0")+IFERROR(Y177/H177,"0")+IFERROR(Y178/H178,"0")+IFERROR(Y179/H179,"0")+IFERROR(Y180/H180,"0")+IFERROR(Y181/H181,"0")+IFERROR(Y182/H182,"0")</f>
        <v>20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0.15060000000000001</v>
      </c>
      <c r="AA183" s="380"/>
      <c r="AB183" s="380"/>
      <c r="AC183" s="380"/>
    </row>
    <row r="184" spans="1:68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80</v>
      </c>
      <c r="Y184" s="379">
        <f>IFERROR(SUM(Y175:Y182),"0")</f>
        <v>84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hidden="1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hidden="1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idden="1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hidden="1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idden="1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hidden="1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hidden="1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hidden="1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80</v>
      </c>
      <c r="Y235" s="378">
        <f t="shared" si="42"/>
        <v>81.2</v>
      </c>
      <c r="Z235" s="36">
        <f>IFERROR(IF(Y235=0,"",ROUNDUP(Y235/H235,0)*0.02175),"")</f>
        <v>0.15225</v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83.310344827586206</v>
      </c>
      <c r="BN235" s="64">
        <f t="shared" si="44"/>
        <v>84.56</v>
      </c>
      <c r="BO235" s="64">
        <f t="shared" si="45"/>
        <v>0.12315270935960591</v>
      </c>
      <c r="BP235" s="64">
        <f t="shared" si="46"/>
        <v>0.125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6.8965517241379315</v>
      </c>
      <c r="Y239" s="379">
        <f>IFERROR(Y231/H231,"0")+IFERROR(Y232/H232,"0")+IFERROR(Y233/H233,"0")+IFERROR(Y234/H234,"0")+IFERROR(Y235/H235,"0")+IFERROR(Y236/H236,"0")+IFERROR(Y237/H237,"0")+IFERROR(Y238/H238,"0")</f>
        <v>7.0000000000000009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0.15225</v>
      </c>
      <c r="AA239" s="380"/>
      <c r="AB239" s="380"/>
      <c r="AC239" s="380"/>
    </row>
    <row r="240" spans="1:68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80</v>
      </c>
      <c r="Y240" s="379">
        <f>IFERROR(SUM(Y231:Y238),"0")</f>
        <v>81.2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hidden="1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idden="1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hidden="1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hidden="1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70</v>
      </c>
      <c r="Y295" s="378">
        <f>IFERROR(IF(X295="",0,CEILING((X295/$H295),1)*$H295),"")</f>
        <v>71.400000000000006</v>
      </c>
      <c r="Z295" s="36">
        <f>IFERROR(IF(Y295=0,"",ROUNDUP(Y295/H295,0)*0.00502),"")</f>
        <v>0.17068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73.333333333333329</v>
      </c>
      <c r="BN295" s="64">
        <f>IFERROR(Y295*I295/H295,"0")</f>
        <v>74.8</v>
      </c>
      <c r="BO295" s="64">
        <f>IFERROR(1/J295*(X295/H295),"0")</f>
        <v>0.14245014245014245</v>
      </c>
      <c r="BP295" s="64">
        <f>IFERROR(1/J295*(Y295/H295),"0")</f>
        <v>0.14529914529914531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33.333333333333329</v>
      </c>
      <c r="Y297" s="379">
        <f>IFERROR(Y295/H295,"0")+IFERROR(Y296/H296,"0")</f>
        <v>34</v>
      </c>
      <c r="Z297" s="379">
        <f>IFERROR(IF(Z295="",0,Z295),"0")+IFERROR(IF(Z296="",0,Z296),"0")</f>
        <v>0.17068</v>
      </c>
      <c r="AA297" s="380"/>
      <c r="AB297" s="380"/>
      <c r="AC297" s="380"/>
    </row>
    <row r="298" spans="1:68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70</v>
      </c>
      <c r="Y298" s="379">
        <f>IFERROR(SUM(Y295:Y296),"0")</f>
        <v>71.400000000000006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30</v>
      </c>
      <c r="Y301" s="378">
        <f t="shared" ref="Y301:Y308" si="57">IFERROR(IF(X301="",0,CEILING((X301/$H301),1)*$H301),"")</f>
        <v>32.400000000000006</v>
      </c>
      <c r="Z301" s="36">
        <f>IFERROR(IF(Y301=0,"",ROUNDUP(Y301/H301,0)*0.02175),"")</f>
        <v>6.5250000000000002E-2</v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31.333333333333329</v>
      </c>
      <c r="BN301" s="64">
        <f t="shared" ref="BN301:BN308" si="59">IFERROR(Y301*I301/H301,"0")</f>
        <v>33.840000000000003</v>
      </c>
      <c r="BO301" s="64">
        <f t="shared" ref="BO301:BO308" si="60">IFERROR(1/J301*(X301/H301),"0")</f>
        <v>4.96031746031746E-2</v>
      </c>
      <c r="BP301" s="64">
        <f t="shared" ref="BP301:BP308" si="61">IFERROR(1/J301*(Y301/H301),"0")</f>
        <v>5.3571428571428575E-2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30</v>
      </c>
      <c r="Y304" s="378">
        <f t="shared" si="57"/>
        <v>32.400000000000006</v>
      </c>
      <c r="Z304" s="36">
        <f>IFERROR(IF(Y304=0,"",ROUNDUP(Y304/H304,0)*0.02175),"")</f>
        <v>6.5250000000000002E-2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31.333333333333329</v>
      </c>
      <c r="BN304" s="64">
        <f t="shared" si="59"/>
        <v>33.840000000000003</v>
      </c>
      <c r="BO304" s="64">
        <f t="shared" si="60"/>
        <v>4.96031746031746E-2</v>
      </c>
      <c r="BP304" s="64">
        <f t="shared" si="61"/>
        <v>5.3571428571428575E-2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80</v>
      </c>
      <c r="Y305" s="378">
        <f t="shared" si="57"/>
        <v>80</v>
      </c>
      <c r="Z305" s="36">
        <f>IFERROR(IF(Y305=0,"",ROUNDUP(Y305/H305,0)*0.00937),"")</f>
        <v>0.18740000000000001</v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84.800000000000011</v>
      </c>
      <c r="BN305" s="64">
        <f t="shared" si="59"/>
        <v>84.800000000000011</v>
      </c>
      <c r="BO305" s="64">
        <f t="shared" si="60"/>
        <v>0.16666666666666666</v>
      </c>
      <c r="BP305" s="64">
        <f t="shared" si="61"/>
        <v>0.16666666666666666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80</v>
      </c>
      <c r="Y308" s="378">
        <f t="shared" si="57"/>
        <v>80</v>
      </c>
      <c r="Z308" s="36">
        <f>IFERROR(IF(Y308=0,"",ROUNDUP(Y308/H308,0)*0.00937),"")</f>
        <v>0.18740000000000001</v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84.800000000000011</v>
      </c>
      <c r="BN308" s="64">
        <f t="shared" si="59"/>
        <v>84.800000000000011</v>
      </c>
      <c r="BO308" s="64">
        <f t="shared" si="60"/>
        <v>0.16666666666666666</v>
      </c>
      <c r="BP308" s="64">
        <f t="shared" si="61"/>
        <v>0.16666666666666666</v>
      </c>
    </row>
    <row r="309" spans="1:68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45.555555555555557</v>
      </c>
      <c r="Y309" s="379">
        <f>IFERROR(Y301/H301,"0")+IFERROR(Y302/H302,"0")+IFERROR(Y303/H303,"0")+IFERROR(Y304/H304,"0")+IFERROR(Y305/H305,"0")+IFERROR(Y306/H306,"0")+IFERROR(Y307/H307,"0")+IFERROR(Y308/H308,"0")</f>
        <v>46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0.50530000000000008</v>
      </c>
      <c r="AA309" s="380"/>
      <c r="AB309" s="380"/>
      <c r="AC309" s="380"/>
    </row>
    <row r="310" spans="1:68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220</v>
      </c>
      <c r="Y310" s="379">
        <f>IFERROR(SUM(Y301:Y308),"0")</f>
        <v>224.8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hidden="1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hidden="1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hidden="1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idden="1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hidden="1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hidden="1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hidden="1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hidden="1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hidden="1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hidden="1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70</v>
      </c>
      <c r="Y354" s="378">
        <f>IFERROR(IF(X354="",0,CEILING((X354/$H354),1)*$H354),"")</f>
        <v>71.400000000000006</v>
      </c>
      <c r="Z354" s="36">
        <f>IFERROR(IF(Y354=0,"",ROUNDUP(Y354/H354,0)*0.00753),"")</f>
        <v>0.25602000000000003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78.666666666666657</v>
      </c>
      <c r="BN354" s="64">
        <f>IFERROR(Y354*I354/H354,"0")</f>
        <v>80.239999999999995</v>
      </c>
      <c r="BO354" s="64">
        <f>IFERROR(1/J354*(X354/H354),"0")</f>
        <v>0.21367521367521364</v>
      </c>
      <c r="BP354" s="64">
        <f>IFERROR(1/J354*(Y354/H354),"0")</f>
        <v>0.21794871794871795</v>
      </c>
    </row>
    <row r="355" spans="1:68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33.333333333333329</v>
      </c>
      <c r="Y355" s="379">
        <f>IFERROR(Y352/H352,"0")+IFERROR(Y353/H353,"0")+IFERROR(Y354/H354,"0")</f>
        <v>34</v>
      </c>
      <c r="Z355" s="379">
        <f>IFERROR(IF(Z352="",0,Z352),"0")+IFERROR(IF(Z353="",0,Z353),"0")+IFERROR(IF(Z354="",0,Z354),"0")</f>
        <v>0.25602000000000003</v>
      </c>
      <c r="AA355" s="380"/>
      <c r="AB355" s="380"/>
      <c r="AC355" s="380"/>
    </row>
    <row r="356" spans="1:68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70</v>
      </c>
      <c r="Y356" s="379">
        <f>IFERROR(SUM(Y352:Y354),"0")</f>
        <v>71.400000000000006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400</v>
      </c>
      <c r="Y361" s="378">
        <f t="shared" si="67"/>
        <v>405</v>
      </c>
      <c r="Z361" s="36">
        <f>IFERROR(IF(Y361=0,"",ROUNDUP(Y361/H361,0)*0.02175),"")</f>
        <v>0.58724999999999994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412.8</v>
      </c>
      <c r="BN361" s="64">
        <f t="shared" si="69"/>
        <v>417.96000000000004</v>
      </c>
      <c r="BO361" s="64">
        <f t="shared" si="70"/>
        <v>0.55555555555555558</v>
      </c>
      <c r="BP361" s="64">
        <f t="shared" si="71"/>
        <v>0.5625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hidden="1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0</v>
      </c>
      <c r="Y363" s="378">
        <f t="shared" si="67"/>
        <v>0</v>
      </c>
      <c r="Z363" s="36" t="str">
        <f>IFERROR(IF(Y363=0,"",ROUNDUP(Y363/H363,0)*0.02175),"")</f>
        <v/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0</v>
      </c>
      <c r="BN363" s="64">
        <f t="shared" si="69"/>
        <v>0</v>
      </c>
      <c r="BO363" s="64">
        <f t="shared" si="70"/>
        <v>0</v>
      </c>
      <c r="BP363" s="64">
        <f t="shared" si="71"/>
        <v>0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1800</v>
      </c>
      <c r="Y365" s="378">
        <f t="shared" si="67"/>
        <v>1800</v>
      </c>
      <c r="Z365" s="36">
        <f>IFERROR(IF(Y365=0,"",ROUNDUP(Y365/H365,0)*0.02175),"")</f>
        <v>2.61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1857.6</v>
      </c>
      <c r="BN365" s="64">
        <f t="shared" si="69"/>
        <v>1857.6</v>
      </c>
      <c r="BO365" s="64">
        <f t="shared" si="70"/>
        <v>2.5</v>
      </c>
      <c r="BP365" s="64">
        <f t="shared" si="71"/>
        <v>2.5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hidden="1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146.66666666666666</v>
      </c>
      <c r="Y369" s="379">
        <f>IFERROR(Y360/H360,"0")+IFERROR(Y361/H361,"0")+IFERROR(Y362/H362,"0")+IFERROR(Y363/H363,"0")+IFERROR(Y364/H364,"0")+IFERROR(Y365/H365,"0")+IFERROR(Y366/H366,"0")+IFERROR(Y367/H367,"0")+IFERROR(Y368/H368,"0")</f>
        <v>147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3.1972499999999999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2200</v>
      </c>
      <c r="Y370" s="379">
        <f>IFERROR(SUM(Y360:Y368),"0")</f>
        <v>2205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700</v>
      </c>
      <c r="Y372" s="378">
        <f>IFERROR(IF(X372="",0,CEILING((X372/$H372),1)*$H372),"")</f>
        <v>705</v>
      </c>
      <c r="Z372" s="36">
        <f>IFERROR(IF(Y372=0,"",ROUNDUP(Y372/H372,0)*0.02175),"")</f>
        <v>1.0222499999999999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722.4</v>
      </c>
      <c r="BN372" s="64">
        <f>IFERROR(Y372*I372/H372,"0")</f>
        <v>727.56</v>
      </c>
      <c r="BO372" s="64">
        <f>IFERROR(1/J372*(X372/H372),"0")</f>
        <v>0.9722222222222221</v>
      </c>
      <c r="BP372" s="64">
        <f>IFERROR(1/J372*(Y372/H372),"0")</f>
        <v>0.97916666666666663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46.666666666666664</v>
      </c>
      <c r="Y374" s="379">
        <f>IFERROR(Y372/H372,"0")+IFERROR(Y373/H373,"0")</f>
        <v>47</v>
      </c>
      <c r="Z374" s="379">
        <f>IFERROR(IF(Z372="",0,Z372),"0")+IFERROR(IF(Z373="",0,Z373),"0")</f>
        <v>1.0222499999999999</v>
      </c>
      <c r="AA374" s="380"/>
      <c r="AB374" s="380"/>
      <c r="AC374" s="380"/>
    </row>
    <row r="375" spans="1:68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700</v>
      </c>
      <c r="Y375" s="379">
        <f>IFERROR(SUM(Y372:Y373),"0")</f>
        <v>705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50</v>
      </c>
      <c r="Y379" s="378">
        <f>IFERROR(IF(X379="",0,CEILING((X379/$H379),1)*$H379),"")</f>
        <v>54.6</v>
      </c>
      <c r="Z379" s="36">
        <f>IFERROR(IF(Y379=0,"",ROUNDUP(Y379/H379,0)*0.02175),"")</f>
        <v>0.15225</v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53.61538461538462</v>
      </c>
      <c r="BN379" s="64">
        <f>IFERROR(Y379*I379/H379,"0")</f>
        <v>58.548000000000009</v>
      </c>
      <c r="BO379" s="64">
        <f>IFERROR(1/J379*(X379/H379),"0")</f>
        <v>0.11446886446886446</v>
      </c>
      <c r="BP379" s="64">
        <f>IFERROR(1/J379*(Y379/H379),"0")</f>
        <v>0.125</v>
      </c>
    </row>
    <row r="380" spans="1:68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6.4102564102564106</v>
      </c>
      <c r="Y380" s="379">
        <f>IFERROR(Y377/H377,"0")+IFERROR(Y378/H378,"0")+IFERROR(Y379/H379,"0")</f>
        <v>7</v>
      </c>
      <c r="Z380" s="379">
        <f>IFERROR(IF(Z377="",0,Z377),"0")+IFERROR(IF(Z378="",0,Z378),"0")+IFERROR(IF(Z379="",0,Z379),"0")</f>
        <v>0.15225</v>
      </c>
      <c r="AA380" s="380"/>
      <c r="AB380" s="380"/>
      <c r="AC380" s="380"/>
    </row>
    <row r="381" spans="1:68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50</v>
      </c>
      <c r="Y381" s="379">
        <f>IFERROR(SUM(Y377:Y379),"0")</f>
        <v>54.6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hidden="1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hidden="1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30</v>
      </c>
      <c r="Y401" s="378">
        <f>IFERROR(IF(X401="",0,CEILING((X401/$H401),1)*$H401),"")</f>
        <v>31.2</v>
      </c>
      <c r="Z401" s="36">
        <f>IFERROR(IF(Y401=0,"",ROUNDUP(Y401/H401,0)*0.02175),"")</f>
        <v>8.6999999999999994E-2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32.169230769230772</v>
      </c>
      <c r="BN401" s="64">
        <f>IFERROR(Y401*I401/H401,"0")</f>
        <v>33.456000000000003</v>
      </c>
      <c r="BO401" s="64">
        <f>IFERROR(1/J401*(X401/H401),"0")</f>
        <v>6.8681318681318673E-2</v>
      </c>
      <c r="BP401" s="64">
        <f>IFERROR(1/J401*(Y401/H401),"0")</f>
        <v>7.1428571428571425E-2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3.8461538461538463</v>
      </c>
      <c r="Y406" s="379">
        <f>IFERROR(Y401/H401,"0")+IFERROR(Y402/H402,"0")+IFERROR(Y403/H403,"0")+IFERROR(Y404/H404,"0")+IFERROR(Y405/H405,"0")</f>
        <v>4</v>
      </c>
      <c r="Z406" s="379">
        <f>IFERROR(IF(Z401="",0,Z401),"0")+IFERROR(IF(Z402="",0,Z402),"0")+IFERROR(IF(Z403="",0,Z403),"0")+IFERROR(IF(Z404="",0,Z404),"0")+IFERROR(IF(Z405="",0,Z405),"0")</f>
        <v>8.6999999999999994E-2</v>
      </c>
      <c r="AA406" s="380"/>
      <c r="AB406" s="380"/>
      <c r="AC406" s="380"/>
    </row>
    <row r="407" spans="1:68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30</v>
      </c>
      <c r="Y407" s="379">
        <f>IFERROR(SUM(Y401:Y405),"0")</f>
        <v>31.2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hidden="1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hidden="1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4301031178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4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4301031330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5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hidden="1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35</v>
      </c>
      <c r="Y435" s="378">
        <f t="shared" si="72"/>
        <v>35.700000000000003</v>
      </c>
      <c r="Z435" s="36">
        <f t="shared" si="77"/>
        <v>8.5339999999999999E-2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37.166666666666664</v>
      </c>
      <c r="BN435" s="64">
        <f t="shared" si="74"/>
        <v>37.910000000000004</v>
      </c>
      <c r="BO435" s="64">
        <f t="shared" si="75"/>
        <v>7.1225071225071226E-2</v>
      </c>
      <c r="BP435" s="64">
        <f t="shared" si="76"/>
        <v>7.2649572649572655E-2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hidden="1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16.666666666666664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17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8.5339999999999999E-2</v>
      </c>
      <c r="AA440" s="380"/>
      <c r="AB440" s="380"/>
      <c r="AC440" s="380"/>
    </row>
    <row r="441" spans="1:68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35</v>
      </c>
      <c r="Y441" s="379">
        <f>IFERROR(SUM(Y419:Y439),"0")</f>
        <v>35.700000000000003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hidden="1" customHeight="1" x14ac:dyDescent="0.25">
      <c r="A457" s="54" t="s">
        <v>576</v>
      </c>
      <c r="B457" s="54" t="s">
        <v>577</v>
      </c>
      <c r="C457" s="31">
        <v>4301031212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4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hidden="1" customHeight="1" x14ac:dyDescent="0.25">
      <c r="A458" s="54" t="s">
        <v>576</v>
      </c>
      <c r="B458" s="54" t="s">
        <v>578</v>
      </c>
      <c r="C458" s="31">
        <v>4301031324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4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583</v>
      </c>
      <c r="B461" s="54" t="s">
        <v>584</v>
      </c>
      <c r="C461" s="31">
        <v>4301031173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6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4301031327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6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idden="1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0</v>
      </c>
      <c r="Y463" s="379">
        <f>IFERROR(Y457/H457,"0")+IFERROR(Y458/H458,"0")+IFERROR(Y459/H459,"0")+IFERROR(Y460/H460,"0")+IFERROR(Y461/H461,"0")+IFERROR(Y462/H462,"0")</f>
        <v>0</v>
      </c>
      <c r="Z463" s="379">
        <f>IFERROR(IF(Z457="",0,Z457),"0")+IFERROR(IF(Z458="",0,Z458),"0")+IFERROR(IF(Z459="",0,Z459),"0")+IFERROR(IF(Z460="",0,Z460),"0")+IFERROR(IF(Z461="",0,Z461),"0")+IFERROR(IF(Z462="",0,Z462),"0")</f>
        <v>0</v>
      </c>
      <c r="AA463" s="380"/>
      <c r="AB463" s="380"/>
      <c r="AC463" s="380"/>
    </row>
    <row r="464" spans="1:68" hidden="1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0</v>
      </c>
      <c r="Y464" s="379">
        <f>IFERROR(SUM(Y457:Y462),"0")</f>
        <v>0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hidden="1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hidden="1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hidden="1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hidden="1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0</v>
      </c>
      <c r="Y489" s="378">
        <f t="shared" si="83"/>
        <v>0</v>
      </c>
      <c r="Z489" s="36" t="str">
        <f t="shared" si="84"/>
        <v/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0</v>
      </c>
      <c r="BN489" s="64">
        <f t="shared" si="86"/>
        <v>0</v>
      </c>
      <c r="BO489" s="64">
        <f t="shared" si="87"/>
        <v>0</v>
      </c>
      <c r="BP489" s="64">
        <f t="shared" si="88"/>
        <v>0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114</v>
      </c>
      <c r="Y491" s="378">
        <f t="shared" si="83"/>
        <v>115.2</v>
      </c>
      <c r="Z491" s="36">
        <f>IFERROR(IF(Y491=0,"",ROUNDUP(Y491/H491,0)*0.00937),"")</f>
        <v>0.29984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121.6</v>
      </c>
      <c r="BN491" s="64">
        <f t="shared" si="86"/>
        <v>122.88</v>
      </c>
      <c r="BO491" s="64">
        <f t="shared" si="87"/>
        <v>0.26388888888888884</v>
      </c>
      <c r="BP491" s="64">
        <f t="shared" si="88"/>
        <v>0.26666666666666666</v>
      </c>
    </row>
    <row r="492" spans="1:68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31.666666666666664</v>
      </c>
      <c r="Y492" s="379">
        <f>IFERROR(Y484/H484,"0")+IFERROR(Y485/H485,"0")+IFERROR(Y486/H486,"0")+IFERROR(Y487/H487,"0")+IFERROR(Y488/H488,"0")+IFERROR(Y489/H489,"0")+IFERROR(Y490/H490,"0")+IFERROR(Y491/H491,"0")</f>
        <v>32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0.29984</v>
      </c>
      <c r="AA492" s="380"/>
      <c r="AB492" s="380"/>
      <c r="AC492" s="380"/>
    </row>
    <row r="493" spans="1:68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114</v>
      </c>
      <c r="Y493" s="379">
        <f>IFERROR(SUM(Y484:Y491),"0")</f>
        <v>115.2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hidden="1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hidden="1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hidden="1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hidden="1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hidden="1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48</v>
      </c>
      <c r="Y503" s="378">
        <f t="shared" si="89"/>
        <v>50.4</v>
      </c>
      <c r="Z503" s="36">
        <f>IFERROR(IF(Y503=0,"",ROUNDUP(Y503/H503,0)*0.00937),"")</f>
        <v>0.13117999999999999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51.199999999999996</v>
      </c>
      <c r="BN503" s="64">
        <f t="shared" si="91"/>
        <v>53.76</v>
      </c>
      <c r="BO503" s="64">
        <f t="shared" si="92"/>
        <v>0.1111111111111111</v>
      </c>
      <c r="BP503" s="64">
        <f t="shared" si="93"/>
        <v>0.11666666666666667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72</v>
      </c>
      <c r="Y505" s="378">
        <f t="shared" si="89"/>
        <v>72</v>
      </c>
      <c r="Z505" s="36">
        <f>IFERROR(IF(Y505=0,"",ROUNDUP(Y505/H505,0)*0.00937),"")</f>
        <v>0.18740000000000001</v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76.2</v>
      </c>
      <c r="BN505" s="64">
        <f t="shared" si="91"/>
        <v>76.2</v>
      </c>
      <c r="BO505" s="64">
        <f t="shared" si="92"/>
        <v>0.16666666666666666</v>
      </c>
      <c r="BP505" s="64">
        <f t="shared" si="93"/>
        <v>0.16666666666666666</v>
      </c>
    </row>
    <row r="506" spans="1:68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33.333333333333329</v>
      </c>
      <c r="Y506" s="379">
        <f>IFERROR(Y500/H500,"0")+IFERROR(Y501/H501,"0")+IFERROR(Y502/H502,"0")+IFERROR(Y503/H503,"0")+IFERROR(Y504/H504,"0")+IFERROR(Y505/H505,"0")</f>
        <v>34</v>
      </c>
      <c r="Z506" s="379">
        <f>IFERROR(IF(Z500="",0,Z500),"0")+IFERROR(IF(Z501="",0,Z501),"0")+IFERROR(IF(Z502="",0,Z502),"0")+IFERROR(IF(Z503="",0,Z503),"0")+IFERROR(IF(Z504="",0,Z504),"0")+IFERROR(IF(Z505="",0,Z505),"0")</f>
        <v>0.31857999999999997</v>
      </c>
      <c r="AA506" s="380"/>
      <c r="AB506" s="380"/>
      <c r="AC506" s="380"/>
    </row>
    <row r="507" spans="1:68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120</v>
      </c>
      <c r="Y507" s="379">
        <f>IFERROR(SUM(Y500:Y505),"0")</f>
        <v>122.4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hidden="1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idden="1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hidden="1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10</v>
      </c>
      <c r="Y539" s="378">
        <f t="shared" si="99"/>
        <v>12.600000000000001</v>
      </c>
      <c r="Z539" s="36">
        <f>IFERROR(IF(Y539=0,"",ROUNDUP(Y539/H539,0)*0.00753),"")</f>
        <v>2.2589999999999999E-2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10.619047619047619</v>
      </c>
      <c r="BN539" s="64">
        <f t="shared" si="101"/>
        <v>13.38</v>
      </c>
      <c r="BO539" s="64">
        <f t="shared" si="102"/>
        <v>1.5262515262515262E-2</v>
      </c>
      <c r="BP539" s="64">
        <f t="shared" si="103"/>
        <v>1.9230769230769232E-2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2.3809523809523809</v>
      </c>
      <c r="Y545" s="379">
        <f>IFERROR(Y538/H538,"0")+IFERROR(Y539/H539,"0")+IFERROR(Y540/H540,"0")+IFERROR(Y541/H541,"0")+IFERROR(Y542/H542,"0")+IFERROR(Y543/H543,"0")+IFERROR(Y544/H544,"0")</f>
        <v>3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2.2589999999999999E-2</v>
      </c>
      <c r="AA545" s="380"/>
      <c r="AB545" s="380"/>
      <c r="AC545" s="380"/>
    </row>
    <row r="546" spans="1:68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10</v>
      </c>
      <c r="Y546" s="379">
        <f>IFERROR(SUM(Y538:Y544),"0")</f>
        <v>12.600000000000001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300</v>
      </c>
      <c r="Y548" s="378">
        <f>IFERROR(IF(X548="",0,CEILING((X548/$H548),1)*$H548),"")</f>
        <v>304.2</v>
      </c>
      <c r="Z548" s="36">
        <f>IFERROR(IF(Y548=0,"",ROUNDUP(Y548/H548,0)*0.02175),"")</f>
        <v>0.84824999999999995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321.69230769230774</v>
      </c>
      <c r="BN548" s="64">
        <f>IFERROR(Y548*I548/H548,"0")</f>
        <v>326.19600000000003</v>
      </c>
      <c r="BO548" s="64">
        <f>IFERROR(1/J548*(X548/H548),"0")</f>
        <v>0.6868131868131867</v>
      </c>
      <c r="BP548" s="64">
        <f>IFERROR(1/J548*(Y548/H548),"0")</f>
        <v>0.6964285714285714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38.46153846153846</v>
      </c>
      <c r="Y552" s="379">
        <f>IFERROR(Y548/H548,"0")+IFERROR(Y549/H549,"0")+IFERROR(Y550/H550,"0")+IFERROR(Y551/H551,"0")</f>
        <v>39</v>
      </c>
      <c r="Z552" s="379">
        <f>IFERROR(IF(Z548="",0,Z548),"0")+IFERROR(IF(Z549="",0,Z549),"0")+IFERROR(IF(Z550="",0,Z550),"0")+IFERROR(IF(Z551="",0,Z551),"0")</f>
        <v>0.84824999999999995</v>
      </c>
      <c r="AA552" s="380"/>
      <c r="AB552" s="380"/>
      <c r="AC552" s="380"/>
    </row>
    <row r="553" spans="1:68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300</v>
      </c>
      <c r="Y553" s="379">
        <f>IFERROR(SUM(Y548:Y551),"0")</f>
        <v>304.2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5000.5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5062.92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5225.3547282219697</v>
      </c>
      <c r="Y580" s="379">
        <f>IFERROR(SUM(BN22:BN576),"0")</f>
        <v>5291.2119999999995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9</v>
      </c>
      <c r="Y581" s="38">
        <f>ROUNDUP(SUM(BP22:BP576),0)</f>
        <v>9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5450.3547282219697</v>
      </c>
      <c r="Y582" s="379">
        <f>GrossWeightTotalR+PalletQtyTotalR*25</f>
        <v>5516.2119999999995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640.16476499235114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651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9.521939999999999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228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257.39999999999998</v>
      </c>
      <c r="E589" s="46">
        <f>IFERROR(Y105*1,"0")+IFERROR(Y106*1,"0")+IFERROR(Y107*1,"0")+IFERROR(Y108*1,"0")+IFERROR(Y109*1,"0")+IFERROR(Y113*1,"0")+IFERROR(Y114*1,"0")+IFERROR(Y115*1,"0")+IFERROR(Y116*1,"0")+IFERROR(Y117*1,"0")</f>
        <v>208.8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250.02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46">
        <f>IFERROR(Y175*1,"0")+IFERROR(Y176*1,"0")+IFERROR(Y177*1,"0")+IFERROR(Y178*1,"0")+IFERROR(Y179*1,"0")+IFERROR(Y180*1,"0")+IFERROR(Y181*1,"0")+IFERROR(Y182*1,"0")</f>
        <v>84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81.2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71.400000000000006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224.8</v>
      </c>
      <c r="U589" s="46">
        <f>IFERROR(Y348*1,"0")+IFERROR(Y352*1,"0")+IFERROR(Y353*1,"0")+IFERROR(Y354*1,"0")</f>
        <v>71.400000000000006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2964.6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31.2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35.700000000000003</v>
      </c>
      <c r="Y589" s="46">
        <f>IFERROR(Y453*1,"0")+IFERROR(Y457*1,"0")+IFERROR(Y458*1,"0")+IFERROR(Y459*1,"0")+IFERROR(Y460*1,"0")+IFERROR(Y461*1,"0")+IFERROR(Y462*1,"0")+IFERROR(Y466*1,"0")</f>
        <v>0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237.6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316.8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800,00"/>
        <filter val="10,00"/>
        <filter val="100,00"/>
        <filter val="11,90"/>
        <filter val="114,00"/>
        <filter val="120,00"/>
        <filter val="146,67"/>
        <filter val="15,00"/>
        <filter val="16,50"/>
        <filter val="16,67"/>
        <filter val="19,05"/>
        <filter val="2 200,00"/>
        <filter val="2,38"/>
        <filter val="200,00"/>
        <filter val="220,00"/>
        <filter val="225,00"/>
        <filter val="230,00"/>
        <filter val="3,85"/>
        <filter val="30,00"/>
        <filter val="300,00"/>
        <filter val="31,67"/>
        <filter val="33,33"/>
        <filter val="35,00"/>
        <filter val="38,46"/>
        <filter val="39,26"/>
        <filter val="40,48"/>
        <filter val="400,00"/>
        <filter val="45,56"/>
        <filter val="46,67"/>
        <filter val="48,00"/>
        <filter val="5 000,50"/>
        <filter val="5 225,35"/>
        <filter val="5 450,35"/>
        <filter val="50,00"/>
        <filter val="6,41"/>
        <filter val="6,90"/>
        <filter val="640,16"/>
        <filter val="70,00"/>
        <filter val="700,00"/>
        <filter val="72,00"/>
        <filter val="8,33"/>
        <filter val="80,00"/>
        <filter val="9"/>
        <filter val="9,26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2024-09-13T09:09:18Z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