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DFF446-6790-4626-A5D4-48077BE6E6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X280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29" i="1"/>
  <c r="BN29" i="1"/>
  <c r="BP31" i="1"/>
  <c r="BN31" i="1"/>
  <c r="BP44" i="1"/>
  <c r="BN44" i="1"/>
  <c r="BP46" i="1"/>
  <c r="BN46" i="1"/>
  <c r="BP69" i="1"/>
  <c r="BN69" i="1"/>
  <c r="BP86" i="1"/>
  <c r="BN86" i="1"/>
  <c r="BP88" i="1"/>
  <c r="BN88" i="1"/>
  <c r="BP90" i="1"/>
  <c r="BN90" i="1"/>
  <c r="Y112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<sst xmlns="http://schemas.openxmlformats.org/spreadsheetml/2006/main" count="1348" uniqueCount="435">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</sst>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45551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0.41666666666666669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28</v>
      </c>
      <c r="Y28" s="200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56</v>
      </c>
      <c r="Y32" s="201">
        <f>IFERROR(SUM(Y28:Y31),"0")</f>
        <v>56</v>
      </c>
      <c r="Z32" s="201">
        <f>IFERROR(IF(Z28="",0,Z28),"0")+IFERROR(IF(Z29="",0,Z29),"0")+IFERROR(IF(Z30="",0,Z30),"0")+IFERROR(IF(Z31="",0,Z31),"0")</f>
        <v>0.52415999999999996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84</v>
      </c>
      <c r="Y33" s="201">
        <f>IFERROR(SUMPRODUCT(Y28:Y31*H28:H31),"0")</f>
        <v>84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48</v>
      </c>
      <c r="Y38" s="200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48</v>
      </c>
      <c r="Y39" s="201">
        <f>IFERROR(SUM(Y36:Y38),"0")</f>
        <v>48</v>
      </c>
      <c r="Z39" s="201">
        <f>IFERROR(IF(Z36="",0,Z36),"0")+IFERROR(IF(Z37="",0,Z37),"0")+IFERROR(IF(Z38="",0,Z38),"0")</f>
        <v>0.74399999999999999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288</v>
      </c>
      <c r="Y40" s="201">
        <f>IFERROR(SUMPRODUCT(Y36:Y38*H36:H38),"0")</f>
        <v>288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20</v>
      </c>
      <c r="Y45" s="20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20</v>
      </c>
      <c r="Y46" s="20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40</v>
      </c>
      <c r="Y47" s="201">
        <f>IFERROR(SUM(Y43:Y46),"0")</f>
        <v>40</v>
      </c>
      <c r="Z47" s="201">
        <f>IFERROR(IF(Z43="",0,Z43),"0")+IFERROR(IF(Z44="",0,Z44),"0")+IFERROR(IF(Z45="",0,Z45),"0")+IFERROR(IF(Z46="",0,Z46),"0")</f>
        <v>0.38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48</v>
      </c>
      <c r="Y48" s="201">
        <f>IFERROR(SUMPRODUCT(Y43:Y46*H43:H46),"0")</f>
        <v>48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idden="1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hidden="1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72</v>
      </c>
      <c r="Y69" s="200">
        <f>IFERROR(IF(X69="","",X69),"")</f>
        <v>72</v>
      </c>
      <c r="Z69" s="36">
        <f>IFERROR(IF(X69="","",X69*0.00866),"")</f>
        <v>0.62351999999999996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375.35039999999998</v>
      </c>
      <c r="BN69" s="67">
        <f>IFERROR(Y69*I69,"0")</f>
        <v>375.35039999999998</v>
      </c>
      <c r="BO69" s="67">
        <f>IFERROR(X69/J69,"0")</f>
        <v>0.5</v>
      </c>
      <c r="BP69" s="67">
        <f>IFERROR(Y69/J69,"0")</f>
        <v>0.5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72</v>
      </c>
      <c r="Y70" s="201">
        <f>IFERROR(SUM(Y68:Y69),"0")</f>
        <v>72</v>
      </c>
      <c r="Z70" s="201">
        <f>IFERROR(IF(Z68="",0,Z68),"0")+IFERROR(IF(Z69="",0,Z69),"0")</f>
        <v>0.62351999999999996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360</v>
      </c>
      <c r="Y71" s="201">
        <f>IFERROR(SUMPRODUCT(Y68:Y69*H68:H69),"0")</f>
        <v>360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hidden="1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0</v>
      </c>
      <c r="Y79" s="200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28</v>
      </c>
      <c r="Y81" s="201">
        <f>IFERROR(SUM(Y79:Y80),"0")</f>
        <v>28</v>
      </c>
      <c r="Z81" s="201">
        <f>IFERROR(IF(Z79="",0,Z79),"0")+IFERROR(IF(Z80="",0,Z80),"0")</f>
        <v>0.50063999999999997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100.8</v>
      </c>
      <c r="Y82" s="201">
        <f>IFERROR(SUMPRODUCT(Y79:Y80*H79:H80),"0")</f>
        <v>100.8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14</v>
      </c>
      <c r="Y86" s="20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14</v>
      </c>
      <c r="Y88" s="200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28</v>
      </c>
      <c r="Y89" s="200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70</v>
      </c>
      <c r="Y91" s="201">
        <f>IFERROR(SUM(Y85:Y90),"0")</f>
        <v>70</v>
      </c>
      <c r="Z91" s="201">
        <f>IFERROR(IF(Z85="",0,Z85),"0")+IFERROR(IF(Z86="",0,Z86),"0")+IFERROR(IF(Z87="",0,Z87),"0")+IFERROR(IF(Z88="",0,Z88),"0")+IFERROR(IF(Z89="",0,Z89),"0")+IFERROR(IF(Z90="",0,Z90),"0")</f>
        <v>1.2515999999999998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252</v>
      </c>
      <c r="Y92" s="201">
        <f>IFERROR(SUMPRODUCT(Y85:Y90*H85:H90),"0")</f>
        <v>252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14</v>
      </c>
      <c r="Y96" s="200">
        <f>IFERROR(IF(X96="","",X96),"")</f>
        <v>14</v>
      </c>
      <c r="Z96" s="36">
        <f>IFERROR(IF(X96="","",X96*0.01788),"")</f>
        <v>0.25031999999999999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59.415999999999997</v>
      </c>
      <c r="BN96" s="67">
        <f>IFERROR(Y96*I96,"0")</f>
        <v>59.415999999999997</v>
      </c>
      <c r="BO96" s="67">
        <f>IFERROR(X96/J96,"0")</f>
        <v>0.2</v>
      </c>
      <c r="BP96" s="67">
        <f>IFERROR(Y96/J96,"0")</f>
        <v>0.2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14</v>
      </c>
      <c r="Y98" s="201">
        <f>IFERROR(SUM(Y95:Y97),"0")</f>
        <v>14</v>
      </c>
      <c r="Z98" s="201">
        <f>IFERROR(IF(Z95="",0,Z95),"0")+IFERROR(IF(Z96="",0,Z96),"0")+IFERROR(IF(Z97="",0,Z97),"0")</f>
        <v>0.25031999999999999</v>
      </c>
      <c r="AA98" s="202"/>
      <c r="AB98" s="202"/>
      <c r="AC98" s="202"/>
    </row>
    <row r="99" spans="1:68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50.4</v>
      </c>
      <c r="Y99" s="201">
        <f>IFERROR(SUMPRODUCT(Y95:Y97*H95:H97),"0")</f>
        <v>50.4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24</v>
      </c>
      <c r="Y102" s="200">
        <f t="shared" ref="Y102:Y110" si="12">IFERROR(IF(X102="","",X102),"")</f>
        <v>24</v>
      </c>
      <c r="Z102" s="36">
        <f t="shared" ref="Z102:Z110" si="13">IFERROR(IF(X102="","",X102*0.0155),"")</f>
        <v>0.372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172.79040000000001</v>
      </c>
      <c r="BN102" s="67">
        <f t="shared" ref="BN102:BN110" si="15">IFERROR(Y102*I102,"0")</f>
        <v>172.79040000000001</v>
      </c>
      <c r="BO102" s="67">
        <f t="shared" ref="BO102:BO110" si="16">IFERROR(X102/J102,"0")</f>
        <v>0.2857142857142857</v>
      </c>
      <c r="BP102" s="67">
        <f t="shared" ref="BP102:BP110" si="17">IFERROR(Y102/J102,"0")</f>
        <v>0.2857142857142857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24</v>
      </c>
      <c r="Y111" s="201">
        <f>IFERROR(SUM(Y102:Y110),"0")</f>
        <v>24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0.372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165.12</v>
      </c>
      <c r="Y112" s="201">
        <f>IFERROR(SUMPRODUCT(Y102:Y110*H102:H110),"0")</f>
        <v>165.12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56</v>
      </c>
      <c r="Y115" s="200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196</v>
      </c>
      <c r="Y116" s="200">
        <f>IFERROR(IF(X116="","",X116),"")</f>
        <v>196</v>
      </c>
      <c r="Z116" s="36">
        <f>IFERROR(IF(X116="","",X116*0.01788),"")</f>
        <v>3.50448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725.90559999999994</v>
      </c>
      <c r="BN116" s="67">
        <f>IFERROR(Y116*I116,"0")</f>
        <v>725.90559999999994</v>
      </c>
      <c r="BO116" s="67">
        <f>IFERROR(X116/J116,"0")</f>
        <v>2.8</v>
      </c>
      <c r="BP116" s="67">
        <f>IFERROR(Y116/J116,"0")</f>
        <v>2.8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252</v>
      </c>
      <c r="Y117" s="201">
        <f>IFERROR(SUM(Y115:Y116),"0")</f>
        <v>252</v>
      </c>
      <c r="Z117" s="201">
        <f>IFERROR(IF(Z115="",0,Z115),"0")+IFERROR(IF(Z116="",0,Z116),"0")</f>
        <v>4.5057600000000004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756</v>
      </c>
      <c r="Y118" s="201">
        <f>IFERROR(SUMPRODUCT(Y115:Y116*H115:H116),"0")</f>
        <v>756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14</v>
      </c>
      <c r="Y122" s="20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14</v>
      </c>
      <c r="Y123" s="201">
        <f>IFERROR(SUM(Y121:Y122),"0")</f>
        <v>14</v>
      </c>
      <c r="Z123" s="201">
        <f>IFERROR(IF(Z121="",0,Z121),"0")+IFERROR(IF(Z122="",0,Z122),"0")</f>
        <v>0.25031999999999999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42</v>
      </c>
      <c r="Y124" s="201">
        <f>IFERROR(SUMPRODUCT(Y121:Y122*H121:H122),"0")</f>
        <v>42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42</v>
      </c>
      <c r="Y128" s="200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70</v>
      </c>
      <c r="Y130" s="201">
        <f>IFERROR(SUM(Y127:Y129),"0")</f>
        <v>70</v>
      </c>
      <c r="Z130" s="201">
        <f>IFERROR(IF(Z127="",0,Z127),"0")+IFERROR(IF(Z128="",0,Z128),"0")+IFERROR(IF(Z129="",0,Z129),"0")</f>
        <v>1.2515999999999998</v>
      </c>
      <c r="AA130" s="202"/>
      <c r="AB130" s="202"/>
      <c r="AC130" s="202"/>
    </row>
    <row r="131" spans="1:68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210</v>
      </c>
      <c r="Y131" s="201">
        <f>IFERROR(SUMPRODUCT(Y127:Y129*H127:H129),"0")</f>
        <v>210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24</v>
      </c>
      <c r="Y159" s="200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126.384</v>
      </c>
      <c r="BN159" s="67">
        <f>IFERROR(Y159*I159,"0")</f>
        <v>126.384</v>
      </c>
      <c r="BO159" s="67">
        <f>IFERROR(X159/J159,"0")</f>
        <v>0.16666666666666666</v>
      </c>
      <c r="BP159" s="67">
        <f>IFERROR(Y159/J159,"0")</f>
        <v>0.16666666666666666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24</v>
      </c>
      <c r="Y161" s="201">
        <f>IFERROR(SUM(Y157:Y160),"0")</f>
        <v>24</v>
      </c>
      <c r="Z161" s="201">
        <f>IFERROR(IF(Z157="",0,Z157),"0")+IFERROR(IF(Z158="",0,Z158),"0")+IFERROR(IF(Z159="",0,Z159),"0")+IFERROR(IF(Z160="",0,Z160),"0")</f>
        <v>0.20783999999999997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120</v>
      </c>
      <c r="Y162" s="201">
        <f>IFERROR(SUMPRODUCT(Y157:Y160*H157:H160),"0")</f>
        <v>120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28</v>
      </c>
      <c r="Y172" s="200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56</v>
      </c>
      <c r="Y174" s="201">
        <f>IFERROR(SUM(Y171:Y173),"0")</f>
        <v>56</v>
      </c>
      <c r="Z174" s="201">
        <f>IFERROR(IF(Z171="",0,Z171),"0")+IFERROR(IF(Z172="",0,Z172),"0")+IFERROR(IF(Z173="",0,Z173),"0")</f>
        <v>1.0012799999999999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168</v>
      </c>
      <c r="Y175" s="201">
        <f>IFERROR(SUMPRODUCT(Y171:Y173*H171:H173),"0")</f>
        <v>168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12</v>
      </c>
      <c r="Y183" s="200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12</v>
      </c>
      <c r="Y186" s="201">
        <f>IFERROR(SUM(Y183:Y185),"0")</f>
        <v>12</v>
      </c>
      <c r="Z186" s="201">
        <f>IFERROR(IF(Z183="",0,Z183),"0")+IFERROR(IF(Z184="",0,Z184),"0")+IFERROR(IF(Z185="",0,Z185),"0")</f>
        <v>0.186</v>
      </c>
      <c r="AA186" s="202"/>
      <c r="AB186" s="202"/>
      <c r="AC186" s="202"/>
    </row>
    <row r="187" spans="1:68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67.199999999999989</v>
      </c>
      <c r="Y187" s="201">
        <f>IFERROR(SUMPRODUCT(Y183:Y185*H183:H185),"0")</f>
        <v>67.199999999999989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12</v>
      </c>
      <c r="Y196" s="201">
        <f>IFERROR(SUM(Y190:Y195),"0")</f>
        <v>12</v>
      </c>
      <c r="Z196" s="201">
        <f>IFERROR(IF(Z190="",0,Z190),"0")+IFERROR(IF(Z191="",0,Z191),"0")+IFERROR(IF(Z192="",0,Z192),"0")+IFERROR(IF(Z193="",0,Z193),"0")+IFERROR(IF(Z194="",0,Z194),"0")+IFERROR(IF(Z195="",0,Z195),"0")</f>
        <v>0.186</v>
      </c>
      <c r="AA196" s="202"/>
      <c r="AB196" s="202"/>
      <c r="AC196" s="202"/>
    </row>
    <row r="197" spans="1:68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67.199999999999989</v>
      </c>
      <c r="Y197" s="201">
        <f>IFERROR(SUMPRODUCT(Y190:Y195*H190:H195),"0")</f>
        <v>67.199999999999989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12</v>
      </c>
      <c r="Y203" s="200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hidden="1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hidden="1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18</v>
      </c>
      <c r="Y240" s="200">
        <f>IFERROR(IF(X240="","",X240),"")</f>
        <v>18</v>
      </c>
      <c r="Z240" s="36">
        <f>IFERROR(IF(X240="","",X240*0.00502),"")</f>
        <v>9.0359999999999996E-2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34.47</v>
      </c>
      <c r="BN240" s="67">
        <f>IFERROR(Y240*I240,"0")</f>
        <v>34.47</v>
      </c>
      <c r="BO240" s="67">
        <f>IFERROR(X240/J240,"0")</f>
        <v>7.6923076923076927E-2</v>
      </c>
      <c r="BP240" s="67">
        <f>IFERROR(Y240/J240,"0")</f>
        <v>7.6923076923076927E-2</v>
      </c>
    </row>
    <row r="241" spans="1:68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18</v>
      </c>
      <c r="Y241" s="201">
        <f>IFERROR(SUM(Y240:Y240),"0")</f>
        <v>18</v>
      </c>
      <c r="Z241" s="201">
        <f>IFERROR(IF(Z240="",0,Z240),"0")</f>
        <v>9.0359999999999996E-2</v>
      </c>
      <c r="AA241" s="202"/>
      <c r="AB241" s="202"/>
      <c r="AC241" s="202"/>
    </row>
    <row r="242" spans="1:68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32.4</v>
      </c>
      <c r="Y242" s="201">
        <f>IFERROR(SUMPRODUCT(Y240:Y240*H240:H240),"0")</f>
        <v>32.4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24</v>
      </c>
      <c r="Y244" s="200">
        <f>IFERROR(IF(X244="","",X244),"")</f>
        <v>24</v>
      </c>
      <c r="Z244" s="36">
        <f>IFERROR(IF(X244="","",X244*0.0155),"")</f>
        <v>0.372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150.24</v>
      </c>
      <c r="BN244" s="67">
        <f>IFERROR(Y244*I244,"0")</f>
        <v>150.24</v>
      </c>
      <c r="BO244" s="67">
        <f>IFERROR(X244/J244,"0")</f>
        <v>0.2857142857142857</v>
      </c>
      <c r="BP244" s="67">
        <f>IFERROR(Y244/J244,"0")</f>
        <v>0.2857142857142857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24</v>
      </c>
      <c r="Y246" s="201">
        <f>IFERROR(SUM(Y244:Y245),"0")</f>
        <v>24</v>
      </c>
      <c r="Z246" s="201">
        <f>IFERROR(IF(Z244="",0,Z244),"0")+IFERROR(IF(Z245="",0,Z245),"0")</f>
        <v>0.372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144</v>
      </c>
      <c r="Y247" s="201">
        <f>IFERROR(SUMPRODUCT(Y244:Y245*H244:H245),"0")</f>
        <v>144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hidden="1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0</v>
      </c>
      <c r="Y250" s="200">
        <f>IFERROR(IF(X250="","",X250),"")</f>
        <v>0</v>
      </c>
      <c r="Z250" s="36">
        <f>IFERROR(IF(X250="","",X250*0.0155),"")</f>
        <v>0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0</v>
      </c>
      <c r="Y252" s="201">
        <f>IFERROR(SUM(Y249:Y251),"0")</f>
        <v>0</v>
      </c>
      <c r="Z252" s="201">
        <f>IFERROR(IF(Z249="",0,Z249),"0")+IFERROR(IF(Z250="",0,Z250),"0")+IFERROR(IF(Z251="",0,Z251),"0")</f>
        <v>0</v>
      </c>
      <c r="AA252" s="202"/>
      <c r="AB252" s="202"/>
      <c r="AC252" s="202"/>
    </row>
    <row r="253" spans="1:68" hidden="1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0</v>
      </c>
      <c r="Y253" s="201">
        <f>IFERROR(SUMPRODUCT(Y249:Y251*H249:H251),"0")</f>
        <v>0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14</v>
      </c>
      <c r="Y257" s="200">
        <f t="shared" si="24"/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54.488</v>
      </c>
      <c r="BN257" s="67">
        <f t="shared" si="26"/>
        <v>54.488</v>
      </c>
      <c r="BO257" s="67">
        <f t="shared" si="27"/>
        <v>0.1111111111111111</v>
      </c>
      <c r="BP257" s="67">
        <f t="shared" si="28"/>
        <v>0.1111111111111111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28</v>
      </c>
      <c r="Y261" s="200">
        <f t="shared" si="24"/>
        <v>28</v>
      </c>
      <c r="Z261" s="36">
        <f t="shared" si="29"/>
        <v>0.26207999999999998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89.376000000000005</v>
      </c>
      <c r="BN261" s="67">
        <f t="shared" si="26"/>
        <v>89.376000000000005</v>
      </c>
      <c r="BO261" s="67">
        <f t="shared" si="27"/>
        <v>0.22222222222222221</v>
      </c>
      <c r="BP261" s="67">
        <f t="shared" si="28"/>
        <v>0.22222222222222221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28</v>
      </c>
      <c r="Y264" s="200">
        <f t="shared" si="24"/>
        <v>28</v>
      </c>
      <c r="Z264" s="36">
        <f t="shared" si="29"/>
        <v>0.26207999999999998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108.976</v>
      </c>
      <c r="BN264" s="67">
        <f t="shared" si="26"/>
        <v>108.976</v>
      </c>
      <c r="BO264" s="67">
        <f t="shared" si="27"/>
        <v>0.22222222222222221</v>
      </c>
      <c r="BP264" s="67">
        <f t="shared" si="28"/>
        <v>0.22222222222222221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70</v>
      </c>
      <c r="Y276" s="201">
        <f>IFERROR(SUM(Y255:Y275),"0")</f>
        <v>70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0.6552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239.40000000000003</v>
      </c>
      <c r="Y277" s="201">
        <f>IFERROR(SUMPRODUCT(Y255:Y275*H255:H275),"0")</f>
        <v>239.40000000000003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3373.3199999999997</v>
      </c>
      <c r="Y278" s="201">
        <f>IFERROR(Y24+Y33+Y40+Y48+Y65+Y71+Y76+Y82+Y92+Y99+Y112+Y118+Y124+Y131+Y136+Y142+Y147+Y154+Y162+Y167+Y175+Y179+Y187+Y197+Y205+Y211+Y217+Y224+Y230+Y238+Y242+Y247+Y253+Y277,"0")</f>
        <v>3373.3199999999997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3817.474799999999</v>
      </c>
      <c r="Y279" s="201">
        <f>IFERROR(SUM(BN22:BN275),"0")</f>
        <v>3817.474799999999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12</v>
      </c>
      <c r="Y280" s="38">
        <f>ROUNDUP(SUM(BP22:BP275),0)</f>
        <v>12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4117.474799999999</v>
      </c>
      <c r="Y281" s="201">
        <f>GrossWeightTotalR+PalletQtyTotalR*25</f>
        <v>4117.474799999999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944</v>
      </c>
      <c r="Y282" s="201">
        <f>IFERROR(Y23+Y32+Y39+Y47+Y64+Y70+Y75+Y81+Y91+Y98+Y111+Y117+Y123+Y130+Y135+Y141+Y146+Y153+Y161+Y166+Y174+Y178+Y186+Y196+Y204+Y210+Y216+Y223+Y229+Y237+Y241+Y246+Y252+Y276,"0")</f>
        <v>944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14.039239999999999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84</v>
      </c>
      <c r="D288" s="46">
        <f>IFERROR(X36*H36,"0")+IFERROR(X37*H37,"0")+IFERROR(X38*H38,"0")</f>
        <v>288</v>
      </c>
      <c r="E288" s="46">
        <f>IFERROR(X43*H43,"0")+IFERROR(X44*H44,"0")+IFERROR(X45*H45,"0")+IFERROR(X46*H46,"0")</f>
        <v>48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360</v>
      </c>
      <c r="H288" s="46">
        <f>IFERROR(X74*H74,"0")</f>
        <v>50.4</v>
      </c>
      <c r="I288" s="46">
        <f>IFERROR(X79*H79,"0")+IFERROR(X80*H80,"0")</f>
        <v>100.8</v>
      </c>
      <c r="J288" s="46">
        <f>IFERROR(X85*H85,"0")+IFERROR(X86*H86,"0")+IFERROR(X87*H87,"0")+IFERROR(X88*H88,"0")+IFERROR(X89*H89,"0")+IFERROR(X90*H90,"0")</f>
        <v>252</v>
      </c>
      <c r="K288" s="46">
        <f>IFERROR(X95*H95,"0")+IFERROR(X96*H96,"0")+IFERROR(X97*H97,"0")</f>
        <v>50.4</v>
      </c>
      <c r="L288" s="46">
        <f>IFERROR(X102*H102,"0")+IFERROR(X103*H103,"0")+IFERROR(X104*H104,"0")+IFERROR(X105*H105,"0")+IFERROR(X106*H106,"0")+IFERROR(X107*H107,"0")+IFERROR(X108*H108,"0")+IFERROR(X109*H109,"0")+IFERROR(X110*H110,"0")</f>
        <v>165.12</v>
      </c>
      <c r="M288" s="46">
        <f>IFERROR(X115*H115,"0")+IFERROR(X116*H116,"0")</f>
        <v>756</v>
      </c>
      <c r="N288" s="197"/>
      <c r="O288" s="46">
        <f>IFERROR(X121*H121,"0")+IFERROR(X122*H122,"0")</f>
        <v>42</v>
      </c>
      <c r="P288" s="46">
        <f>IFERROR(X127*H127,"0")+IFERROR(X128*H128,"0")+IFERROR(X129*H129,"0")</f>
        <v>210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120</v>
      </c>
      <c r="V288" s="46">
        <f>IFERROR(X171*H171,"0")+IFERROR(X172*H172,"0")+IFERROR(X173*H173,"0")+IFERROR(X177*H177,"0")</f>
        <v>168</v>
      </c>
      <c r="W288" s="46">
        <f>IFERROR(X183*H183,"0")+IFERROR(X184*H184,"0")+IFERROR(X185*H185,"0")</f>
        <v>67.199999999999989</v>
      </c>
      <c r="X288" s="46">
        <f>IFERROR(X190*H190,"0")+IFERROR(X191*H191,"0")+IFERROR(X192*H192,"0")+IFERROR(X193*H193,"0")+IFERROR(X194*H194,"0")+IFERROR(X195*H195,"0")</f>
        <v>67.199999999999989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415.80000000000007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1153.92</v>
      </c>
      <c r="B291" s="60">
        <f>SUMPRODUCT(--(BB:BB="ПГП"),--(W:W="кор"),H:H,Y:Y)+SUMPRODUCT(--(BB:BB="ПГП"),--(W:W="кг"),Y:Y)</f>
        <v>2219.4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0,80"/>
        <filter val="12"/>
        <filter val="12,00"/>
        <filter val="120,00"/>
        <filter val="14,00"/>
        <filter val="144,00"/>
        <filter val="165,12"/>
        <filter val="168,00"/>
        <filter val="18,00"/>
        <filter val="196,00"/>
        <filter val="20,00"/>
        <filter val="210,00"/>
        <filter val="239,40"/>
        <filter val="24,00"/>
        <filter val="252,00"/>
        <filter val="28,00"/>
        <filter val="288,00"/>
        <filter val="3 373,32"/>
        <filter val="3 817,47"/>
        <filter val="32,40"/>
        <filter val="360,00"/>
        <filter val="4 117,47"/>
        <filter val="40,00"/>
        <filter val="42,00"/>
        <filter val="48,00"/>
        <filter val="50,40"/>
        <filter val="56,00"/>
        <filter val="67,20"/>
        <filter val="70,00"/>
        <filter val="72,00"/>
        <filter val="756,00"/>
        <filter val="84,00"/>
        <filter val="86,40"/>
        <filter val="944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