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C4325F5-EFDE-409E-8A60-F92F5EEA42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X577" i="1"/>
  <c r="BO576" i="1"/>
  <c r="BM576" i="1"/>
  <c r="Y576" i="1"/>
  <c r="X574" i="1"/>
  <c r="X573" i="1"/>
  <c r="BO572" i="1"/>
  <c r="BM572" i="1"/>
  <c r="Y572" i="1"/>
  <c r="X570" i="1"/>
  <c r="X569" i="1"/>
  <c r="BO568" i="1"/>
  <c r="BM568" i="1"/>
  <c r="Y568" i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Y497" i="1" s="1"/>
  <c r="P495" i="1"/>
  <c r="X493" i="1"/>
  <c r="X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P484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X386" i="1"/>
  <c r="X385" i="1"/>
  <c r="BO384" i="1"/>
  <c r="BM384" i="1"/>
  <c r="Y384" i="1"/>
  <c r="P384" i="1"/>
  <c r="BO383" i="1"/>
  <c r="BM383" i="1"/>
  <c r="Y383" i="1"/>
  <c r="Y385" i="1" s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X345" i="1"/>
  <c r="X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BP303" i="1" s="1"/>
  <c r="BO302" i="1"/>
  <c r="BM302" i="1"/>
  <c r="Y302" i="1"/>
  <c r="BP302" i="1" s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BP277" i="1" s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O589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P243" i="1"/>
  <c r="X240" i="1"/>
  <c r="X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O182" i="1"/>
  <c r="BM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O178" i="1"/>
  <c r="BM178" i="1"/>
  <c r="Y178" i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1" i="1"/>
  <c r="X170" i="1"/>
  <c r="BO169" i="1"/>
  <c r="BM169" i="1"/>
  <c r="Y169" i="1"/>
  <c r="P169" i="1"/>
  <c r="BO168" i="1"/>
  <c r="BM168" i="1"/>
  <c r="Y168" i="1"/>
  <c r="P168" i="1"/>
  <c r="BO167" i="1"/>
  <c r="BM167" i="1"/>
  <c r="Y167" i="1"/>
  <c r="Y171" i="1" s="1"/>
  <c r="P167" i="1"/>
  <c r="X165" i="1"/>
  <c r="X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Y136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BP113" i="1" s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O74" i="1"/>
  <c r="BM74" i="1"/>
  <c r="Y74" i="1"/>
  <c r="BO73" i="1"/>
  <c r="BM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15" i="1" l="1"/>
  <c r="BN315" i="1"/>
  <c r="Z315" i="1"/>
  <c r="BP334" i="1"/>
  <c r="BN334" i="1"/>
  <c r="Z334" i="1"/>
  <c r="BP354" i="1"/>
  <c r="BN354" i="1"/>
  <c r="Z354" i="1"/>
  <c r="BP384" i="1"/>
  <c r="BN384" i="1"/>
  <c r="Z384" i="1"/>
  <c r="BP420" i="1"/>
  <c r="BN420" i="1"/>
  <c r="Z420" i="1"/>
  <c r="BP433" i="1"/>
  <c r="BN433" i="1"/>
  <c r="Z433" i="1"/>
  <c r="Y468" i="1"/>
  <c r="Y467" i="1"/>
  <c r="BP466" i="1"/>
  <c r="BN466" i="1"/>
  <c r="Z466" i="1"/>
  <c r="Z467" i="1" s="1"/>
  <c r="Y474" i="1"/>
  <c r="BP471" i="1"/>
  <c r="BN471" i="1"/>
  <c r="Z471" i="1"/>
  <c r="BP510" i="1"/>
  <c r="BN510" i="1"/>
  <c r="Z510" i="1"/>
  <c r="BP522" i="1"/>
  <c r="BN522" i="1"/>
  <c r="Z522" i="1"/>
  <c r="BP524" i="1"/>
  <c r="BN524" i="1"/>
  <c r="Z524" i="1"/>
  <c r="BP526" i="1"/>
  <c r="BN526" i="1"/>
  <c r="Z526" i="1"/>
  <c r="BP556" i="1"/>
  <c r="BN556" i="1"/>
  <c r="Z556" i="1"/>
  <c r="BP558" i="1"/>
  <c r="BN558" i="1"/>
  <c r="Z558" i="1"/>
  <c r="X579" i="1"/>
  <c r="Z27" i="1"/>
  <c r="BN27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D589" i="1"/>
  <c r="Z86" i="1"/>
  <c r="BN86" i="1"/>
  <c r="Z100" i="1"/>
  <c r="BN100" i="1"/>
  <c r="Z113" i="1"/>
  <c r="BN113" i="1"/>
  <c r="Y118" i="1"/>
  <c r="Z124" i="1"/>
  <c r="BN124" i="1"/>
  <c r="Z139" i="1"/>
  <c r="BN139" i="1"/>
  <c r="Z154" i="1"/>
  <c r="BN154" i="1"/>
  <c r="Y164" i="1"/>
  <c r="Z176" i="1"/>
  <c r="BN176" i="1"/>
  <c r="Z187" i="1"/>
  <c r="BN187" i="1"/>
  <c r="Z203" i="1"/>
  <c r="BN203" i="1"/>
  <c r="Z215" i="1"/>
  <c r="BN215" i="1"/>
  <c r="Z232" i="1"/>
  <c r="BN232" i="1"/>
  <c r="Z243" i="1"/>
  <c r="BN243" i="1"/>
  <c r="Z277" i="1"/>
  <c r="BN277" i="1"/>
  <c r="Q589" i="1"/>
  <c r="Z302" i="1"/>
  <c r="BN302" i="1"/>
  <c r="Z303" i="1"/>
  <c r="BN303" i="1"/>
  <c r="BP329" i="1"/>
  <c r="BN329" i="1"/>
  <c r="Z329" i="1"/>
  <c r="BP335" i="1"/>
  <c r="BN335" i="1"/>
  <c r="Z335" i="1"/>
  <c r="BP366" i="1"/>
  <c r="BN366" i="1"/>
  <c r="Z366" i="1"/>
  <c r="BP390" i="1"/>
  <c r="BN390" i="1"/>
  <c r="Z390" i="1"/>
  <c r="BP428" i="1"/>
  <c r="BN428" i="1"/>
  <c r="Z428" i="1"/>
  <c r="BP443" i="1"/>
  <c r="BN443" i="1"/>
  <c r="Z443" i="1"/>
  <c r="BP490" i="1"/>
  <c r="BN490" i="1"/>
  <c r="Z490" i="1"/>
  <c r="Y529" i="1"/>
  <c r="Y528" i="1"/>
  <c r="BP521" i="1"/>
  <c r="BN521" i="1"/>
  <c r="Z521" i="1"/>
  <c r="BP523" i="1"/>
  <c r="BN523" i="1"/>
  <c r="Z523" i="1"/>
  <c r="BP525" i="1"/>
  <c r="BN525" i="1"/>
  <c r="Z525" i="1"/>
  <c r="BP527" i="1"/>
  <c r="BN527" i="1"/>
  <c r="Z527" i="1"/>
  <c r="Y560" i="1"/>
  <c r="Y559" i="1"/>
  <c r="BP555" i="1"/>
  <c r="BN555" i="1"/>
  <c r="Z555" i="1"/>
  <c r="BP557" i="1"/>
  <c r="BN557" i="1"/>
  <c r="Z557" i="1"/>
  <c r="Y338" i="1"/>
  <c r="BP69" i="1"/>
  <c r="BN69" i="1"/>
  <c r="Z69" i="1"/>
  <c r="BP74" i="1"/>
  <c r="BN74" i="1"/>
  <c r="Z74" i="1"/>
  <c r="BP88" i="1"/>
  <c r="BN88" i="1"/>
  <c r="Z88" i="1"/>
  <c r="BP105" i="1"/>
  <c r="BN105" i="1"/>
  <c r="Z105" i="1"/>
  <c r="BP115" i="1"/>
  <c r="BN115" i="1"/>
  <c r="Z115" i="1"/>
  <c r="BP126" i="1"/>
  <c r="BN126" i="1"/>
  <c r="Z126" i="1"/>
  <c r="BP141" i="1"/>
  <c r="BN141" i="1"/>
  <c r="Z141" i="1"/>
  <c r="BP160" i="1"/>
  <c r="BN160" i="1"/>
  <c r="Z160" i="1"/>
  <c r="BP178" i="1"/>
  <c r="BN178" i="1"/>
  <c r="Z178" i="1"/>
  <c r="BP193" i="1"/>
  <c r="BN193" i="1"/>
  <c r="Z193" i="1"/>
  <c r="BP197" i="1"/>
  <c r="BN197" i="1"/>
  <c r="Z197" i="1"/>
  <c r="BP209" i="1"/>
  <c r="BN209" i="1"/>
  <c r="Z209" i="1"/>
  <c r="BP217" i="1"/>
  <c r="BN217" i="1"/>
  <c r="Z217" i="1"/>
  <c r="BP234" i="1"/>
  <c r="BN234" i="1"/>
  <c r="Z234" i="1"/>
  <c r="BP245" i="1"/>
  <c r="BN245" i="1"/>
  <c r="Z245" i="1"/>
  <c r="BP257" i="1"/>
  <c r="BN257" i="1"/>
  <c r="Z257" i="1"/>
  <c r="BP279" i="1"/>
  <c r="BN279" i="1"/>
  <c r="Z279" i="1"/>
  <c r="BP305" i="1"/>
  <c r="BN305" i="1"/>
  <c r="Z305" i="1"/>
  <c r="Y325" i="1"/>
  <c r="BP319" i="1"/>
  <c r="BN319" i="1"/>
  <c r="Z319" i="1"/>
  <c r="BP337" i="1"/>
  <c r="BN337" i="1"/>
  <c r="Z337" i="1"/>
  <c r="BP360" i="1"/>
  <c r="BN360" i="1"/>
  <c r="Z360" i="1"/>
  <c r="BP368" i="1"/>
  <c r="BN368" i="1"/>
  <c r="Z368" i="1"/>
  <c r="BP392" i="1"/>
  <c r="BN392" i="1"/>
  <c r="Z392" i="1"/>
  <c r="Z22" i="1"/>
  <c r="Z23" i="1" s="1"/>
  <c r="BN22" i="1"/>
  <c r="BP22" i="1"/>
  <c r="Y36" i="1"/>
  <c r="Z29" i="1"/>
  <c r="BN29" i="1"/>
  <c r="Z35" i="1"/>
  <c r="BN35" i="1"/>
  <c r="Z55" i="1"/>
  <c r="BN55" i="1"/>
  <c r="Z63" i="1"/>
  <c r="BN63" i="1"/>
  <c r="BP73" i="1"/>
  <c r="BN73" i="1"/>
  <c r="Z73" i="1"/>
  <c r="Y90" i="1"/>
  <c r="BP84" i="1"/>
  <c r="BN84" i="1"/>
  <c r="Z84" i="1"/>
  <c r="Y102" i="1"/>
  <c r="BP98" i="1"/>
  <c r="BN98" i="1"/>
  <c r="Z98" i="1"/>
  <c r="BP109" i="1"/>
  <c r="BN109" i="1"/>
  <c r="Z109" i="1"/>
  <c r="BP122" i="1"/>
  <c r="BN122" i="1"/>
  <c r="Z122" i="1"/>
  <c r="BP133" i="1"/>
  <c r="BN133" i="1"/>
  <c r="Z133" i="1"/>
  <c r="Y149" i="1"/>
  <c r="BP147" i="1"/>
  <c r="BN147" i="1"/>
  <c r="Z147" i="1"/>
  <c r="BP168" i="1"/>
  <c r="BN168" i="1"/>
  <c r="Z168" i="1"/>
  <c r="BP182" i="1"/>
  <c r="BN182" i="1"/>
  <c r="Z182" i="1"/>
  <c r="BP201" i="1"/>
  <c r="BN201" i="1"/>
  <c r="Z201" i="1"/>
  <c r="BP213" i="1"/>
  <c r="BN213" i="1"/>
  <c r="Z213" i="1"/>
  <c r="BP225" i="1"/>
  <c r="BN225" i="1"/>
  <c r="Z225" i="1"/>
  <c r="BP238" i="1"/>
  <c r="BN238" i="1"/>
  <c r="Z238" i="1"/>
  <c r="BP249" i="1"/>
  <c r="BN249" i="1"/>
  <c r="Z249" i="1"/>
  <c r="BP272" i="1"/>
  <c r="BN272" i="1"/>
  <c r="Z272" i="1"/>
  <c r="R589" i="1"/>
  <c r="Y287" i="1"/>
  <c r="BP286" i="1"/>
  <c r="BN286" i="1"/>
  <c r="Z286" i="1"/>
  <c r="Z287" i="1" s="1"/>
  <c r="Y292" i="1"/>
  <c r="BP291" i="1"/>
  <c r="BN291" i="1"/>
  <c r="Z291" i="1"/>
  <c r="Z292" i="1" s="1"/>
  <c r="BP295" i="1"/>
  <c r="BN295" i="1"/>
  <c r="Z295" i="1"/>
  <c r="BP313" i="1"/>
  <c r="BN313" i="1"/>
  <c r="Z313" i="1"/>
  <c r="BP323" i="1"/>
  <c r="BN323" i="1"/>
  <c r="Z323" i="1"/>
  <c r="BP343" i="1"/>
  <c r="BN343" i="1"/>
  <c r="Z343" i="1"/>
  <c r="Y349" i="1"/>
  <c r="BP348" i="1"/>
  <c r="BN348" i="1"/>
  <c r="Z348" i="1"/>
  <c r="Z349" i="1" s="1"/>
  <c r="BP352" i="1"/>
  <c r="BN352" i="1"/>
  <c r="Z352" i="1"/>
  <c r="BP364" i="1"/>
  <c r="BN364" i="1"/>
  <c r="Z364" i="1"/>
  <c r="BP378" i="1"/>
  <c r="BN378" i="1"/>
  <c r="Z378" i="1"/>
  <c r="BP404" i="1"/>
  <c r="BN404" i="1"/>
  <c r="Z404" i="1"/>
  <c r="BP426" i="1"/>
  <c r="BN426" i="1"/>
  <c r="Z426" i="1"/>
  <c r="BP431" i="1"/>
  <c r="BN431" i="1"/>
  <c r="Z431" i="1"/>
  <c r="BP439" i="1"/>
  <c r="BN439" i="1"/>
  <c r="Z439" i="1"/>
  <c r="BP462" i="1"/>
  <c r="BN462" i="1"/>
  <c r="Z462" i="1"/>
  <c r="BP488" i="1"/>
  <c r="BN488" i="1"/>
  <c r="Z488" i="1"/>
  <c r="BP504" i="1"/>
  <c r="BN504" i="1"/>
  <c r="Z504" i="1"/>
  <c r="BP539" i="1"/>
  <c r="BN539" i="1"/>
  <c r="Z539" i="1"/>
  <c r="BP541" i="1"/>
  <c r="BN541" i="1"/>
  <c r="Z541" i="1"/>
  <c r="BP543" i="1"/>
  <c r="BN543" i="1"/>
  <c r="Z543" i="1"/>
  <c r="Y91" i="1"/>
  <c r="Y101" i="1"/>
  <c r="Y110" i="1"/>
  <c r="Y119" i="1"/>
  <c r="Y127" i="1"/>
  <c r="Y135" i="1"/>
  <c r="Y144" i="1"/>
  <c r="Y150" i="1"/>
  <c r="G589" i="1"/>
  <c r="Y206" i="1"/>
  <c r="M589" i="1"/>
  <c r="Y310" i="1"/>
  <c r="Y345" i="1"/>
  <c r="Y344" i="1"/>
  <c r="Y355" i="1"/>
  <c r="Y374" i="1"/>
  <c r="Y398" i="1"/>
  <c r="BP396" i="1"/>
  <c r="BN396" i="1"/>
  <c r="Z396" i="1"/>
  <c r="BP422" i="1"/>
  <c r="BN422" i="1"/>
  <c r="Z422" i="1"/>
  <c r="BP430" i="1"/>
  <c r="BN430" i="1"/>
  <c r="Z430" i="1"/>
  <c r="BP435" i="1"/>
  <c r="BN435" i="1"/>
  <c r="Z435" i="1"/>
  <c r="Y589" i="1"/>
  <c r="BP458" i="1"/>
  <c r="BN458" i="1"/>
  <c r="Z458" i="1"/>
  <c r="BP473" i="1"/>
  <c r="BN473" i="1"/>
  <c r="Z473" i="1"/>
  <c r="AA589" i="1"/>
  <c r="Y479" i="1"/>
  <c r="BP478" i="1"/>
  <c r="BN478" i="1"/>
  <c r="Z478" i="1"/>
  <c r="Z479" i="1" s="1"/>
  <c r="BP484" i="1"/>
  <c r="BN484" i="1"/>
  <c r="Z484" i="1"/>
  <c r="BP496" i="1"/>
  <c r="BN496" i="1"/>
  <c r="Z496" i="1"/>
  <c r="BP500" i="1"/>
  <c r="BN500" i="1"/>
  <c r="Z500" i="1"/>
  <c r="Y546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Y570" i="1"/>
  <c r="Y569" i="1"/>
  <c r="BP568" i="1"/>
  <c r="BN568" i="1"/>
  <c r="Z568" i="1"/>
  <c r="Z569" i="1" s="1"/>
  <c r="Y578" i="1"/>
  <c r="Y577" i="1"/>
  <c r="BP576" i="1"/>
  <c r="BN576" i="1"/>
  <c r="Z576" i="1"/>
  <c r="Z577" i="1" s="1"/>
  <c r="H9" i="1"/>
  <c r="A10" i="1"/>
  <c r="B589" i="1"/>
  <c r="X580" i="1"/>
  <c r="X581" i="1"/>
  <c r="X583" i="1"/>
  <c r="Y24" i="1"/>
  <c r="Z26" i="1"/>
  <c r="BN26" i="1"/>
  <c r="BP26" i="1"/>
  <c r="Z28" i="1"/>
  <c r="BN28" i="1"/>
  <c r="Z30" i="1"/>
  <c r="BN30" i="1"/>
  <c r="Z34" i="1"/>
  <c r="BN34" i="1"/>
  <c r="Y37" i="1"/>
  <c r="C589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Z68" i="1"/>
  <c r="BN68" i="1"/>
  <c r="BP68" i="1"/>
  <c r="Z70" i="1"/>
  <c r="BN70" i="1"/>
  <c r="Z72" i="1"/>
  <c r="BN72" i="1"/>
  <c r="Z75" i="1"/>
  <c r="BN75" i="1"/>
  <c r="Y76" i="1"/>
  <c r="Z79" i="1"/>
  <c r="Z81" i="1" s="1"/>
  <c r="BN79" i="1"/>
  <c r="BP79" i="1"/>
  <c r="Y82" i="1"/>
  <c r="Z85" i="1"/>
  <c r="Z90" i="1" s="1"/>
  <c r="BN85" i="1"/>
  <c r="BP85" i="1"/>
  <c r="Z87" i="1"/>
  <c r="BN87" i="1"/>
  <c r="Z89" i="1"/>
  <c r="BN89" i="1"/>
  <c r="Z93" i="1"/>
  <c r="Z95" i="1" s="1"/>
  <c r="BN93" i="1"/>
  <c r="BP93" i="1"/>
  <c r="Y96" i="1"/>
  <c r="Z99" i="1"/>
  <c r="BN99" i="1"/>
  <c r="BP99" i="1"/>
  <c r="E589" i="1"/>
  <c r="Z106" i="1"/>
  <c r="BN106" i="1"/>
  <c r="BP106" i="1"/>
  <c r="Z108" i="1"/>
  <c r="BN108" i="1"/>
  <c r="Y111" i="1"/>
  <c r="Z114" i="1"/>
  <c r="BN114" i="1"/>
  <c r="BP114" i="1"/>
  <c r="Z116" i="1"/>
  <c r="BN116" i="1"/>
  <c r="F589" i="1"/>
  <c r="Z123" i="1"/>
  <c r="BN123" i="1"/>
  <c r="BP123" i="1"/>
  <c r="Z125" i="1"/>
  <c r="BN125" i="1"/>
  <c r="Y128" i="1"/>
  <c r="Z132" i="1"/>
  <c r="BN132" i="1"/>
  <c r="BP132" i="1"/>
  <c r="Z134" i="1"/>
  <c r="BN134" i="1"/>
  <c r="Z138" i="1"/>
  <c r="BN138" i="1"/>
  <c r="BP138" i="1"/>
  <c r="Z140" i="1"/>
  <c r="BN140" i="1"/>
  <c r="Z142" i="1"/>
  <c r="BN142" i="1"/>
  <c r="Y145" i="1"/>
  <c r="Z148" i="1"/>
  <c r="Z149" i="1" s="1"/>
  <c r="BN148" i="1"/>
  <c r="BP148" i="1"/>
  <c r="Z153" i="1"/>
  <c r="BN153" i="1"/>
  <c r="BP153" i="1"/>
  <c r="Z155" i="1"/>
  <c r="BN155" i="1"/>
  <c r="Y156" i="1"/>
  <c r="Z159" i="1"/>
  <c r="BN159" i="1"/>
  <c r="BP159" i="1"/>
  <c r="Z161" i="1"/>
  <c r="BN161" i="1"/>
  <c r="BP169" i="1"/>
  <c r="BN169" i="1"/>
  <c r="Z169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19" i="1"/>
  <c r="BP208" i="1"/>
  <c r="BN208" i="1"/>
  <c r="Z208" i="1"/>
  <c r="BP212" i="1"/>
  <c r="BN212" i="1"/>
  <c r="Z212" i="1"/>
  <c r="BP216" i="1"/>
  <c r="BN216" i="1"/>
  <c r="Z216" i="1"/>
  <c r="BP224" i="1"/>
  <c r="BN224" i="1"/>
  <c r="Z224" i="1"/>
  <c r="BP233" i="1"/>
  <c r="BN233" i="1"/>
  <c r="Z233" i="1"/>
  <c r="BP237" i="1"/>
  <c r="BN237" i="1"/>
  <c r="Z237" i="1"/>
  <c r="BP246" i="1"/>
  <c r="BN246" i="1"/>
  <c r="Z246" i="1"/>
  <c r="F9" i="1"/>
  <c r="J9" i="1"/>
  <c r="Y77" i="1"/>
  <c r="Y157" i="1"/>
  <c r="BP163" i="1"/>
  <c r="BN163" i="1"/>
  <c r="Z163" i="1"/>
  <c r="Y165" i="1"/>
  <c r="Y170" i="1"/>
  <c r="BP167" i="1"/>
  <c r="BN167" i="1"/>
  <c r="Z167" i="1"/>
  <c r="Z170" i="1" s="1"/>
  <c r="BP177" i="1"/>
  <c r="BN177" i="1"/>
  <c r="Z177" i="1"/>
  <c r="BP181" i="1"/>
  <c r="BN181" i="1"/>
  <c r="Z181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18" i="1"/>
  <c r="BN218" i="1"/>
  <c r="Z218" i="1"/>
  <c r="Y220" i="1"/>
  <c r="Y227" i="1"/>
  <c r="BP222" i="1"/>
  <c r="BN222" i="1"/>
  <c r="Z222" i="1"/>
  <c r="BP226" i="1"/>
  <c r="BN226" i="1"/>
  <c r="Z226" i="1"/>
  <c r="Y228" i="1"/>
  <c r="J589" i="1"/>
  <c r="Y240" i="1"/>
  <c r="BP231" i="1"/>
  <c r="BN231" i="1"/>
  <c r="Z231" i="1"/>
  <c r="BP235" i="1"/>
  <c r="BN235" i="1"/>
  <c r="Z235" i="1"/>
  <c r="Y239" i="1"/>
  <c r="Y252" i="1"/>
  <c r="BP244" i="1"/>
  <c r="BN244" i="1"/>
  <c r="Z244" i="1"/>
  <c r="I589" i="1"/>
  <c r="Y189" i="1"/>
  <c r="K589" i="1"/>
  <c r="Z248" i="1"/>
  <c r="BN248" i="1"/>
  <c r="Z250" i="1"/>
  <c r="BN250" i="1"/>
  <c r="Y251" i="1"/>
  <c r="Z255" i="1"/>
  <c r="BN255" i="1"/>
  <c r="BP255" i="1"/>
  <c r="Z256" i="1"/>
  <c r="BN256" i="1"/>
  <c r="Z258" i="1"/>
  <c r="BN258" i="1"/>
  <c r="Z260" i="1"/>
  <c r="BN260" i="1"/>
  <c r="Y261" i="1"/>
  <c r="Z265" i="1"/>
  <c r="Z266" i="1" s="1"/>
  <c r="BN265" i="1"/>
  <c r="BP265" i="1"/>
  <c r="Y266" i="1"/>
  <c r="Z270" i="1"/>
  <c r="BN270" i="1"/>
  <c r="BP271" i="1"/>
  <c r="BN271" i="1"/>
  <c r="Z271" i="1"/>
  <c r="Y283" i="1"/>
  <c r="BP280" i="1"/>
  <c r="BN280" i="1"/>
  <c r="Z280" i="1"/>
  <c r="Y297" i="1"/>
  <c r="BP304" i="1"/>
  <c r="BN304" i="1"/>
  <c r="Z304" i="1"/>
  <c r="BP308" i="1"/>
  <c r="BN308" i="1"/>
  <c r="Z308" i="1"/>
  <c r="Y317" i="1"/>
  <c r="BP312" i="1"/>
  <c r="BN312" i="1"/>
  <c r="Z312" i="1"/>
  <c r="Y316" i="1"/>
  <c r="BP320" i="1"/>
  <c r="BN320" i="1"/>
  <c r="Z320" i="1"/>
  <c r="BP324" i="1"/>
  <c r="BN324" i="1"/>
  <c r="Z324" i="1"/>
  <c r="Y326" i="1"/>
  <c r="Y331" i="1"/>
  <c r="BP328" i="1"/>
  <c r="BN328" i="1"/>
  <c r="Z328" i="1"/>
  <c r="Y339" i="1"/>
  <c r="BP342" i="1"/>
  <c r="BN342" i="1"/>
  <c r="Z342" i="1"/>
  <c r="U589" i="1"/>
  <c r="Y356" i="1"/>
  <c r="BP361" i="1"/>
  <c r="BN361" i="1"/>
  <c r="Z361" i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W589" i="1"/>
  <c r="Y394" i="1"/>
  <c r="BP389" i="1"/>
  <c r="BN389" i="1"/>
  <c r="Z389" i="1"/>
  <c r="Y393" i="1"/>
  <c r="BP397" i="1"/>
  <c r="BN397" i="1"/>
  <c r="Z397" i="1"/>
  <c r="Z398" i="1" s="1"/>
  <c r="Y399" i="1"/>
  <c r="Y406" i="1"/>
  <c r="BP401" i="1"/>
  <c r="BN401" i="1"/>
  <c r="Z401" i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Y262" i="1"/>
  <c r="Y267" i="1"/>
  <c r="P589" i="1"/>
  <c r="Y274" i="1"/>
  <c r="Y273" i="1"/>
  <c r="BP278" i="1"/>
  <c r="BN278" i="1"/>
  <c r="Z278" i="1"/>
  <c r="Y282" i="1"/>
  <c r="BP296" i="1"/>
  <c r="BN296" i="1"/>
  <c r="Z296" i="1"/>
  <c r="Z297" i="1" s="1"/>
  <c r="Y298" i="1"/>
  <c r="T589" i="1"/>
  <c r="Y309" i="1"/>
  <c r="BP301" i="1"/>
  <c r="BN301" i="1"/>
  <c r="Z301" i="1"/>
  <c r="BP306" i="1"/>
  <c r="BN306" i="1"/>
  <c r="Z306" i="1"/>
  <c r="BP314" i="1"/>
  <c r="BN314" i="1"/>
  <c r="Z314" i="1"/>
  <c r="BP322" i="1"/>
  <c r="BN322" i="1"/>
  <c r="Z322" i="1"/>
  <c r="BP330" i="1"/>
  <c r="BN330" i="1"/>
  <c r="Z330" i="1"/>
  <c r="Y332" i="1"/>
  <c r="BP336" i="1"/>
  <c r="BN336" i="1"/>
  <c r="Z336" i="1"/>
  <c r="Z338" i="1" s="1"/>
  <c r="BP353" i="1"/>
  <c r="BN353" i="1"/>
  <c r="Z353" i="1"/>
  <c r="Z355" i="1" s="1"/>
  <c r="BP363" i="1"/>
  <c r="BN363" i="1"/>
  <c r="Z363" i="1"/>
  <c r="BP367" i="1"/>
  <c r="BN367" i="1"/>
  <c r="Z367" i="1"/>
  <c r="BP379" i="1"/>
  <c r="BN379" i="1"/>
  <c r="Z379" i="1"/>
  <c r="Y381" i="1"/>
  <c r="Y386" i="1"/>
  <c r="BP383" i="1"/>
  <c r="BN383" i="1"/>
  <c r="Z383" i="1"/>
  <c r="BP391" i="1"/>
  <c r="BN391" i="1"/>
  <c r="Z391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BP485" i="1"/>
  <c r="BN485" i="1"/>
  <c r="Z485" i="1"/>
  <c r="Y493" i="1"/>
  <c r="BP489" i="1"/>
  <c r="BN489" i="1"/>
  <c r="Z489" i="1"/>
  <c r="BP501" i="1"/>
  <c r="BN501" i="1"/>
  <c r="Z501" i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BP472" i="1"/>
  <c r="BN472" i="1"/>
  <c r="Z472" i="1"/>
  <c r="Z474" i="1" s="1"/>
  <c r="BP487" i="1"/>
  <c r="BN487" i="1"/>
  <c r="Z487" i="1"/>
  <c r="BP491" i="1"/>
  <c r="BN491" i="1"/>
  <c r="Z491" i="1"/>
  <c r="Y498" i="1"/>
  <c r="BP495" i="1"/>
  <c r="BN495" i="1"/>
  <c r="Z495" i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l="1"/>
  <c r="Z535" i="1"/>
  <c r="Z385" i="1"/>
  <c r="Z344" i="1"/>
  <c r="Z559" i="1"/>
  <c r="Z528" i="1"/>
  <c r="Z492" i="1"/>
  <c r="Y580" i="1"/>
  <c r="Z545" i="1"/>
  <c r="Z497" i="1"/>
  <c r="Z506" i="1"/>
  <c r="Z369" i="1"/>
  <c r="Z309" i="1"/>
  <c r="Z282" i="1"/>
  <c r="Z325" i="1"/>
  <c r="Z251" i="1"/>
  <c r="Z239" i="1"/>
  <c r="Z205" i="1"/>
  <c r="Y583" i="1"/>
  <c r="Y581" i="1"/>
  <c r="Z156" i="1"/>
  <c r="Z135" i="1"/>
  <c r="Z127" i="1"/>
  <c r="Z118" i="1"/>
  <c r="Z110" i="1"/>
  <c r="Z101" i="1"/>
  <c r="Z36" i="1"/>
  <c r="Z512" i="1"/>
  <c r="Z463" i="1"/>
  <c r="Z406" i="1"/>
  <c r="Z380" i="1"/>
  <c r="Z273" i="1"/>
  <c r="Z261" i="1"/>
  <c r="Z227" i="1"/>
  <c r="Z219" i="1"/>
  <c r="Z144" i="1"/>
  <c r="Z76" i="1"/>
  <c r="Y579" i="1"/>
  <c r="Z552" i="1"/>
  <c r="Z440" i="1"/>
  <c r="Z393" i="1"/>
  <c r="Z331" i="1"/>
  <c r="Z316" i="1"/>
  <c r="Z183" i="1"/>
  <c r="Z164" i="1"/>
  <c r="X582" i="1"/>
  <c r="Z584" i="1" l="1"/>
  <c r="Y582" i="1"/>
</calcChain>
</file>

<file path=xl/sharedStrings.xml><?xml version="1.0" encoding="utf-8"?>
<sst xmlns="http://schemas.openxmlformats.org/spreadsheetml/2006/main" count="2397" uniqueCount="764">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</sst>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1" t="s">
        <v>0</v>
      </c>
      <c r="E1" s="418"/>
      <c r="F1" s="418"/>
      <c r="G1" s="12" t="s">
        <v>1</v>
      </c>
      <c r="H1" s="471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17" t="s">
        <v>8</v>
      </c>
      <c r="B5" s="493"/>
      <c r="C5" s="494"/>
      <c r="D5" s="474"/>
      <c r="E5" s="475"/>
      <c r="F5" s="720" t="s">
        <v>9</v>
      </c>
      <c r="G5" s="494"/>
      <c r="H5" s="474" t="s">
        <v>763</v>
      </c>
      <c r="I5" s="666"/>
      <c r="J5" s="666"/>
      <c r="K5" s="666"/>
      <c r="L5" s="666"/>
      <c r="M5" s="475"/>
      <c r="N5" s="58"/>
      <c r="P5" s="24" t="s">
        <v>10</v>
      </c>
      <c r="Q5" s="733">
        <v>45551</v>
      </c>
      <c r="R5" s="402"/>
      <c r="T5" s="564" t="s">
        <v>11</v>
      </c>
      <c r="U5" s="458"/>
      <c r="V5" s="565" t="s">
        <v>12</v>
      </c>
      <c r="W5" s="402"/>
      <c r="AB5" s="51"/>
      <c r="AC5" s="51"/>
      <c r="AD5" s="51"/>
      <c r="AE5" s="51"/>
    </row>
    <row r="6" spans="1:32" s="370" customFormat="1" ht="24" customHeight="1" x14ac:dyDescent="0.2">
      <c r="A6" s="517" t="s">
        <v>13</v>
      </c>
      <c r="B6" s="493"/>
      <c r="C6" s="494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402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Понедельник</v>
      </c>
      <c r="R6" s="389"/>
      <c r="T6" s="572" t="s">
        <v>16</v>
      </c>
      <c r="U6" s="458"/>
      <c r="V6" s="643" t="s">
        <v>17</v>
      </c>
      <c r="W6" s="39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1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2"/>
      <c r="U7" s="458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38" t="s">
        <v>18</v>
      </c>
      <c r="B8" s="384"/>
      <c r="C8" s="385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27">
        <v>0.375</v>
      </c>
      <c r="R8" s="443"/>
      <c r="T8" s="382"/>
      <c r="U8" s="458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529"/>
      <c r="E9" s="387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M9" s="387"/>
      <c r="N9" s="368"/>
      <c r="P9" s="26" t="s">
        <v>20</v>
      </c>
      <c r="Q9" s="399"/>
      <c r="R9" s="400"/>
      <c r="T9" s="382"/>
      <c r="U9" s="458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529"/>
      <c r="E10" s="387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63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573"/>
      <c r="R10" s="574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1"/>
      <c r="R11" s="402"/>
      <c r="U11" s="24" t="s">
        <v>26</v>
      </c>
      <c r="V11" s="651" t="s">
        <v>27</v>
      </c>
      <c r="W11" s="400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2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27"/>
      <c r="R12" s="443"/>
      <c r="S12" s="23"/>
      <c r="U12" s="24"/>
      <c r="V12" s="418"/>
      <c r="W12" s="382"/>
      <c r="AB12" s="51"/>
      <c r="AC12" s="51"/>
      <c r="AD12" s="51"/>
      <c r="AE12" s="51"/>
    </row>
    <row r="13" spans="1:32" s="370" customFormat="1" ht="23.25" customHeight="1" x14ac:dyDescent="0.2">
      <c r="A13" s="532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51"/>
      <c r="R13" s="4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2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0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48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49"/>
      <c r="Q16" s="549"/>
      <c r="R16" s="549"/>
      <c r="S16" s="549"/>
      <c r="T16" s="5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536" t="s">
        <v>37</v>
      </c>
      <c r="D17" s="396" t="s">
        <v>38</v>
      </c>
      <c r="E17" s="501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500"/>
      <c r="R17" s="500"/>
      <c r="S17" s="500"/>
      <c r="T17" s="501"/>
      <c r="U17" s="756" t="s">
        <v>50</v>
      </c>
      <c r="V17" s="494"/>
      <c r="W17" s="396" t="s">
        <v>51</v>
      </c>
      <c r="X17" s="396" t="s">
        <v>52</v>
      </c>
      <c r="Y17" s="757" t="s">
        <v>53</v>
      </c>
      <c r="Z17" s="396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07"/>
      <c r="AF17" s="708"/>
      <c r="AG17" s="508"/>
      <c r="BD17" s="621" t="s">
        <v>59</v>
      </c>
    </row>
    <row r="18" spans="1:68" ht="14.25" customHeight="1" x14ac:dyDescent="0.2">
      <c r="A18" s="397"/>
      <c r="B18" s="397"/>
      <c r="C18" s="397"/>
      <c r="D18" s="502"/>
      <c r="E18" s="504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397"/>
      <c r="X18" s="397"/>
      <c r="Y18" s="758"/>
      <c r="Z18" s="397"/>
      <c r="AA18" s="634"/>
      <c r="AB18" s="634"/>
      <c r="AC18" s="634"/>
      <c r="AD18" s="709"/>
      <c r="AE18" s="710"/>
      <c r="AF18" s="711"/>
      <c r="AG18" s="509"/>
      <c r="BD18" s="382"/>
    </row>
    <row r="19" spans="1:68" ht="27.75" hidden="1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hidden="1" customHeight="1" x14ac:dyDescent="0.25">
      <c r="A20" s="403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1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6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7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7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1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">
        <v>75</v>
      </c>
      <c r="Q26" s="391"/>
      <c r="R26" s="391"/>
      <c r="S26" s="391"/>
      <c r="T26" s="392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1"/>
      <c r="R32" s="391"/>
      <c r="S32" s="391"/>
      <c r="T32" s="392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1" t="s">
        <v>90</v>
      </c>
      <c r="Q33" s="391"/>
      <c r="R33" s="391"/>
      <c r="S33" s="391"/>
      <c r="T33" s="392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2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6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7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7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1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6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7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7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1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6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7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7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1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6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7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7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hidden="1" customHeight="1" x14ac:dyDescent="0.25">
      <c r="A51" s="403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1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77">
        <v>180</v>
      </c>
      <c r="Y53" s="378">
        <f t="shared" ref="Y53:Y58" si="6">IFERROR(IF(X53="",0,CEILING((X53/$H53),1)*$H53),"")</f>
        <v>183.60000000000002</v>
      </c>
      <c r="Z53" s="36">
        <f>IFERROR(IF(Y53=0,"",ROUNDUP(Y53/H53,0)*0.02175),"")</f>
        <v>0.36974999999999997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187.99999999999997</v>
      </c>
      <c r="BN53" s="64">
        <f t="shared" ref="BN53:BN58" si="8">IFERROR(Y53*I53/H53,"0")</f>
        <v>191.76000000000002</v>
      </c>
      <c r="BO53" s="64">
        <f t="shared" ref="BO53:BO58" si="9">IFERROR(1/J53*(X53/H53),"0")</f>
        <v>0.29761904761904756</v>
      </c>
      <c r="BP53" s="64">
        <f t="shared" ref="BP53:BP58" si="10">IFERROR(1/J53*(Y53/H53),"0")</f>
        <v>0.30357142857142855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3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77">
        <v>280</v>
      </c>
      <c r="Y56" s="378">
        <f t="shared" si="6"/>
        <v>280</v>
      </c>
      <c r="Z56" s="36">
        <f>IFERROR(IF(Y56=0,"",ROUNDUP(Y56/H56,0)*0.00937),"")</f>
        <v>0.65590000000000004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296.8</v>
      </c>
      <c r="BN56" s="64">
        <f t="shared" si="8"/>
        <v>296.8</v>
      </c>
      <c r="BO56" s="64">
        <f t="shared" si="9"/>
        <v>0.58333333333333337</v>
      </c>
      <c r="BP56" s="64">
        <f t="shared" si="10"/>
        <v>0.58333333333333337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7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86.666666666666657</v>
      </c>
      <c r="Y59" s="379">
        <f>IFERROR(Y53/H53,"0")+IFERROR(Y54/H54,"0")+IFERROR(Y55/H55,"0")+IFERROR(Y56/H56,"0")+IFERROR(Y57/H57,"0")+IFERROR(Y58/H58,"0")</f>
        <v>87</v>
      </c>
      <c r="Z59" s="379">
        <f>IFERROR(IF(Z53="",0,Z53),"0")+IFERROR(IF(Z54="",0,Z54),"0")+IFERROR(IF(Z55="",0,Z55),"0")+IFERROR(IF(Z56="",0,Z56),"0")+IFERROR(IF(Z57="",0,Z57),"0")+IFERROR(IF(Z58="",0,Z58),"0")</f>
        <v>1.02565</v>
      </c>
      <c r="AA59" s="380"/>
      <c r="AB59" s="380"/>
      <c r="AC59" s="380"/>
    </row>
    <row r="60" spans="1:68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7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460</v>
      </c>
      <c r="Y60" s="379">
        <f>IFERROR(SUM(Y53:Y58),"0")</f>
        <v>463.6</v>
      </c>
      <c r="Z60" s="37"/>
      <c r="AA60" s="380"/>
      <c r="AB60" s="380"/>
      <c r="AC60" s="380"/>
    </row>
    <row r="61" spans="1:68" ht="14.25" hidden="1" customHeight="1" x14ac:dyDescent="0.25">
      <c r="A61" s="381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6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7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7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03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1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0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6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77">
        <v>300</v>
      </c>
      <c r="Y70" s="378">
        <f t="shared" si="11"/>
        <v>302.40000000000003</v>
      </c>
      <c r="Z70" s="36">
        <f>IFERROR(IF(Y70=0,"",ROUNDUP(Y70/H70,0)*0.02175),"")</f>
        <v>0.60899999999999999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313.33333333333331</v>
      </c>
      <c r="BN70" s="64">
        <f t="shared" si="13"/>
        <v>315.83999999999997</v>
      </c>
      <c r="BO70" s="64">
        <f t="shared" si="14"/>
        <v>0.49603174603174593</v>
      </c>
      <c r="BP70" s="64">
        <f t="shared" si="15"/>
        <v>0.5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5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4301011458</v>
      </c>
      <c r="D74" s="388">
        <v>4680115881525</v>
      </c>
      <c r="E74" s="389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9" t="s">
        <v>146</v>
      </c>
      <c r="Q74" s="391"/>
      <c r="R74" s="391"/>
      <c r="S74" s="391"/>
      <c r="T74" s="392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8">
        <v>4680115881419</v>
      </c>
      <c r="E75" s="389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77">
        <v>585</v>
      </c>
      <c r="Y75" s="378">
        <f t="shared" si="11"/>
        <v>585</v>
      </c>
      <c r="Z75" s="36">
        <f>IFERROR(IF(Y75=0,"",ROUNDUP(Y75/H75,0)*0.00937),"")</f>
        <v>1.2181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616.20000000000005</v>
      </c>
      <c r="BN75" s="64">
        <f t="shared" si="13"/>
        <v>616.20000000000005</v>
      </c>
      <c r="BO75" s="64">
        <f t="shared" si="14"/>
        <v>1.0833333333333333</v>
      </c>
      <c r="BP75" s="64">
        <f t="shared" si="15"/>
        <v>1.0833333333333333</v>
      </c>
    </row>
    <row r="76" spans="1:68" x14ac:dyDescent="0.2">
      <c r="A76" s="406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7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157.77777777777777</v>
      </c>
      <c r="Y76" s="379">
        <f>IFERROR(Y68/H68,"0")+IFERROR(Y69/H69,"0")+IFERROR(Y70/H70,"0")+IFERROR(Y71/H71,"0")+IFERROR(Y72/H72,"0")+IFERROR(Y73/H73,"0")+IFERROR(Y74/H74,"0")+IFERROR(Y75/H75,"0")</f>
        <v>158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1.8270999999999999</v>
      </c>
      <c r="AA76" s="380"/>
      <c r="AB76" s="380"/>
      <c r="AC76" s="380"/>
    </row>
    <row r="77" spans="1:68" x14ac:dyDescent="0.2">
      <c r="A77" s="382"/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407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885</v>
      </c>
      <c r="Y77" s="379">
        <f>IFERROR(SUM(Y68:Y75),"0")</f>
        <v>887.40000000000009</v>
      </c>
      <c r="Z77" s="37"/>
      <c r="AA77" s="380"/>
      <c r="AB77" s="380"/>
      <c r="AC77" s="380"/>
    </row>
    <row r="78" spans="1:68" ht="14.25" hidden="1" customHeight="1" x14ac:dyDescent="0.25">
      <c r="A78" s="381" t="s">
        <v>149</v>
      </c>
      <c r="B78" s="382"/>
      <c r="C78" s="382"/>
      <c r="D78" s="382"/>
      <c r="E78" s="382"/>
      <c r="F78" s="382"/>
      <c r="G78" s="382"/>
      <c r="H78" s="382"/>
      <c r="I78" s="382"/>
      <c r="J78" s="382"/>
      <c r="K78" s="382"/>
      <c r="L78" s="382"/>
      <c r="M78" s="382"/>
      <c r="N78" s="382"/>
      <c r="O78" s="382"/>
      <c r="P78" s="382"/>
      <c r="Q78" s="382"/>
      <c r="R78" s="382"/>
      <c r="S78" s="382"/>
      <c r="T78" s="382"/>
      <c r="U78" s="382"/>
      <c r="V78" s="382"/>
      <c r="W78" s="382"/>
      <c r="X78" s="382"/>
      <c r="Y78" s="382"/>
      <c r="Z78" s="382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8">
        <v>4680115881440</v>
      </c>
      <c r="E79" s="389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77">
        <v>110</v>
      </c>
      <c r="Y79" s="378">
        <f>IFERROR(IF(X79="",0,CEILING((X79/$H79),1)*$H79),"")</f>
        <v>118.80000000000001</v>
      </c>
      <c r="Z79" s="36">
        <f>IFERROR(IF(Y79=0,"",ROUNDUP(Y79/H79,0)*0.02175),"")</f>
        <v>0.23924999999999999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114.88888888888887</v>
      </c>
      <c r="BN79" s="64">
        <f>IFERROR(Y79*I79/H79,"0")</f>
        <v>124.08</v>
      </c>
      <c r="BO79" s="64">
        <f>IFERROR(1/J79*(X79/H79),"0")</f>
        <v>0.18187830687830686</v>
      </c>
      <c r="BP79" s="64">
        <f>IFERROR(1/J79*(Y79/H79),"0")</f>
        <v>0.19642857142857142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8">
        <v>4680115881433</v>
      </c>
      <c r="E80" s="389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77">
        <v>225</v>
      </c>
      <c r="Y80" s="378">
        <f>IFERROR(IF(X80="",0,CEILING((X80/$H80),1)*$H80),"")</f>
        <v>226.8</v>
      </c>
      <c r="Z80" s="36">
        <f>IFERROR(IF(Y80=0,"",ROUNDUP(Y80/H80,0)*0.00753),"")</f>
        <v>0.63251999999999997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241.66666666666666</v>
      </c>
      <c r="BN80" s="64">
        <f>IFERROR(Y80*I80/H80,"0")</f>
        <v>243.6</v>
      </c>
      <c r="BO80" s="64">
        <f>IFERROR(1/J80*(X80/H80),"0")</f>
        <v>0.53418803418803418</v>
      </c>
      <c r="BP80" s="64">
        <f>IFERROR(1/J80*(Y80/H80),"0")</f>
        <v>0.53846153846153844</v>
      </c>
    </row>
    <row r="81" spans="1:68" x14ac:dyDescent="0.2">
      <c r="A81" s="406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7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93.518518518518519</v>
      </c>
      <c r="Y81" s="379">
        <f>IFERROR(Y79/H79,"0")+IFERROR(Y80/H80,"0")</f>
        <v>95</v>
      </c>
      <c r="Z81" s="379">
        <f>IFERROR(IF(Z79="",0,Z79),"0")+IFERROR(IF(Z80="",0,Z80),"0")</f>
        <v>0.87176999999999993</v>
      </c>
      <c r="AA81" s="380"/>
      <c r="AB81" s="380"/>
      <c r="AC81" s="380"/>
    </row>
    <row r="82" spans="1:68" x14ac:dyDescent="0.2">
      <c r="A82" s="382"/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407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335</v>
      </c>
      <c r="Y82" s="379">
        <f>IFERROR(SUM(Y79:Y80),"0")</f>
        <v>345.6</v>
      </c>
      <c r="Z82" s="37"/>
      <c r="AA82" s="380"/>
      <c r="AB82" s="380"/>
      <c r="AC82" s="380"/>
    </row>
    <row r="83" spans="1:68" ht="14.25" hidden="1" customHeight="1" x14ac:dyDescent="0.25">
      <c r="A83" s="381" t="s">
        <v>63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382"/>
      <c r="Z83" s="382"/>
      <c r="AA83" s="373"/>
      <c r="AB83" s="373"/>
      <c r="AC83" s="373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88">
        <v>4680115885066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88">
        <v>4680115885042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88">
        <v>4680115885080</v>
      </c>
      <c r="E86" s="389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88">
        <v>4680115885073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8">
        <v>4680115885059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77">
        <v>15</v>
      </c>
      <c r="Y88" s="378">
        <f t="shared" si="16"/>
        <v>16.2</v>
      </c>
      <c r="Z88" s="36">
        <f>IFERROR(IF(Y88=0,"",ROUNDUP(Y88/H88,0)*0.00502),"")</f>
        <v>4.5179999999999998E-2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15.833333333333332</v>
      </c>
      <c r="BN88" s="64">
        <f t="shared" si="18"/>
        <v>17.099999999999998</v>
      </c>
      <c r="BO88" s="64">
        <f t="shared" si="19"/>
        <v>3.561253561253562E-2</v>
      </c>
      <c r="BP88" s="64">
        <f t="shared" si="20"/>
        <v>3.8461538461538464E-2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8">
        <v>4680115885097</v>
      </c>
      <c r="E89" s="389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77">
        <v>15</v>
      </c>
      <c r="Y89" s="378">
        <f t="shared" si="16"/>
        <v>16.2</v>
      </c>
      <c r="Z89" s="36">
        <f>IFERROR(IF(Y89=0,"",ROUNDUP(Y89/H89,0)*0.00502),"")</f>
        <v>4.5179999999999998E-2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15.833333333333332</v>
      </c>
      <c r="BN89" s="64">
        <f t="shared" si="18"/>
        <v>17.099999999999998</v>
      </c>
      <c r="BO89" s="64">
        <f t="shared" si="19"/>
        <v>3.561253561253562E-2</v>
      </c>
      <c r="BP89" s="64">
        <f t="shared" si="20"/>
        <v>3.8461538461538464E-2</v>
      </c>
    </row>
    <row r="90" spans="1:68" x14ac:dyDescent="0.2">
      <c r="A90" s="406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7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16.666666666666668</v>
      </c>
      <c r="Y90" s="379">
        <f>IFERROR(Y84/H84,"0")+IFERROR(Y85/H85,"0")+IFERROR(Y86/H86,"0")+IFERROR(Y87/H87,"0")+IFERROR(Y88/H88,"0")+IFERROR(Y89/H89,"0")</f>
        <v>18</v>
      </c>
      <c r="Z90" s="379">
        <f>IFERROR(IF(Z84="",0,Z84),"0")+IFERROR(IF(Z85="",0,Z85),"0")+IFERROR(IF(Z86="",0,Z86),"0")+IFERROR(IF(Z87="",0,Z87),"0")+IFERROR(IF(Z88="",0,Z88),"0")+IFERROR(IF(Z89="",0,Z89),"0")</f>
        <v>9.0359999999999996E-2</v>
      </c>
      <c r="AA90" s="380"/>
      <c r="AB90" s="380"/>
      <c r="AC90" s="380"/>
    </row>
    <row r="91" spans="1:68" x14ac:dyDescent="0.2">
      <c r="A91" s="382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407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30</v>
      </c>
      <c r="Y91" s="379">
        <f>IFERROR(SUM(Y84:Y89),"0")</f>
        <v>32.4</v>
      </c>
      <c r="Z91" s="37"/>
      <c r="AA91" s="380"/>
      <c r="AB91" s="380"/>
      <c r="AC91" s="380"/>
    </row>
    <row r="92" spans="1:68" ht="14.25" hidden="1" customHeight="1" x14ac:dyDescent="0.25">
      <c r="A92" s="381" t="s">
        <v>71</v>
      </c>
      <c r="B92" s="382"/>
      <c r="C92" s="382"/>
      <c r="D92" s="382"/>
      <c r="E92" s="382"/>
      <c r="F92" s="382"/>
      <c r="G92" s="382"/>
      <c r="H92" s="382"/>
      <c r="I92" s="382"/>
      <c r="J92" s="382"/>
      <c r="K92" s="382"/>
      <c r="L92" s="382"/>
      <c r="M92" s="382"/>
      <c r="N92" s="382"/>
      <c r="O92" s="382"/>
      <c r="P92" s="382"/>
      <c r="Q92" s="382"/>
      <c r="R92" s="382"/>
      <c r="S92" s="382"/>
      <c r="T92" s="382"/>
      <c r="U92" s="382"/>
      <c r="V92" s="382"/>
      <c r="W92" s="382"/>
      <c r="X92" s="382"/>
      <c r="Y92" s="382"/>
      <c r="Z92" s="382"/>
      <c r="AA92" s="373"/>
      <c r="AB92" s="373"/>
      <c r="AC92" s="373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88">
        <v>4680115884403</v>
      </c>
      <c r="E93" s="389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88">
        <v>4680115884311</v>
      </c>
      <c r="E94" s="389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406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7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hidden="1" x14ac:dyDescent="0.2">
      <c r="A96" s="382"/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407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hidden="1" customHeight="1" x14ac:dyDescent="0.25">
      <c r="A97" s="381" t="s">
        <v>170</v>
      </c>
      <c r="B97" s="382"/>
      <c r="C97" s="382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  <c r="S97" s="382"/>
      <c r="T97" s="382"/>
      <c r="U97" s="382"/>
      <c r="V97" s="382"/>
      <c r="W97" s="382"/>
      <c r="X97" s="382"/>
      <c r="Y97" s="382"/>
      <c r="Z97" s="382"/>
      <c r="AA97" s="373"/>
      <c r="AB97" s="373"/>
      <c r="AC97" s="373"/>
    </row>
    <row r="98" spans="1:68" ht="27" hidden="1" customHeight="1" x14ac:dyDescent="0.25">
      <c r="A98" s="54" t="s">
        <v>171</v>
      </c>
      <c r="B98" s="54" t="s">
        <v>172</v>
      </c>
      <c r="C98" s="31">
        <v>4301060366</v>
      </c>
      <c r="D98" s="388">
        <v>4680115881532</v>
      </c>
      <c r="E98" s="389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4301060371</v>
      </c>
      <c r="D99" s="388">
        <v>4680115881532</v>
      </c>
      <c r="E99" s="389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88">
        <v>4680115881464</v>
      </c>
      <c r="E100" s="389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406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7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hidden="1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407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hidden="1" customHeight="1" x14ac:dyDescent="0.25">
      <c r="A103" s="403" t="s">
        <v>176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2"/>
      <c r="AB103" s="372"/>
      <c r="AC103" s="372"/>
    </row>
    <row r="104" spans="1:68" ht="14.25" hidden="1" customHeight="1" x14ac:dyDescent="0.25">
      <c r="A104" s="381" t="s">
        <v>109</v>
      </c>
      <c r="B104" s="382"/>
      <c r="C104" s="382"/>
      <c r="D104" s="382"/>
      <c r="E104" s="382"/>
      <c r="F104" s="382"/>
      <c r="G104" s="382"/>
      <c r="H104" s="382"/>
      <c r="I104" s="382"/>
      <c r="J104" s="382"/>
      <c r="K104" s="382"/>
      <c r="L104" s="382"/>
      <c r="M104" s="382"/>
      <c r="N104" s="382"/>
      <c r="O104" s="382"/>
      <c r="P104" s="382"/>
      <c r="Q104" s="382"/>
      <c r="R104" s="382"/>
      <c r="S104" s="382"/>
      <c r="T104" s="382"/>
      <c r="U104" s="382"/>
      <c r="V104" s="382"/>
      <c r="W104" s="382"/>
      <c r="X104" s="382"/>
      <c r="Y104" s="382"/>
      <c r="Z104" s="382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8">
        <v>4680115881327</v>
      </c>
      <c r="E105" s="389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77">
        <v>250</v>
      </c>
      <c r="Y105" s="378">
        <f>IFERROR(IF(X105="",0,CEILING((X105/$H105),1)*$H105),"")</f>
        <v>259.20000000000005</v>
      </c>
      <c r="Z105" s="36">
        <f>IFERROR(IF(Y105=0,"",ROUNDUP(Y105/H105,0)*0.02175),"")</f>
        <v>0.52200000000000002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261.11111111111109</v>
      </c>
      <c r="BN105" s="64">
        <f>IFERROR(Y105*I105/H105,"0")</f>
        <v>270.72000000000003</v>
      </c>
      <c r="BO105" s="64">
        <f>IFERROR(1/J105*(X105/H105),"0")</f>
        <v>0.41335978835978826</v>
      </c>
      <c r="BP105" s="64">
        <f>IFERROR(1/J105*(Y105/H105),"0")</f>
        <v>0.4285714285714286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4301012006</v>
      </c>
      <c r="D106" s="388">
        <v>4680115881518</v>
      </c>
      <c r="E106" s="389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76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4301011476</v>
      </c>
      <c r="D107" s="388">
        <v>4680115881518</v>
      </c>
      <c r="E107" s="389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1"/>
      <c r="R107" s="391"/>
      <c r="S107" s="391"/>
      <c r="T107" s="392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4301012007</v>
      </c>
      <c r="D108" s="388">
        <v>4680115881303</v>
      </c>
      <c r="E108" s="389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1"/>
      <c r="R108" s="391"/>
      <c r="S108" s="391"/>
      <c r="T108" s="392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8">
        <v>4680115881303</v>
      </c>
      <c r="E109" s="389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77">
        <v>225</v>
      </c>
      <c r="Y109" s="378">
        <f>IFERROR(IF(X109="",0,CEILING((X109/$H109),1)*$H109),"")</f>
        <v>225</v>
      </c>
      <c r="Z109" s="36">
        <f>IFERROR(IF(Y109=0,"",ROUNDUP(Y109/H109,0)*0.00937),"")</f>
        <v>0.46849999999999997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235.5</v>
      </c>
      <c r="BN109" s="64">
        <f>IFERROR(Y109*I109/H109,"0")</f>
        <v>235.5</v>
      </c>
      <c r="BO109" s="64">
        <f>IFERROR(1/J109*(X109/H109),"0")</f>
        <v>0.41666666666666669</v>
      </c>
      <c r="BP109" s="64">
        <f>IFERROR(1/J109*(Y109/H109),"0")</f>
        <v>0.41666666666666669</v>
      </c>
    </row>
    <row r="110" spans="1:68" x14ac:dyDescent="0.2">
      <c r="A110" s="406"/>
      <c r="B110" s="382"/>
      <c r="C110" s="382"/>
      <c r="D110" s="382"/>
      <c r="E110" s="382"/>
      <c r="F110" s="382"/>
      <c r="G110" s="382"/>
      <c r="H110" s="382"/>
      <c r="I110" s="382"/>
      <c r="J110" s="382"/>
      <c r="K110" s="382"/>
      <c r="L110" s="382"/>
      <c r="M110" s="382"/>
      <c r="N110" s="382"/>
      <c r="O110" s="407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73.148148148148152</v>
      </c>
      <c r="Y110" s="379">
        <f>IFERROR(Y105/H105,"0")+IFERROR(Y106/H106,"0")+IFERROR(Y107/H107,"0")+IFERROR(Y108/H108,"0")+IFERROR(Y109/H109,"0")</f>
        <v>74</v>
      </c>
      <c r="Z110" s="379">
        <f>IFERROR(IF(Z105="",0,Z105),"0")+IFERROR(IF(Z106="",0,Z106),"0")+IFERROR(IF(Z107="",0,Z107),"0")+IFERROR(IF(Z108="",0,Z108),"0")+IFERROR(IF(Z109="",0,Z109),"0")</f>
        <v>0.99049999999999994</v>
      </c>
      <c r="AA110" s="380"/>
      <c r="AB110" s="380"/>
      <c r="AC110" s="380"/>
    </row>
    <row r="111" spans="1:68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2"/>
      <c r="M111" s="382"/>
      <c r="N111" s="382"/>
      <c r="O111" s="407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475</v>
      </c>
      <c r="Y111" s="379">
        <f>IFERROR(SUM(Y105:Y109),"0")</f>
        <v>484.20000000000005</v>
      </c>
      <c r="Z111" s="37"/>
      <c r="AA111" s="380"/>
      <c r="AB111" s="380"/>
      <c r="AC111" s="380"/>
    </row>
    <row r="112" spans="1:68" ht="14.25" hidden="1" customHeight="1" x14ac:dyDescent="0.25">
      <c r="A112" s="381" t="s">
        <v>71</v>
      </c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2"/>
      <c r="M112" s="382"/>
      <c r="N112" s="382"/>
      <c r="O112" s="382"/>
      <c r="P112" s="382"/>
      <c r="Q112" s="382"/>
      <c r="R112" s="382"/>
      <c r="S112" s="382"/>
      <c r="T112" s="382"/>
      <c r="U112" s="382"/>
      <c r="V112" s="382"/>
      <c r="W112" s="382"/>
      <c r="X112" s="382"/>
      <c r="Y112" s="382"/>
      <c r="Z112" s="382"/>
      <c r="AA112" s="373"/>
      <c r="AB112" s="373"/>
      <c r="AC112" s="373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88">
        <v>4607091386967</v>
      </c>
      <c r="E113" s="389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8">
        <v>4607091386967</v>
      </c>
      <c r="E114" s="389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77">
        <v>100</v>
      </c>
      <c r="Y114" s="378">
        <f>IFERROR(IF(X114="",0,CEILING((X114/$H114),1)*$H114),"")</f>
        <v>100.80000000000001</v>
      </c>
      <c r="Z114" s="36">
        <f>IFERROR(IF(Y114=0,"",ROUNDUP(Y114/H114,0)*0.02175),"")</f>
        <v>0.26100000000000001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106.71428571428572</v>
      </c>
      <c r="BN114" s="64">
        <f>IFERROR(Y114*I114/H114,"0")</f>
        <v>107.56800000000001</v>
      </c>
      <c r="BO114" s="64">
        <f>IFERROR(1/J114*(X114/H114),"0")</f>
        <v>0.21258503401360543</v>
      </c>
      <c r="BP114" s="64">
        <f>IFERROR(1/J114*(Y114/H114),"0")</f>
        <v>0.21428571428571427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8">
        <v>4607091385731</v>
      </c>
      <c r="E115" s="389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77">
        <v>495</v>
      </c>
      <c r="Y115" s="378">
        <f>IFERROR(IF(X115="",0,CEILING((X115/$H115),1)*$H115),"")</f>
        <v>496.8</v>
      </c>
      <c r="Z115" s="36">
        <f>IFERROR(IF(Y115=0,"",ROUNDUP(Y115/H115,0)*0.00753),"")</f>
        <v>1.3855200000000001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544.86666666666667</v>
      </c>
      <c r="BN115" s="64">
        <f>IFERROR(Y115*I115/H115,"0")</f>
        <v>546.84799999999996</v>
      </c>
      <c r="BO115" s="64">
        <f>IFERROR(1/J115*(X115/H115),"0")</f>
        <v>1.175213675213675</v>
      </c>
      <c r="BP115" s="64">
        <f>IFERROR(1/J115*(Y115/H115),"0")</f>
        <v>1.1794871794871795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88">
        <v>4680115880894</v>
      </c>
      <c r="E116" s="389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88">
        <v>4680115880214</v>
      </c>
      <c r="E117" s="389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6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407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195.23809523809521</v>
      </c>
      <c r="Y118" s="379">
        <f>IFERROR(Y113/H113,"0")+IFERROR(Y114/H114,"0")+IFERROR(Y115/H115,"0")+IFERROR(Y116/H116,"0")+IFERROR(Y117/H117,"0")</f>
        <v>196</v>
      </c>
      <c r="Z118" s="379">
        <f>IFERROR(IF(Z113="",0,Z113),"0")+IFERROR(IF(Z114="",0,Z114),"0")+IFERROR(IF(Z115="",0,Z115),"0")+IFERROR(IF(Z116="",0,Z116),"0")+IFERROR(IF(Z117="",0,Z117),"0")</f>
        <v>1.6465200000000002</v>
      </c>
      <c r="AA118" s="380"/>
      <c r="AB118" s="380"/>
      <c r="AC118" s="380"/>
    </row>
    <row r="119" spans="1:68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2"/>
      <c r="M119" s="382"/>
      <c r="N119" s="382"/>
      <c r="O119" s="407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595</v>
      </c>
      <c r="Y119" s="379">
        <f>IFERROR(SUM(Y113:Y117),"0")</f>
        <v>597.6</v>
      </c>
      <c r="Z119" s="37"/>
      <c r="AA119" s="380"/>
      <c r="AB119" s="380"/>
      <c r="AC119" s="380"/>
    </row>
    <row r="120" spans="1:68" ht="16.5" hidden="1" customHeight="1" x14ac:dyDescent="0.25">
      <c r="A120" s="403" t="s">
        <v>196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382"/>
      <c r="Z120" s="382"/>
      <c r="AA120" s="372"/>
      <c r="AB120" s="372"/>
      <c r="AC120" s="372"/>
    </row>
    <row r="121" spans="1:68" ht="14.25" hidden="1" customHeight="1" x14ac:dyDescent="0.25">
      <c r="A121" s="381" t="s">
        <v>109</v>
      </c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73"/>
      <c r="AB121" s="373"/>
      <c r="AC121" s="373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88">
        <v>4680115882133</v>
      </c>
      <c r="E122" s="389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388">
        <v>4680115882133</v>
      </c>
      <c r="E123" s="389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88">
        <v>4680115880269</v>
      </c>
      <c r="E124" s="389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8">
        <v>4680115880429</v>
      </c>
      <c r="E125" s="389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77">
        <v>382.5</v>
      </c>
      <c r="Y125" s="378">
        <f>IFERROR(IF(X125="",0,CEILING((X125/$H125),1)*$H125),"")</f>
        <v>382.5</v>
      </c>
      <c r="Z125" s="36">
        <f>IFERROR(IF(Y125=0,"",ROUNDUP(Y125/H125,0)*0.00937),"")</f>
        <v>0.79644999999999999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402.90000000000003</v>
      </c>
      <c r="BN125" s="64">
        <f>IFERROR(Y125*I125/H125,"0")</f>
        <v>402.90000000000003</v>
      </c>
      <c r="BO125" s="64">
        <f>IFERROR(1/J125*(X125/H125),"0")</f>
        <v>0.70833333333333337</v>
      </c>
      <c r="BP125" s="64">
        <f>IFERROR(1/J125*(Y125/H125),"0")</f>
        <v>0.70833333333333337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88">
        <v>4680115881457</v>
      </c>
      <c r="E126" s="389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6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2"/>
      <c r="N127" s="382"/>
      <c r="O127" s="407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85</v>
      </c>
      <c r="Y127" s="379">
        <f>IFERROR(Y122/H122,"0")+IFERROR(Y123/H123,"0")+IFERROR(Y124/H124,"0")+IFERROR(Y125/H125,"0")+IFERROR(Y126/H126,"0")</f>
        <v>85</v>
      </c>
      <c r="Z127" s="379">
        <f>IFERROR(IF(Z122="",0,Z122),"0")+IFERROR(IF(Z123="",0,Z123),"0")+IFERROR(IF(Z124="",0,Z124),"0")+IFERROR(IF(Z125="",0,Z125),"0")+IFERROR(IF(Z126="",0,Z126),"0")</f>
        <v>0.79644999999999999</v>
      </c>
      <c r="AA127" s="380"/>
      <c r="AB127" s="380"/>
      <c r="AC127" s="380"/>
    </row>
    <row r="128" spans="1:68" x14ac:dyDescent="0.2">
      <c r="A128" s="382"/>
      <c r="B128" s="382"/>
      <c r="C128" s="382"/>
      <c r="D128" s="382"/>
      <c r="E128" s="382"/>
      <c r="F128" s="382"/>
      <c r="G128" s="382"/>
      <c r="H128" s="382"/>
      <c r="I128" s="382"/>
      <c r="J128" s="382"/>
      <c r="K128" s="382"/>
      <c r="L128" s="382"/>
      <c r="M128" s="382"/>
      <c r="N128" s="382"/>
      <c r="O128" s="407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382.5</v>
      </c>
      <c r="Y128" s="379">
        <f>IFERROR(SUM(Y122:Y126),"0")</f>
        <v>382.5</v>
      </c>
      <c r="Z128" s="37"/>
      <c r="AA128" s="380"/>
      <c r="AB128" s="380"/>
      <c r="AC128" s="380"/>
    </row>
    <row r="129" spans="1:68" ht="14.25" hidden="1" customHeight="1" x14ac:dyDescent="0.25">
      <c r="A129" s="381" t="s">
        <v>149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382"/>
      <c r="Z129" s="382"/>
      <c r="AA129" s="373"/>
      <c r="AB129" s="373"/>
      <c r="AC129" s="373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388">
        <v>4680115881488</v>
      </c>
      <c r="E130" s="389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88">
        <v>4680115881488</v>
      </c>
      <c r="E131" s="389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485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88">
        <v>4680115882775</v>
      </c>
      <c r="E132" s="389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388">
        <v>4680115880658</v>
      </c>
      <c r="E133" s="389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1"/>
      <c r="R133" s="391"/>
      <c r="S133" s="391"/>
      <c r="T133" s="392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388">
        <v>4680115880658</v>
      </c>
      <c r="E134" s="389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406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2"/>
      <c r="N135" s="382"/>
      <c r="O135" s="407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hidden="1" x14ac:dyDescent="0.2">
      <c r="A136" s="382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407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hidden="1" customHeight="1" x14ac:dyDescent="0.25">
      <c r="A137" s="381" t="s">
        <v>71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382"/>
      <c r="Z137" s="382"/>
      <c r="AA137" s="373"/>
      <c r="AB137" s="373"/>
      <c r="AC137" s="373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88">
        <v>4607091385168</v>
      </c>
      <c r="E138" s="389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8">
        <v>4607091385168</v>
      </c>
      <c r="E139" s="389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77">
        <v>550</v>
      </c>
      <c r="Y139" s="378">
        <f t="shared" si="21"/>
        <v>554.4</v>
      </c>
      <c r="Z139" s="36">
        <f>IFERROR(IF(Y139=0,"",ROUNDUP(Y139/H139,0)*0.02175),"")</f>
        <v>1.4355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586.53571428571433</v>
      </c>
      <c r="BN139" s="64">
        <f t="shared" si="23"/>
        <v>591.22799999999995</v>
      </c>
      <c r="BO139" s="64">
        <f t="shared" si="24"/>
        <v>1.1692176870748296</v>
      </c>
      <c r="BP139" s="64">
        <f t="shared" si="25"/>
        <v>1.1785714285714286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88">
        <v>4607091383256</v>
      </c>
      <c r="E140" s="389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8">
        <v>4607091385748</v>
      </c>
      <c r="E141" s="389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77">
        <v>495</v>
      </c>
      <c r="Y141" s="378">
        <f t="shared" si="21"/>
        <v>496.8</v>
      </c>
      <c r="Z141" s="36">
        <f>IFERROR(IF(Y141=0,"",ROUNDUP(Y141/H141,0)*0.00753),"")</f>
        <v>1.3855200000000001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544.86666666666667</v>
      </c>
      <c r="BN141" s="64">
        <f t="shared" si="23"/>
        <v>546.84799999999996</v>
      </c>
      <c r="BO141" s="64">
        <f t="shared" si="24"/>
        <v>1.175213675213675</v>
      </c>
      <c r="BP141" s="64">
        <f t="shared" si="25"/>
        <v>1.1794871794871795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8">
        <v>4680115884533</v>
      </c>
      <c r="E142" s="389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77">
        <v>24</v>
      </c>
      <c r="Y142" s="378">
        <f t="shared" si="21"/>
        <v>25.2</v>
      </c>
      <c r="Z142" s="36">
        <f>IFERROR(IF(Y142=0,"",ROUNDUP(Y142/H142,0)*0.00753),"")</f>
        <v>0.10542</v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26.666666666666664</v>
      </c>
      <c r="BN142" s="64">
        <f t="shared" si="23"/>
        <v>28</v>
      </c>
      <c r="BO142" s="64">
        <f t="shared" si="24"/>
        <v>8.5470085470085458E-2</v>
      </c>
      <c r="BP142" s="64">
        <f t="shared" si="25"/>
        <v>8.9743589743589744E-2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88">
        <v>4680115882645</v>
      </c>
      <c r="E143" s="389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6"/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407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262.14285714285711</v>
      </c>
      <c r="Y144" s="379">
        <f>IFERROR(Y138/H138,"0")+IFERROR(Y139/H139,"0")+IFERROR(Y140/H140,"0")+IFERROR(Y141/H141,"0")+IFERROR(Y142/H142,"0")+IFERROR(Y143/H143,"0")</f>
        <v>264</v>
      </c>
      <c r="Z144" s="379">
        <f>IFERROR(IF(Z138="",0,Z138),"0")+IFERROR(IF(Z139="",0,Z139),"0")+IFERROR(IF(Z140="",0,Z140),"0")+IFERROR(IF(Z141="",0,Z141),"0")+IFERROR(IF(Z142="",0,Z142),"0")+IFERROR(IF(Z143="",0,Z143),"0")</f>
        <v>2.9264399999999999</v>
      </c>
      <c r="AA144" s="380"/>
      <c r="AB144" s="380"/>
      <c r="AC144" s="380"/>
    </row>
    <row r="145" spans="1:68" x14ac:dyDescent="0.2">
      <c r="A145" s="382"/>
      <c r="B145" s="382"/>
      <c r="C145" s="382"/>
      <c r="D145" s="382"/>
      <c r="E145" s="382"/>
      <c r="F145" s="382"/>
      <c r="G145" s="382"/>
      <c r="H145" s="382"/>
      <c r="I145" s="382"/>
      <c r="J145" s="382"/>
      <c r="K145" s="382"/>
      <c r="L145" s="382"/>
      <c r="M145" s="382"/>
      <c r="N145" s="382"/>
      <c r="O145" s="407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1069</v>
      </c>
      <c r="Y145" s="379">
        <f>IFERROR(SUM(Y138:Y143),"0")</f>
        <v>1076.4000000000001</v>
      </c>
      <c r="Z145" s="37"/>
      <c r="AA145" s="380"/>
      <c r="AB145" s="380"/>
      <c r="AC145" s="380"/>
    </row>
    <row r="146" spans="1:68" ht="14.25" hidden="1" customHeight="1" x14ac:dyDescent="0.25">
      <c r="A146" s="381" t="s">
        <v>170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373"/>
      <c r="AB146" s="373"/>
      <c r="AC146" s="373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88">
        <v>4680115882652</v>
      </c>
      <c r="E147" s="389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8">
        <v>4680115880238</v>
      </c>
      <c r="E148" s="389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77">
        <v>39.6</v>
      </c>
      <c r="Y148" s="378">
        <f>IFERROR(IF(X148="",0,CEILING((X148/$H148),1)*$H148),"")</f>
        <v>39.6</v>
      </c>
      <c r="Z148" s="36">
        <f>IFERROR(IF(Y148=0,"",ROUNDUP(Y148/H148,0)*0.00753),"")</f>
        <v>0.15060000000000001</v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45.160000000000004</v>
      </c>
      <c r="BN148" s="64">
        <f>IFERROR(Y148*I148/H148,"0")</f>
        <v>45.160000000000004</v>
      </c>
      <c r="BO148" s="64">
        <f>IFERROR(1/J148*(X148/H148),"0")</f>
        <v>0.12820512820512819</v>
      </c>
      <c r="BP148" s="64">
        <f>IFERROR(1/J148*(Y148/H148),"0")</f>
        <v>0.12820512820512819</v>
      </c>
    </row>
    <row r="149" spans="1:68" x14ac:dyDescent="0.2">
      <c r="A149" s="406"/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407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20</v>
      </c>
      <c r="Y149" s="379">
        <f>IFERROR(Y147/H147,"0")+IFERROR(Y148/H148,"0")</f>
        <v>20</v>
      </c>
      <c r="Z149" s="379">
        <f>IFERROR(IF(Z147="",0,Z147),"0")+IFERROR(IF(Z148="",0,Z148),"0")</f>
        <v>0.15060000000000001</v>
      </c>
      <c r="AA149" s="380"/>
      <c r="AB149" s="380"/>
      <c r="AC149" s="380"/>
    </row>
    <row r="150" spans="1:68" x14ac:dyDescent="0.2">
      <c r="A150" s="382"/>
      <c r="B150" s="382"/>
      <c r="C150" s="382"/>
      <c r="D150" s="382"/>
      <c r="E150" s="382"/>
      <c r="F150" s="382"/>
      <c r="G150" s="382"/>
      <c r="H150" s="382"/>
      <c r="I150" s="382"/>
      <c r="J150" s="382"/>
      <c r="K150" s="382"/>
      <c r="L150" s="382"/>
      <c r="M150" s="382"/>
      <c r="N150" s="382"/>
      <c r="O150" s="407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39.6</v>
      </c>
      <c r="Y150" s="379">
        <f>IFERROR(SUM(Y147:Y148),"0")</f>
        <v>39.6</v>
      </c>
      <c r="Z150" s="37"/>
      <c r="AA150" s="380"/>
      <c r="AB150" s="380"/>
      <c r="AC150" s="380"/>
    </row>
    <row r="151" spans="1:68" ht="16.5" hidden="1" customHeight="1" x14ac:dyDescent="0.25">
      <c r="A151" s="403" t="s">
        <v>107</v>
      </c>
      <c r="B151" s="382"/>
      <c r="C151" s="382"/>
      <c r="D151" s="382"/>
      <c r="E151" s="382"/>
      <c r="F151" s="382"/>
      <c r="G151" s="382"/>
      <c r="H151" s="382"/>
      <c r="I151" s="382"/>
      <c r="J151" s="382"/>
      <c r="K151" s="382"/>
      <c r="L151" s="382"/>
      <c r="M151" s="382"/>
      <c r="N151" s="382"/>
      <c r="O151" s="382"/>
      <c r="P151" s="382"/>
      <c r="Q151" s="382"/>
      <c r="R151" s="382"/>
      <c r="S151" s="382"/>
      <c r="T151" s="382"/>
      <c r="U151" s="382"/>
      <c r="V151" s="382"/>
      <c r="W151" s="382"/>
      <c r="X151" s="382"/>
      <c r="Y151" s="382"/>
      <c r="Z151" s="382"/>
      <c r="AA151" s="372"/>
      <c r="AB151" s="372"/>
      <c r="AC151" s="372"/>
    </row>
    <row r="152" spans="1:68" ht="14.25" hidden="1" customHeight="1" x14ac:dyDescent="0.25">
      <c r="A152" s="381" t="s">
        <v>109</v>
      </c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382"/>
      <c r="P152" s="382"/>
      <c r="Q152" s="382"/>
      <c r="R152" s="382"/>
      <c r="S152" s="382"/>
      <c r="T152" s="382"/>
      <c r="U152" s="382"/>
      <c r="V152" s="382"/>
      <c r="W152" s="382"/>
      <c r="X152" s="382"/>
      <c r="Y152" s="382"/>
      <c r="Z152" s="382"/>
      <c r="AA152" s="373"/>
      <c r="AB152" s="373"/>
      <c r="AC152" s="373"/>
    </row>
    <row r="153" spans="1:68" ht="27" hidden="1" customHeight="1" x14ac:dyDescent="0.25">
      <c r="A153" s="54" t="s">
        <v>231</v>
      </c>
      <c r="B153" s="54" t="s">
        <v>232</v>
      </c>
      <c r="C153" s="31">
        <v>4301011623</v>
      </c>
      <c r="D153" s="388">
        <v>4607091382945</v>
      </c>
      <c r="E153" s="389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1"/>
      <c r="R153" s="391"/>
      <c r="S153" s="391"/>
      <c r="T153" s="392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8">
        <v>4607091382952</v>
      </c>
      <c r="E154" s="389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1"/>
      <c r="R154" s="391"/>
      <c r="S154" s="391"/>
      <c r="T154" s="392"/>
      <c r="U154" s="34"/>
      <c r="V154" s="34"/>
      <c r="W154" s="35" t="s">
        <v>68</v>
      </c>
      <c r="X154" s="377">
        <v>20</v>
      </c>
      <c r="Y154" s="378">
        <f>IFERROR(IF(X154="",0,CEILING((X154/$H154),1)*$H154),"")</f>
        <v>21</v>
      </c>
      <c r="Z154" s="36">
        <f>IFERROR(IF(Y154=0,"",ROUNDUP(Y154/H154,0)*0.00753),"")</f>
        <v>5.271E-2</v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21.333333333333332</v>
      </c>
      <c r="BN154" s="64">
        <f>IFERROR(Y154*I154/H154,"0")</f>
        <v>22.400000000000002</v>
      </c>
      <c r="BO154" s="64">
        <f>IFERROR(1/J154*(X154/H154),"0")</f>
        <v>4.2735042735042736E-2</v>
      </c>
      <c r="BP154" s="64">
        <f>IFERROR(1/J154*(Y154/H154),"0")</f>
        <v>4.4871794871794872E-2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4301011705</v>
      </c>
      <c r="D155" s="388">
        <v>4607091384604</v>
      </c>
      <c r="E155" s="389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1"/>
      <c r="R155" s="391"/>
      <c r="S155" s="391"/>
      <c r="T155" s="392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6"/>
      <c r="B156" s="382"/>
      <c r="C156" s="382"/>
      <c r="D156" s="382"/>
      <c r="E156" s="382"/>
      <c r="F156" s="382"/>
      <c r="G156" s="382"/>
      <c r="H156" s="382"/>
      <c r="I156" s="382"/>
      <c r="J156" s="382"/>
      <c r="K156" s="382"/>
      <c r="L156" s="382"/>
      <c r="M156" s="382"/>
      <c r="N156" s="382"/>
      <c r="O156" s="407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6.666666666666667</v>
      </c>
      <c r="Y156" s="379">
        <f>IFERROR(Y153/H153,"0")+IFERROR(Y154/H154,"0")+IFERROR(Y155/H155,"0")</f>
        <v>7</v>
      </c>
      <c r="Z156" s="379">
        <f>IFERROR(IF(Z153="",0,Z153),"0")+IFERROR(IF(Z154="",0,Z154),"0")+IFERROR(IF(Z155="",0,Z155),"0")</f>
        <v>5.271E-2</v>
      </c>
      <c r="AA156" s="380"/>
      <c r="AB156" s="380"/>
      <c r="AC156" s="380"/>
    </row>
    <row r="157" spans="1:68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7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20</v>
      </c>
      <c r="Y157" s="379">
        <f>IFERROR(SUM(Y153:Y155),"0")</f>
        <v>21</v>
      </c>
      <c r="Z157" s="37"/>
      <c r="AA157" s="380"/>
      <c r="AB157" s="380"/>
      <c r="AC157" s="380"/>
    </row>
    <row r="158" spans="1:68" ht="14.25" hidden="1" customHeight="1" x14ac:dyDescent="0.25">
      <c r="A158" s="381" t="s">
        <v>63</v>
      </c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382"/>
      <c r="P158" s="382"/>
      <c r="Q158" s="382"/>
      <c r="R158" s="382"/>
      <c r="S158" s="382"/>
      <c r="T158" s="382"/>
      <c r="U158" s="382"/>
      <c r="V158" s="382"/>
      <c r="W158" s="382"/>
      <c r="X158" s="382"/>
      <c r="Y158" s="382"/>
      <c r="Z158" s="382"/>
      <c r="AA158" s="373"/>
      <c r="AB158" s="373"/>
      <c r="AC158" s="373"/>
    </row>
    <row r="159" spans="1:68" ht="16.5" hidden="1" customHeight="1" x14ac:dyDescent="0.25">
      <c r="A159" s="54" t="s">
        <v>237</v>
      </c>
      <c r="B159" s="54" t="s">
        <v>238</v>
      </c>
      <c r="C159" s="31">
        <v>4301030895</v>
      </c>
      <c r="D159" s="388">
        <v>4607091387667</v>
      </c>
      <c r="E159" s="389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1"/>
      <c r="R159" s="391"/>
      <c r="S159" s="391"/>
      <c r="T159" s="392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239</v>
      </c>
      <c r="B160" s="54" t="s">
        <v>240</v>
      </c>
      <c r="C160" s="31">
        <v>4301030961</v>
      </c>
      <c r="D160" s="388">
        <v>4607091387636</v>
      </c>
      <c r="E160" s="389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1"/>
      <c r="R160" s="391"/>
      <c r="S160" s="391"/>
      <c r="T160" s="392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241</v>
      </c>
      <c r="B161" s="54" t="s">
        <v>242</v>
      </c>
      <c r="C161" s="31">
        <v>4301030963</v>
      </c>
      <c r="D161" s="388">
        <v>4607091382426</v>
      </c>
      <c r="E161" s="389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1"/>
      <c r="R161" s="391"/>
      <c r="S161" s="391"/>
      <c r="T161" s="392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243</v>
      </c>
      <c r="B162" s="54" t="s">
        <v>244</v>
      </c>
      <c r="C162" s="31">
        <v>4301030962</v>
      </c>
      <c r="D162" s="388">
        <v>4607091386547</v>
      </c>
      <c r="E162" s="389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1"/>
      <c r="R162" s="391"/>
      <c r="S162" s="391"/>
      <c r="T162" s="392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245</v>
      </c>
      <c r="B163" s="54" t="s">
        <v>246</v>
      </c>
      <c r="C163" s="31">
        <v>4301030964</v>
      </c>
      <c r="D163" s="388">
        <v>4607091382464</v>
      </c>
      <c r="E163" s="389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1"/>
      <c r="R163" s="391"/>
      <c r="S163" s="391"/>
      <c r="T163" s="392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406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407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hidden="1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407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hidden="1" customHeight="1" x14ac:dyDescent="0.25">
      <c r="A166" s="381" t="s">
        <v>71</v>
      </c>
      <c r="B166" s="382"/>
      <c r="C166" s="382"/>
      <c r="D166" s="382"/>
      <c r="E166" s="382"/>
      <c r="F166" s="382"/>
      <c r="G166" s="382"/>
      <c r="H166" s="382"/>
      <c r="I166" s="382"/>
      <c r="J166" s="382"/>
      <c r="K166" s="382"/>
      <c r="L166" s="382"/>
      <c r="M166" s="382"/>
      <c r="N166" s="382"/>
      <c r="O166" s="382"/>
      <c r="P166" s="382"/>
      <c r="Q166" s="382"/>
      <c r="R166" s="382"/>
      <c r="S166" s="382"/>
      <c r="T166" s="382"/>
      <c r="U166" s="382"/>
      <c r="V166" s="382"/>
      <c r="W166" s="382"/>
      <c r="X166" s="382"/>
      <c r="Y166" s="382"/>
      <c r="Z166" s="382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8">
        <v>4607091385304</v>
      </c>
      <c r="E167" s="389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1"/>
      <c r="R167" s="391"/>
      <c r="S167" s="391"/>
      <c r="T167" s="392"/>
      <c r="U167" s="34"/>
      <c r="V167" s="34"/>
      <c r="W167" s="35" t="s">
        <v>68</v>
      </c>
      <c r="X167" s="377">
        <v>50</v>
      </c>
      <c r="Y167" s="378">
        <f>IFERROR(IF(X167="",0,CEILING((X167/$H167),1)*$H167),"")</f>
        <v>50.400000000000006</v>
      </c>
      <c r="Z167" s="36">
        <f>IFERROR(IF(Y167=0,"",ROUNDUP(Y167/H167,0)*0.02175),"")</f>
        <v>0.1305</v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53.357142857142861</v>
      </c>
      <c r="BN167" s="64">
        <f>IFERROR(Y167*I167/H167,"0")</f>
        <v>53.784000000000006</v>
      </c>
      <c r="BO167" s="64">
        <f>IFERROR(1/J167*(X167/H167),"0")</f>
        <v>0.10629251700680271</v>
      </c>
      <c r="BP167" s="64">
        <f>IFERROR(1/J167*(Y167/H167),"0")</f>
        <v>0.10714285714285714</v>
      </c>
    </row>
    <row r="168" spans="1:68" ht="16.5" hidden="1" customHeight="1" x14ac:dyDescent="0.25">
      <c r="A168" s="54" t="s">
        <v>249</v>
      </c>
      <c r="B168" s="54" t="s">
        <v>250</v>
      </c>
      <c r="C168" s="31">
        <v>4301051648</v>
      </c>
      <c r="D168" s="388">
        <v>4607091386264</v>
      </c>
      <c r="E168" s="389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1"/>
      <c r="R168" s="391"/>
      <c r="S168" s="391"/>
      <c r="T168" s="392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8">
        <v>4607091385427</v>
      </c>
      <c r="E169" s="389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1"/>
      <c r="R169" s="391"/>
      <c r="S169" s="391"/>
      <c r="T169" s="392"/>
      <c r="U169" s="34"/>
      <c r="V169" s="34"/>
      <c r="W169" s="35" t="s">
        <v>68</v>
      </c>
      <c r="X169" s="377">
        <v>40</v>
      </c>
      <c r="Y169" s="378">
        <f>IFERROR(IF(X169="",0,CEILING((X169/$H169),1)*$H169),"")</f>
        <v>42</v>
      </c>
      <c r="Z169" s="36">
        <f>IFERROR(IF(Y169=0,"",ROUNDUP(Y169/H169,0)*0.00753),"")</f>
        <v>0.10542</v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43.626666666666665</v>
      </c>
      <c r="BN169" s="64">
        <f>IFERROR(Y169*I169/H169,"0")</f>
        <v>45.807999999999993</v>
      </c>
      <c r="BO169" s="64">
        <f>IFERROR(1/J169*(X169/H169),"0")</f>
        <v>8.5470085470085472E-2</v>
      </c>
      <c r="BP169" s="64">
        <f>IFERROR(1/J169*(Y169/H169),"0")</f>
        <v>8.9743589743589744E-2</v>
      </c>
    </row>
    <row r="170" spans="1:68" x14ac:dyDescent="0.2">
      <c r="A170" s="406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7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19.285714285714285</v>
      </c>
      <c r="Y170" s="379">
        <f>IFERROR(Y167/H167,"0")+IFERROR(Y168/H168,"0")+IFERROR(Y169/H169,"0")</f>
        <v>20</v>
      </c>
      <c r="Z170" s="379">
        <f>IFERROR(IF(Z167="",0,Z167),"0")+IFERROR(IF(Z168="",0,Z168),"0")+IFERROR(IF(Z169="",0,Z169),"0")</f>
        <v>0.23592000000000002</v>
      </c>
      <c r="AA170" s="380"/>
      <c r="AB170" s="380"/>
      <c r="AC170" s="380"/>
    </row>
    <row r="171" spans="1:68" x14ac:dyDescent="0.2">
      <c r="A171" s="382"/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407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90</v>
      </c>
      <c r="Y171" s="379">
        <f>IFERROR(SUM(Y167:Y169),"0")</f>
        <v>92.4</v>
      </c>
      <c r="Z171" s="37"/>
      <c r="AA171" s="380"/>
      <c r="AB171" s="380"/>
      <c r="AC171" s="380"/>
    </row>
    <row r="172" spans="1:68" ht="27.75" hidden="1" customHeight="1" x14ac:dyDescent="0.2">
      <c r="A172" s="438" t="s">
        <v>253</v>
      </c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  <c r="Z172" s="439"/>
      <c r="AA172" s="48"/>
      <c r="AB172" s="48"/>
      <c r="AC172" s="48"/>
    </row>
    <row r="173" spans="1:68" ht="16.5" hidden="1" customHeight="1" x14ac:dyDescent="0.25">
      <c r="A173" s="403" t="s">
        <v>254</v>
      </c>
      <c r="B173" s="382"/>
      <c r="C173" s="382"/>
      <c r="D173" s="382"/>
      <c r="E173" s="382"/>
      <c r="F173" s="382"/>
      <c r="G173" s="382"/>
      <c r="H173" s="382"/>
      <c r="I173" s="382"/>
      <c r="J173" s="382"/>
      <c r="K173" s="382"/>
      <c r="L173" s="382"/>
      <c r="M173" s="382"/>
      <c r="N173" s="382"/>
      <c r="O173" s="382"/>
      <c r="P173" s="382"/>
      <c r="Q173" s="382"/>
      <c r="R173" s="382"/>
      <c r="S173" s="382"/>
      <c r="T173" s="382"/>
      <c r="U173" s="382"/>
      <c r="V173" s="382"/>
      <c r="W173" s="382"/>
      <c r="X173" s="382"/>
      <c r="Y173" s="382"/>
      <c r="Z173" s="382"/>
      <c r="AA173" s="372"/>
      <c r="AB173" s="372"/>
      <c r="AC173" s="372"/>
    </row>
    <row r="174" spans="1:68" ht="14.25" hidden="1" customHeight="1" x14ac:dyDescent="0.25">
      <c r="A174" s="381" t="s">
        <v>63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382"/>
      <c r="Z174" s="382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8">
        <v>4680115880993</v>
      </c>
      <c r="E175" s="389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1"/>
      <c r="R175" s="391"/>
      <c r="S175" s="391"/>
      <c r="T175" s="392"/>
      <c r="U175" s="34"/>
      <c r="V175" s="34"/>
      <c r="W175" s="35" t="s">
        <v>68</v>
      </c>
      <c r="X175" s="377">
        <v>100</v>
      </c>
      <c r="Y175" s="378">
        <f t="shared" ref="Y175:Y182" si="26">IFERROR(IF(X175="",0,CEILING((X175/$H175),1)*$H175),"")</f>
        <v>100.80000000000001</v>
      </c>
      <c r="Z175" s="36">
        <f>IFERROR(IF(Y175=0,"",ROUNDUP(Y175/H175,0)*0.00753),"")</f>
        <v>0.18071999999999999</v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106.19047619047619</v>
      </c>
      <c r="BN175" s="64">
        <f t="shared" ref="BN175:BN182" si="28">IFERROR(Y175*I175/H175,"0")</f>
        <v>107.04</v>
      </c>
      <c r="BO175" s="64">
        <f t="shared" ref="BO175:BO182" si="29">IFERROR(1/J175*(X175/H175),"0")</f>
        <v>0.15262515262515264</v>
      </c>
      <c r="BP175" s="64">
        <f t="shared" ref="BP175:BP182" si="30">IFERROR(1/J175*(Y175/H175),"0")</f>
        <v>0.15384615384615385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8">
        <v>4680115881761</v>
      </c>
      <c r="E176" s="389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1"/>
      <c r="R176" s="391"/>
      <c r="S176" s="391"/>
      <c r="T176" s="392"/>
      <c r="U176" s="34"/>
      <c r="V176" s="34"/>
      <c r="W176" s="35" t="s">
        <v>68</v>
      </c>
      <c r="X176" s="377">
        <v>40</v>
      </c>
      <c r="Y176" s="378">
        <f t="shared" si="26"/>
        <v>42</v>
      </c>
      <c r="Z176" s="36">
        <f>IFERROR(IF(Y176=0,"",ROUNDUP(Y176/H176,0)*0.00753),"")</f>
        <v>7.5300000000000006E-2</v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42.476190476190474</v>
      </c>
      <c r="BN176" s="64">
        <f t="shared" si="28"/>
        <v>44.599999999999994</v>
      </c>
      <c r="BO176" s="64">
        <f t="shared" si="29"/>
        <v>6.1050061050061048E-2</v>
      </c>
      <c r="BP176" s="64">
        <f t="shared" si="30"/>
        <v>6.4102564102564097E-2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8">
        <v>4680115881563</v>
      </c>
      <c r="E177" s="389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1"/>
      <c r="R177" s="391"/>
      <c r="S177" s="391"/>
      <c r="T177" s="392"/>
      <c r="U177" s="34"/>
      <c r="V177" s="34"/>
      <c r="W177" s="35" t="s">
        <v>68</v>
      </c>
      <c r="X177" s="377">
        <v>80</v>
      </c>
      <c r="Y177" s="378">
        <f t="shared" si="26"/>
        <v>84</v>
      </c>
      <c r="Z177" s="36">
        <f>IFERROR(IF(Y177=0,"",ROUNDUP(Y177/H177,0)*0.00753),"")</f>
        <v>0.15060000000000001</v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83.80952380952381</v>
      </c>
      <c r="BN177" s="64">
        <f t="shared" si="28"/>
        <v>88</v>
      </c>
      <c r="BO177" s="64">
        <f t="shared" si="29"/>
        <v>0.1221001221001221</v>
      </c>
      <c r="BP177" s="64">
        <f t="shared" si="30"/>
        <v>0.12820512820512819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8">
        <v>4680115880986</v>
      </c>
      <c r="E178" s="389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1"/>
      <c r="R178" s="391"/>
      <c r="S178" s="391"/>
      <c r="T178" s="392"/>
      <c r="U178" s="34"/>
      <c r="V178" s="34"/>
      <c r="W178" s="35" t="s">
        <v>68</v>
      </c>
      <c r="X178" s="377">
        <v>140</v>
      </c>
      <c r="Y178" s="378">
        <f t="shared" si="26"/>
        <v>140.70000000000002</v>
      </c>
      <c r="Z178" s="36">
        <f>IFERROR(IF(Y178=0,"",ROUNDUP(Y178/H178,0)*0.00502),"")</f>
        <v>0.33634000000000003</v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148.66666666666666</v>
      </c>
      <c r="BN178" s="64">
        <f t="shared" si="28"/>
        <v>149.41</v>
      </c>
      <c r="BO178" s="64">
        <f t="shared" si="29"/>
        <v>0.28490028490028491</v>
      </c>
      <c r="BP178" s="64">
        <f t="shared" si="30"/>
        <v>0.28632478632478636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8">
        <v>4680115881785</v>
      </c>
      <c r="E179" s="389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1"/>
      <c r="R179" s="391"/>
      <c r="S179" s="391"/>
      <c r="T179" s="392"/>
      <c r="U179" s="34"/>
      <c r="V179" s="34"/>
      <c r="W179" s="35" t="s">
        <v>68</v>
      </c>
      <c r="X179" s="377">
        <v>175</v>
      </c>
      <c r="Y179" s="378">
        <f t="shared" si="26"/>
        <v>176.4</v>
      </c>
      <c r="Z179" s="36">
        <f>IFERROR(IF(Y179=0,"",ROUNDUP(Y179/H179,0)*0.00502),"")</f>
        <v>0.42168</v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185.83333333333331</v>
      </c>
      <c r="BN179" s="64">
        <f t="shared" si="28"/>
        <v>187.32</v>
      </c>
      <c r="BO179" s="64">
        <f t="shared" si="29"/>
        <v>0.35612535612535612</v>
      </c>
      <c r="BP179" s="64">
        <f t="shared" si="30"/>
        <v>0.35897435897435903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8">
        <v>4680115881679</v>
      </c>
      <c r="E180" s="389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1"/>
      <c r="R180" s="391"/>
      <c r="S180" s="391"/>
      <c r="T180" s="392"/>
      <c r="U180" s="34"/>
      <c r="V180" s="34"/>
      <c r="W180" s="35" t="s">
        <v>68</v>
      </c>
      <c r="X180" s="377">
        <v>280</v>
      </c>
      <c r="Y180" s="378">
        <f t="shared" si="26"/>
        <v>281.40000000000003</v>
      </c>
      <c r="Z180" s="36">
        <f>IFERROR(IF(Y180=0,"",ROUNDUP(Y180/H180,0)*0.00502),"")</f>
        <v>0.67268000000000006</v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293.33333333333331</v>
      </c>
      <c r="BN180" s="64">
        <f t="shared" si="28"/>
        <v>294.80000000000007</v>
      </c>
      <c r="BO180" s="64">
        <f t="shared" si="29"/>
        <v>0.56980056980056981</v>
      </c>
      <c r="BP180" s="64">
        <f t="shared" si="30"/>
        <v>0.57264957264957272</v>
      </c>
    </row>
    <row r="181" spans="1:68" ht="27" hidden="1" customHeight="1" x14ac:dyDescent="0.25">
      <c r="A181" s="54" t="s">
        <v>267</v>
      </c>
      <c r="B181" s="54" t="s">
        <v>268</v>
      </c>
      <c r="C181" s="31">
        <v>4301031158</v>
      </c>
      <c r="D181" s="388">
        <v>4680115880191</v>
      </c>
      <c r="E181" s="389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1"/>
      <c r="R181" s="391"/>
      <c r="S181" s="391"/>
      <c r="T181" s="392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hidden="1" customHeight="1" x14ac:dyDescent="0.25">
      <c r="A182" s="54" t="s">
        <v>269</v>
      </c>
      <c r="B182" s="54" t="s">
        <v>270</v>
      </c>
      <c r="C182" s="31">
        <v>4301031245</v>
      </c>
      <c r="D182" s="388">
        <v>4680115883963</v>
      </c>
      <c r="E182" s="389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6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7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335.71428571428567</v>
      </c>
      <c r="Y183" s="379">
        <f>IFERROR(Y175/H175,"0")+IFERROR(Y176/H176,"0")+IFERROR(Y177/H177,"0")+IFERROR(Y178/H178,"0")+IFERROR(Y179/H179,"0")+IFERROR(Y180/H180,"0")+IFERROR(Y181/H181,"0")+IFERROR(Y182/H182,"0")</f>
        <v>339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1.8373200000000001</v>
      </c>
      <c r="AA183" s="380"/>
      <c r="AB183" s="380"/>
      <c r="AC183" s="380"/>
    </row>
    <row r="184" spans="1:68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7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815</v>
      </c>
      <c r="Y184" s="379">
        <f>IFERROR(SUM(Y175:Y182),"0")</f>
        <v>825.3</v>
      </c>
      <c r="Z184" s="37"/>
      <c r="AA184" s="380"/>
      <c r="AB184" s="380"/>
      <c r="AC184" s="380"/>
    </row>
    <row r="185" spans="1:68" ht="16.5" hidden="1" customHeight="1" x14ac:dyDescent="0.25">
      <c r="A185" s="403" t="s">
        <v>271</v>
      </c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82"/>
      <c r="V185" s="382"/>
      <c r="W185" s="382"/>
      <c r="X185" s="382"/>
      <c r="Y185" s="382"/>
      <c r="Z185" s="382"/>
      <c r="AA185" s="372"/>
      <c r="AB185" s="372"/>
      <c r="AC185" s="372"/>
    </row>
    <row r="186" spans="1:68" ht="14.25" hidden="1" customHeight="1" x14ac:dyDescent="0.25">
      <c r="A186" s="381" t="s">
        <v>109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3"/>
      <c r="AB186" s="373"/>
      <c r="AC186" s="373"/>
    </row>
    <row r="187" spans="1:68" ht="16.5" hidden="1" customHeight="1" x14ac:dyDescent="0.25">
      <c r="A187" s="54" t="s">
        <v>272</v>
      </c>
      <c r="B187" s="54" t="s">
        <v>273</v>
      </c>
      <c r="C187" s="31">
        <v>4301011450</v>
      </c>
      <c r="D187" s="388">
        <v>4680115881402</v>
      </c>
      <c r="E187" s="389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1"/>
      <c r="R187" s="391"/>
      <c r="S187" s="391"/>
      <c r="T187" s="392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4301011767</v>
      </c>
      <c r="D188" s="388">
        <v>4680115881396</v>
      </c>
      <c r="E188" s="389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7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1"/>
      <c r="R188" s="391"/>
      <c r="S188" s="391"/>
      <c r="T188" s="392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406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2"/>
      <c r="M189" s="382"/>
      <c r="N189" s="382"/>
      <c r="O189" s="407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hidden="1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2"/>
      <c r="N190" s="382"/>
      <c r="O190" s="407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hidden="1" customHeight="1" x14ac:dyDescent="0.25">
      <c r="A191" s="381" t="s">
        <v>149</v>
      </c>
      <c r="B191" s="382"/>
      <c r="C191" s="382"/>
      <c r="D191" s="382"/>
      <c r="E191" s="382"/>
      <c r="F191" s="382"/>
      <c r="G191" s="382"/>
      <c r="H191" s="382"/>
      <c r="I191" s="382"/>
      <c r="J191" s="382"/>
      <c r="K191" s="382"/>
      <c r="L191" s="382"/>
      <c r="M191" s="382"/>
      <c r="N191" s="382"/>
      <c r="O191" s="382"/>
      <c r="P191" s="382"/>
      <c r="Q191" s="382"/>
      <c r="R191" s="382"/>
      <c r="S191" s="382"/>
      <c r="T191" s="382"/>
      <c r="U191" s="382"/>
      <c r="V191" s="382"/>
      <c r="W191" s="382"/>
      <c r="X191" s="382"/>
      <c r="Y191" s="382"/>
      <c r="Z191" s="382"/>
      <c r="AA191" s="373"/>
      <c r="AB191" s="373"/>
      <c r="AC191" s="373"/>
    </row>
    <row r="192" spans="1:68" ht="16.5" hidden="1" customHeight="1" x14ac:dyDescent="0.25">
      <c r="A192" s="54" t="s">
        <v>276</v>
      </c>
      <c r="B192" s="54" t="s">
        <v>277</v>
      </c>
      <c r="C192" s="31">
        <v>4301020262</v>
      </c>
      <c r="D192" s="388">
        <v>4680115882935</v>
      </c>
      <c r="E192" s="389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1"/>
      <c r="R192" s="391"/>
      <c r="S192" s="391"/>
      <c r="T192" s="392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278</v>
      </c>
      <c r="B193" s="54" t="s">
        <v>279</v>
      </c>
      <c r="C193" s="31">
        <v>4301020220</v>
      </c>
      <c r="D193" s="388">
        <v>4680115880764</v>
      </c>
      <c r="E193" s="389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1"/>
      <c r="R193" s="391"/>
      <c r="S193" s="391"/>
      <c r="T193" s="392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406"/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407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hidden="1" x14ac:dyDescent="0.2">
      <c r="A195" s="382"/>
      <c r="B195" s="382"/>
      <c r="C195" s="382"/>
      <c r="D195" s="382"/>
      <c r="E195" s="382"/>
      <c r="F195" s="382"/>
      <c r="G195" s="382"/>
      <c r="H195" s="382"/>
      <c r="I195" s="382"/>
      <c r="J195" s="382"/>
      <c r="K195" s="382"/>
      <c r="L195" s="382"/>
      <c r="M195" s="382"/>
      <c r="N195" s="382"/>
      <c r="O195" s="407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hidden="1" customHeight="1" x14ac:dyDescent="0.25">
      <c r="A196" s="381" t="s">
        <v>63</v>
      </c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2"/>
      <c r="S196" s="382"/>
      <c r="T196" s="382"/>
      <c r="U196" s="382"/>
      <c r="V196" s="382"/>
      <c r="W196" s="382"/>
      <c r="X196" s="382"/>
      <c r="Y196" s="382"/>
      <c r="Z196" s="382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8">
        <v>4680115882683</v>
      </c>
      <c r="E197" s="389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1"/>
      <c r="R197" s="391"/>
      <c r="S197" s="391"/>
      <c r="T197" s="392"/>
      <c r="U197" s="34"/>
      <c r="V197" s="34"/>
      <c r="W197" s="35" t="s">
        <v>68</v>
      </c>
      <c r="X197" s="377">
        <v>170</v>
      </c>
      <c r="Y197" s="378">
        <f t="shared" ref="Y197:Y204" si="31">IFERROR(IF(X197="",0,CEILING((X197/$H197),1)*$H197),"")</f>
        <v>172.8</v>
      </c>
      <c r="Z197" s="36">
        <f>IFERROR(IF(Y197=0,"",ROUNDUP(Y197/H197,0)*0.00937),"")</f>
        <v>0.29984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176.61111111111111</v>
      </c>
      <c r="BN197" s="64">
        <f t="shared" ref="BN197:BN204" si="33">IFERROR(Y197*I197/H197,"0")</f>
        <v>179.52</v>
      </c>
      <c r="BO197" s="64">
        <f t="shared" ref="BO197:BO204" si="34">IFERROR(1/J197*(X197/H197),"0")</f>
        <v>0.26234567901234568</v>
      </c>
      <c r="BP197" s="64">
        <f t="shared" ref="BP197:BP204" si="35">IFERROR(1/J197*(Y197/H197),"0")</f>
        <v>0.26666666666666666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8">
        <v>4680115882690</v>
      </c>
      <c r="E198" s="389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77">
        <v>60</v>
      </c>
      <c r="Y198" s="378">
        <f t="shared" si="31"/>
        <v>64.800000000000011</v>
      </c>
      <c r="Z198" s="36">
        <f>IFERROR(IF(Y198=0,"",ROUNDUP(Y198/H198,0)*0.00937),"")</f>
        <v>0.11244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62.333333333333336</v>
      </c>
      <c r="BN198" s="64">
        <f t="shared" si="33"/>
        <v>67.320000000000007</v>
      </c>
      <c r="BO198" s="64">
        <f t="shared" si="34"/>
        <v>9.2592592592592587E-2</v>
      </c>
      <c r="BP198" s="64">
        <f t="shared" si="35"/>
        <v>0.10000000000000002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8">
        <v>4680115882669</v>
      </c>
      <c r="E199" s="389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1"/>
      <c r="R199" s="391"/>
      <c r="S199" s="391"/>
      <c r="T199" s="392"/>
      <c r="U199" s="34"/>
      <c r="V199" s="34"/>
      <c r="W199" s="35" t="s">
        <v>68</v>
      </c>
      <c r="X199" s="377">
        <v>80</v>
      </c>
      <c r="Y199" s="378">
        <f t="shared" si="31"/>
        <v>81</v>
      </c>
      <c r="Z199" s="36">
        <f>IFERROR(IF(Y199=0,"",ROUNDUP(Y199/H199,0)*0.00937),"")</f>
        <v>0.14055000000000001</v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83.111111111111114</v>
      </c>
      <c r="BN199" s="64">
        <f t="shared" si="33"/>
        <v>84.15</v>
      </c>
      <c r="BO199" s="64">
        <f t="shared" si="34"/>
        <v>0.12345679012345677</v>
      </c>
      <c r="BP199" s="64">
        <f t="shared" si="35"/>
        <v>0.12499999999999999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8">
        <v>4680115882676</v>
      </c>
      <c r="E200" s="389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77">
        <v>100</v>
      </c>
      <c r="Y200" s="378">
        <f t="shared" si="31"/>
        <v>102.60000000000001</v>
      </c>
      <c r="Z200" s="36">
        <f>IFERROR(IF(Y200=0,"",ROUNDUP(Y200/H200,0)*0.00937),"")</f>
        <v>0.17802999999999999</v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103.88888888888889</v>
      </c>
      <c r="BN200" s="64">
        <f t="shared" si="33"/>
        <v>106.59000000000002</v>
      </c>
      <c r="BO200" s="64">
        <f t="shared" si="34"/>
        <v>0.15432098765432098</v>
      </c>
      <c r="BP200" s="64">
        <f t="shared" si="35"/>
        <v>0.15833333333333333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4301031223</v>
      </c>
      <c r="D201" s="388">
        <v>4680115884014</v>
      </c>
      <c r="E201" s="389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1"/>
      <c r="R201" s="391"/>
      <c r="S201" s="391"/>
      <c r="T201" s="392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4301031222</v>
      </c>
      <c r="D202" s="388">
        <v>4680115884007</v>
      </c>
      <c r="E202" s="389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1"/>
      <c r="R202" s="391"/>
      <c r="S202" s="391"/>
      <c r="T202" s="392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4301031229</v>
      </c>
      <c r="D203" s="388">
        <v>4680115884038</v>
      </c>
      <c r="E203" s="389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4301031225</v>
      </c>
      <c r="D204" s="388">
        <v>4680115884021</v>
      </c>
      <c r="E204" s="389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6"/>
      <c r="B205" s="382"/>
      <c r="C205" s="382"/>
      <c r="D205" s="382"/>
      <c r="E205" s="382"/>
      <c r="F205" s="382"/>
      <c r="G205" s="382"/>
      <c r="H205" s="382"/>
      <c r="I205" s="382"/>
      <c r="J205" s="382"/>
      <c r="K205" s="382"/>
      <c r="L205" s="382"/>
      <c r="M205" s="382"/>
      <c r="N205" s="382"/>
      <c r="O205" s="407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75.925925925925924</v>
      </c>
      <c r="Y205" s="379">
        <f>IFERROR(Y197/H197,"0")+IFERROR(Y198/H198,"0")+IFERROR(Y199/H199,"0")+IFERROR(Y200/H200,"0")+IFERROR(Y201/H201,"0")+IFERROR(Y202/H202,"0")+IFERROR(Y203/H203,"0")+IFERROR(Y204/H204,"0")</f>
        <v>78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0.73085999999999995</v>
      </c>
      <c r="AA205" s="380"/>
      <c r="AB205" s="380"/>
      <c r="AC205" s="380"/>
    </row>
    <row r="206" spans="1:68" x14ac:dyDescent="0.2">
      <c r="A206" s="382"/>
      <c r="B206" s="382"/>
      <c r="C206" s="382"/>
      <c r="D206" s="382"/>
      <c r="E206" s="382"/>
      <c r="F206" s="382"/>
      <c r="G206" s="382"/>
      <c r="H206" s="382"/>
      <c r="I206" s="382"/>
      <c r="J206" s="382"/>
      <c r="K206" s="382"/>
      <c r="L206" s="382"/>
      <c r="M206" s="382"/>
      <c r="N206" s="382"/>
      <c r="O206" s="407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410</v>
      </c>
      <c r="Y206" s="379">
        <f>IFERROR(SUM(Y197:Y204),"0")</f>
        <v>421.20000000000005</v>
      </c>
      <c r="Z206" s="37"/>
      <c r="AA206" s="380"/>
      <c r="AB206" s="380"/>
      <c r="AC206" s="380"/>
    </row>
    <row r="207" spans="1:68" ht="14.25" hidden="1" customHeight="1" x14ac:dyDescent="0.25">
      <c r="A207" s="381" t="s">
        <v>71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382"/>
      <c r="Z207" s="382"/>
      <c r="AA207" s="373"/>
      <c r="AB207" s="373"/>
      <c r="AC207" s="373"/>
    </row>
    <row r="208" spans="1:68" ht="27" hidden="1" customHeight="1" x14ac:dyDescent="0.25">
      <c r="A208" s="54" t="s">
        <v>296</v>
      </c>
      <c r="B208" s="54" t="s">
        <v>297</v>
      </c>
      <c r="C208" s="31">
        <v>4301051408</v>
      </c>
      <c r="D208" s="388">
        <v>4680115881594</v>
      </c>
      <c r="E208" s="389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4301051754</v>
      </c>
      <c r="D209" s="388">
        <v>4680115880962</v>
      </c>
      <c r="E209" s="389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1"/>
      <c r="R209" s="391"/>
      <c r="S209" s="391"/>
      <c r="T209" s="392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hidden="1" customHeight="1" x14ac:dyDescent="0.25">
      <c r="A210" s="54" t="s">
        <v>300</v>
      </c>
      <c r="B210" s="54" t="s">
        <v>301</v>
      </c>
      <c r="C210" s="31">
        <v>4301051411</v>
      </c>
      <c r="D210" s="388">
        <v>4680115881617</v>
      </c>
      <c r="E210" s="389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1"/>
      <c r="R210" s="391"/>
      <c r="S210" s="391"/>
      <c r="T210" s="392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8">
        <v>4680115880573</v>
      </c>
      <c r="E211" s="389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1"/>
      <c r="R211" s="391"/>
      <c r="S211" s="391"/>
      <c r="T211" s="392"/>
      <c r="U211" s="34"/>
      <c r="V211" s="34"/>
      <c r="W211" s="35" t="s">
        <v>68</v>
      </c>
      <c r="X211" s="377">
        <v>300</v>
      </c>
      <c r="Y211" s="378">
        <f t="shared" si="36"/>
        <v>304.5</v>
      </c>
      <c r="Z211" s="36">
        <f>IFERROR(IF(Y211=0,"",ROUNDUP(Y211/H211,0)*0.02175),"")</f>
        <v>0.76124999999999998</v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319.44827586206895</v>
      </c>
      <c r="BN211" s="64">
        <f t="shared" si="38"/>
        <v>324.24</v>
      </c>
      <c r="BO211" s="64">
        <f t="shared" si="39"/>
        <v>0.61576354679802958</v>
      </c>
      <c r="BP211" s="64">
        <f t="shared" si="40"/>
        <v>0.625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8">
        <v>4680115882195</v>
      </c>
      <c r="E212" s="389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1"/>
      <c r="R212" s="391"/>
      <c r="S212" s="391"/>
      <c r="T212" s="392"/>
      <c r="U212" s="34"/>
      <c r="V212" s="34"/>
      <c r="W212" s="35" t="s">
        <v>68</v>
      </c>
      <c r="X212" s="377">
        <v>240</v>
      </c>
      <c r="Y212" s="378">
        <f t="shared" si="36"/>
        <v>240</v>
      </c>
      <c r="Z212" s="36">
        <f t="shared" ref="Z212:Z218" si="41">IFERROR(IF(Y212=0,"",ROUNDUP(Y212/H212,0)*0.00753),"")</f>
        <v>0.753</v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269</v>
      </c>
      <c r="BN212" s="64">
        <f t="shared" si="38"/>
        <v>269</v>
      </c>
      <c r="BO212" s="64">
        <f t="shared" si="39"/>
        <v>0.64102564102564097</v>
      </c>
      <c r="BP212" s="64">
        <f t="shared" si="40"/>
        <v>0.64102564102564097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4301051752</v>
      </c>
      <c r="D213" s="388">
        <v>4680115882607</v>
      </c>
      <c r="E213" s="389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8">
        <v>4680115880092</v>
      </c>
      <c r="E214" s="389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77">
        <v>440</v>
      </c>
      <c r="Y214" s="378">
        <f t="shared" si="36"/>
        <v>441.59999999999997</v>
      </c>
      <c r="Z214" s="36">
        <f t="shared" si="41"/>
        <v>1.3855200000000001</v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489.86666666666673</v>
      </c>
      <c r="BN214" s="64">
        <f t="shared" si="38"/>
        <v>491.64799999999997</v>
      </c>
      <c r="BO214" s="64">
        <f t="shared" si="39"/>
        <v>1.1752136752136753</v>
      </c>
      <c r="BP214" s="64">
        <f t="shared" si="40"/>
        <v>1.1794871794871795</v>
      </c>
    </row>
    <row r="215" spans="1:68" ht="27" hidden="1" customHeight="1" x14ac:dyDescent="0.25">
      <c r="A215" s="54" t="s">
        <v>310</v>
      </c>
      <c r="B215" s="54" t="s">
        <v>311</v>
      </c>
      <c r="C215" s="31">
        <v>4301051631</v>
      </c>
      <c r="D215" s="388">
        <v>4680115880221</v>
      </c>
      <c r="E215" s="389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312</v>
      </c>
      <c r="B216" s="54" t="s">
        <v>313</v>
      </c>
      <c r="C216" s="31">
        <v>4301051749</v>
      </c>
      <c r="D216" s="388">
        <v>4680115882942</v>
      </c>
      <c r="E216" s="389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8">
        <v>4680115880504</v>
      </c>
      <c r="E217" s="389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1"/>
      <c r="R217" s="391"/>
      <c r="S217" s="391"/>
      <c r="T217" s="392"/>
      <c r="U217" s="34"/>
      <c r="V217" s="34"/>
      <c r="W217" s="35" t="s">
        <v>68</v>
      </c>
      <c r="X217" s="377">
        <v>140</v>
      </c>
      <c r="Y217" s="378">
        <f t="shared" si="36"/>
        <v>141.6</v>
      </c>
      <c r="Z217" s="36">
        <f t="shared" si="41"/>
        <v>0.44427</v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155.8666666666667</v>
      </c>
      <c r="BN217" s="64">
        <f t="shared" si="38"/>
        <v>157.64800000000002</v>
      </c>
      <c r="BO217" s="64">
        <f t="shared" si="39"/>
        <v>0.37393162393162394</v>
      </c>
      <c r="BP217" s="64">
        <f t="shared" si="40"/>
        <v>0.37820512820512819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8">
        <v>4680115882164</v>
      </c>
      <c r="E218" s="389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77">
        <v>280</v>
      </c>
      <c r="Y218" s="378">
        <f t="shared" si="36"/>
        <v>280.8</v>
      </c>
      <c r="Z218" s="36">
        <f t="shared" si="41"/>
        <v>0.88101000000000007</v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312.43333333333334</v>
      </c>
      <c r="BN218" s="64">
        <f t="shared" si="38"/>
        <v>313.32600000000002</v>
      </c>
      <c r="BO218" s="64">
        <f t="shared" si="39"/>
        <v>0.74786324786324787</v>
      </c>
      <c r="BP218" s="64">
        <f t="shared" si="40"/>
        <v>0.75000000000000011</v>
      </c>
    </row>
    <row r="219" spans="1:68" x14ac:dyDescent="0.2">
      <c r="A219" s="406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7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492.81609195402302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495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4.2250500000000004</v>
      </c>
      <c r="AA219" s="380"/>
      <c r="AB219" s="380"/>
      <c r="AC219" s="380"/>
    </row>
    <row r="220" spans="1:68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407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1400</v>
      </c>
      <c r="Y220" s="379">
        <f>IFERROR(SUM(Y208:Y218),"0")</f>
        <v>1408.4999999999998</v>
      </c>
      <c r="Z220" s="37"/>
      <c r="AA220" s="380"/>
      <c r="AB220" s="380"/>
      <c r="AC220" s="380"/>
    </row>
    <row r="221" spans="1:68" ht="14.25" hidden="1" customHeight="1" x14ac:dyDescent="0.25">
      <c r="A221" s="381" t="s">
        <v>170</v>
      </c>
      <c r="B221" s="382"/>
      <c r="C221" s="382"/>
      <c r="D221" s="382"/>
      <c r="E221" s="382"/>
      <c r="F221" s="382"/>
      <c r="G221" s="382"/>
      <c r="H221" s="382"/>
      <c r="I221" s="382"/>
      <c r="J221" s="382"/>
      <c r="K221" s="382"/>
      <c r="L221" s="382"/>
      <c r="M221" s="382"/>
      <c r="N221" s="382"/>
      <c r="O221" s="382"/>
      <c r="P221" s="382"/>
      <c r="Q221" s="382"/>
      <c r="R221" s="382"/>
      <c r="S221" s="382"/>
      <c r="T221" s="382"/>
      <c r="U221" s="382"/>
      <c r="V221" s="382"/>
      <c r="W221" s="382"/>
      <c r="X221" s="382"/>
      <c r="Y221" s="382"/>
      <c r="Z221" s="382"/>
      <c r="AA221" s="373"/>
      <c r="AB221" s="373"/>
      <c r="AC221" s="373"/>
    </row>
    <row r="222" spans="1:68" ht="16.5" hidden="1" customHeight="1" x14ac:dyDescent="0.25">
      <c r="A222" s="54" t="s">
        <v>318</v>
      </c>
      <c r="B222" s="54" t="s">
        <v>319</v>
      </c>
      <c r="C222" s="31">
        <v>4301060404</v>
      </c>
      <c r="D222" s="388">
        <v>4680115882874</v>
      </c>
      <c r="E222" s="389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hidden="1" customHeight="1" x14ac:dyDescent="0.25">
      <c r="A223" s="54" t="s">
        <v>318</v>
      </c>
      <c r="B223" s="54" t="s">
        <v>320</v>
      </c>
      <c r="C223" s="31">
        <v>4301060360</v>
      </c>
      <c r="D223" s="388">
        <v>4680115882874</v>
      </c>
      <c r="E223" s="389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4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4301060359</v>
      </c>
      <c r="D224" s="388">
        <v>4680115884434</v>
      </c>
      <c r="E224" s="389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8">
        <v>4680115880818</v>
      </c>
      <c r="E225" s="389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77">
        <v>60</v>
      </c>
      <c r="Y225" s="378">
        <f>IFERROR(IF(X225="",0,CEILING((X225/$H225),1)*$H225),"")</f>
        <v>60</v>
      </c>
      <c r="Z225" s="36">
        <f>IFERROR(IF(Y225=0,"",ROUNDUP(Y225/H225,0)*0.00753),"")</f>
        <v>0.18825</v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66.800000000000011</v>
      </c>
      <c r="BN225" s="64">
        <f>IFERROR(Y225*I225/H225,"0")</f>
        <v>66.800000000000011</v>
      </c>
      <c r="BO225" s="64">
        <f>IFERROR(1/J225*(X225/H225),"0")</f>
        <v>0.16025641025641024</v>
      </c>
      <c r="BP225" s="64">
        <f>IFERROR(1/J225*(Y225/H225),"0")</f>
        <v>0.16025641025641024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8">
        <v>4680115880801</v>
      </c>
      <c r="E226" s="389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6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77">
        <v>56</v>
      </c>
      <c r="Y226" s="378">
        <f>IFERROR(IF(X226="",0,CEILING((X226/$H226),1)*$H226),"")</f>
        <v>57.599999999999994</v>
      </c>
      <c r="Z226" s="36">
        <f>IFERROR(IF(Y226=0,"",ROUNDUP(Y226/H226,0)*0.00753),"")</f>
        <v>0.18071999999999999</v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62.346666666666671</v>
      </c>
      <c r="BN226" s="64">
        <f>IFERROR(Y226*I226/H226,"0")</f>
        <v>64.128</v>
      </c>
      <c r="BO226" s="64">
        <f>IFERROR(1/J226*(X226/H226),"0")</f>
        <v>0.1495726495726496</v>
      </c>
      <c r="BP226" s="64">
        <f>IFERROR(1/J226*(Y226/H226),"0")</f>
        <v>0.15384615384615385</v>
      </c>
    </row>
    <row r="227" spans="1:68" x14ac:dyDescent="0.2">
      <c r="A227" s="406"/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407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48.333333333333336</v>
      </c>
      <c r="Y227" s="379">
        <f>IFERROR(Y222/H222,"0")+IFERROR(Y223/H223,"0")+IFERROR(Y224/H224,"0")+IFERROR(Y225/H225,"0")+IFERROR(Y226/H226,"0")</f>
        <v>49</v>
      </c>
      <c r="Z227" s="379">
        <f>IFERROR(IF(Z222="",0,Z222),"0")+IFERROR(IF(Z223="",0,Z223),"0")+IFERROR(IF(Z224="",0,Z224),"0")+IFERROR(IF(Z225="",0,Z225),"0")+IFERROR(IF(Z226="",0,Z226),"0")</f>
        <v>0.36897000000000002</v>
      </c>
      <c r="AA227" s="380"/>
      <c r="AB227" s="380"/>
      <c r="AC227" s="380"/>
    </row>
    <row r="228" spans="1:68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2"/>
      <c r="M228" s="382"/>
      <c r="N228" s="382"/>
      <c r="O228" s="407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116</v>
      </c>
      <c r="Y228" s="379">
        <f>IFERROR(SUM(Y222:Y226),"0")</f>
        <v>117.6</v>
      </c>
      <c r="Z228" s="37"/>
      <c r="AA228" s="380"/>
      <c r="AB228" s="380"/>
      <c r="AC228" s="380"/>
    </row>
    <row r="229" spans="1:68" ht="16.5" hidden="1" customHeight="1" x14ac:dyDescent="0.25">
      <c r="A229" s="403" t="s">
        <v>327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382"/>
      <c r="Z229" s="382"/>
      <c r="AA229" s="372"/>
      <c r="AB229" s="372"/>
      <c r="AC229" s="372"/>
    </row>
    <row r="230" spans="1:68" ht="14.25" hidden="1" customHeight="1" x14ac:dyDescent="0.25">
      <c r="A230" s="381" t="s">
        <v>109</v>
      </c>
      <c r="B230" s="382"/>
      <c r="C230" s="382"/>
      <c r="D230" s="382"/>
      <c r="E230" s="382"/>
      <c r="F230" s="382"/>
      <c r="G230" s="382"/>
      <c r="H230" s="382"/>
      <c r="I230" s="382"/>
      <c r="J230" s="382"/>
      <c r="K230" s="382"/>
      <c r="L230" s="382"/>
      <c r="M230" s="382"/>
      <c r="N230" s="382"/>
      <c r="O230" s="382"/>
      <c r="P230" s="382"/>
      <c r="Q230" s="382"/>
      <c r="R230" s="382"/>
      <c r="S230" s="382"/>
      <c r="T230" s="382"/>
      <c r="U230" s="382"/>
      <c r="V230" s="382"/>
      <c r="W230" s="382"/>
      <c r="X230" s="382"/>
      <c r="Y230" s="382"/>
      <c r="Z230" s="382"/>
      <c r="AA230" s="373"/>
      <c r="AB230" s="373"/>
      <c r="AC230" s="373"/>
    </row>
    <row r="231" spans="1:68" ht="27" hidden="1" customHeight="1" x14ac:dyDescent="0.25">
      <c r="A231" s="54" t="s">
        <v>328</v>
      </c>
      <c r="B231" s="54" t="s">
        <v>329</v>
      </c>
      <c r="C231" s="31">
        <v>4301011945</v>
      </c>
      <c r="D231" s="388">
        <v>4680115884274</v>
      </c>
      <c r="E231" s="389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5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328</v>
      </c>
      <c r="B232" s="54" t="s">
        <v>330</v>
      </c>
      <c r="C232" s="31">
        <v>4301011717</v>
      </c>
      <c r="D232" s="388">
        <v>4680115884274</v>
      </c>
      <c r="E232" s="389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331</v>
      </c>
      <c r="B233" s="54" t="s">
        <v>332</v>
      </c>
      <c r="C233" s="31">
        <v>4301011719</v>
      </c>
      <c r="D233" s="388">
        <v>4680115884298</v>
      </c>
      <c r="E233" s="389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333</v>
      </c>
      <c r="B234" s="54" t="s">
        <v>334</v>
      </c>
      <c r="C234" s="31">
        <v>4301011944</v>
      </c>
      <c r="D234" s="388">
        <v>4680115884250</v>
      </c>
      <c r="E234" s="389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8">
        <v>4680115884250</v>
      </c>
      <c r="E235" s="389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77">
        <v>140</v>
      </c>
      <c r="Y235" s="378">
        <f t="shared" si="42"/>
        <v>150.79999999999998</v>
      </c>
      <c r="Z235" s="36">
        <f>IFERROR(IF(Y235=0,"",ROUNDUP(Y235/H235,0)*0.02175),"")</f>
        <v>0.28275</v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145.79310344827587</v>
      </c>
      <c r="BN235" s="64">
        <f t="shared" si="44"/>
        <v>157.04</v>
      </c>
      <c r="BO235" s="64">
        <f t="shared" si="45"/>
        <v>0.21551724137931033</v>
      </c>
      <c r="BP235" s="64">
        <f t="shared" si="46"/>
        <v>0.2321428571428571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4301011718</v>
      </c>
      <c r="D236" s="388">
        <v>4680115884281</v>
      </c>
      <c r="E236" s="389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338</v>
      </c>
      <c r="B237" s="54" t="s">
        <v>339</v>
      </c>
      <c r="C237" s="31">
        <v>4301011720</v>
      </c>
      <c r="D237" s="388">
        <v>4680115884199</v>
      </c>
      <c r="E237" s="389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8">
        <v>4680115884267</v>
      </c>
      <c r="E238" s="389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77">
        <v>32</v>
      </c>
      <c r="Y238" s="378">
        <f t="shared" si="42"/>
        <v>32</v>
      </c>
      <c r="Z238" s="36">
        <f>IFERROR(IF(Y238=0,"",ROUNDUP(Y238/H238,0)*0.00937),"")</f>
        <v>7.4959999999999999E-2</v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33.92</v>
      </c>
      <c r="BN238" s="64">
        <f t="shared" si="44"/>
        <v>33.92</v>
      </c>
      <c r="BO238" s="64">
        <f t="shared" si="45"/>
        <v>6.6666666666666666E-2</v>
      </c>
      <c r="BP238" s="64">
        <f t="shared" si="46"/>
        <v>6.6666666666666666E-2</v>
      </c>
    </row>
    <row r="239" spans="1:68" x14ac:dyDescent="0.2">
      <c r="A239" s="406"/>
      <c r="B239" s="382"/>
      <c r="C239" s="382"/>
      <c r="D239" s="382"/>
      <c r="E239" s="382"/>
      <c r="F239" s="382"/>
      <c r="G239" s="382"/>
      <c r="H239" s="382"/>
      <c r="I239" s="382"/>
      <c r="J239" s="382"/>
      <c r="K239" s="382"/>
      <c r="L239" s="382"/>
      <c r="M239" s="382"/>
      <c r="N239" s="382"/>
      <c r="O239" s="407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20.068965517241381</v>
      </c>
      <c r="Y239" s="379">
        <f>IFERROR(Y231/H231,"0")+IFERROR(Y232/H232,"0")+IFERROR(Y233/H233,"0")+IFERROR(Y234/H234,"0")+IFERROR(Y235/H235,"0")+IFERROR(Y236/H236,"0")+IFERROR(Y237/H237,"0")+IFERROR(Y238/H238,"0")</f>
        <v>21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0.35770999999999997</v>
      </c>
      <c r="AA239" s="380"/>
      <c r="AB239" s="380"/>
      <c r="AC239" s="380"/>
    </row>
    <row r="240" spans="1:68" x14ac:dyDescent="0.2">
      <c r="A240" s="382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7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172</v>
      </c>
      <c r="Y240" s="379">
        <f>IFERROR(SUM(Y231:Y238),"0")</f>
        <v>182.79999999999998</v>
      </c>
      <c r="Z240" s="37"/>
      <c r="AA240" s="380"/>
      <c r="AB240" s="380"/>
      <c r="AC240" s="380"/>
    </row>
    <row r="241" spans="1:68" ht="16.5" hidden="1" customHeight="1" x14ac:dyDescent="0.25">
      <c r="A241" s="403" t="s">
        <v>342</v>
      </c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382"/>
      <c r="P241" s="382"/>
      <c r="Q241" s="382"/>
      <c r="R241" s="382"/>
      <c r="S241" s="382"/>
      <c r="T241" s="382"/>
      <c r="U241" s="382"/>
      <c r="V241" s="382"/>
      <c r="W241" s="382"/>
      <c r="X241" s="382"/>
      <c r="Y241" s="382"/>
      <c r="Z241" s="382"/>
      <c r="AA241" s="372"/>
      <c r="AB241" s="372"/>
      <c r="AC241" s="372"/>
    </row>
    <row r="242" spans="1:68" ht="14.25" hidden="1" customHeight="1" x14ac:dyDescent="0.25">
      <c r="A242" s="381" t="s">
        <v>109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3"/>
      <c r="AB242" s="373"/>
      <c r="AC242" s="373"/>
    </row>
    <row r="243" spans="1:68" ht="27" hidden="1" customHeight="1" x14ac:dyDescent="0.25">
      <c r="A243" s="54" t="s">
        <v>343</v>
      </c>
      <c r="B243" s="54" t="s">
        <v>344</v>
      </c>
      <c r="C243" s="31">
        <v>4301011942</v>
      </c>
      <c r="D243" s="388">
        <v>4680115884137</v>
      </c>
      <c r="E243" s="389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hidden="1" customHeight="1" x14ac:dyDescent="0.25">
      <c r="A244" s="54" t="s">
        <v>343</v>
      </c>
      <c r="B244" s="54" t="s">
        <v>345</v>
      </c>
      <c r="C244" s="31">
        <v>4301011826</v>
      </c>
      <c r="D244" s="388">
        <v>4680115884137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hidden="1" customHeight="1" x14ac:dyDescent="0.25">
      <c r="A245" s="54" t="s">
        <v>346</v>
      </c>
      <c r="B245" s="54" t="s">
        <v>347</v>
      </c>
      <c r="C245" s="31">
        <v>4301011724</v>
      </c>
      <c r="D245" s="388">
        <v>4680115884236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1"/>
      <c r="R245" s="391"/>
      <c r="S245" s="391"/>
      <c r="T245" s="392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88">
        <v>4680115884175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1"/>
      <c r="R246" s="391"/>
      <c r="S246" s="391"/>
      <c r="T246" s="392"/>
      <c r="U246" s="34"/>
      <c r="V246" s="34"/>
      <c r="W246" s="35" t="s">
        <v>68</v>
      </c>
      <c r="X246" s="377">
        <v>30</v>
      </c>
      <c r="Y246" s="378">
        <f t="shared" si="47"/>
        <v>34.799999999999997</v>
      </c>
      <c r="Z246" s="36">
        <f>IFERROR(IF(Y246=0,"",ROUNDUP(Y246/H246,0)*0.02175),"")</f>
        <v>6.5250000000000002E-2</v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31.241379310344826</v>
      </c>
      <c r="BN246" s="64">
        <f t="shared" si="49"/>
        <v>36.239999999999995</v>
      </c>
      <c r="BO246" s="64">
        <f t="shared" si="50"/>
        <v>4.6182266009852216E-2</v>
      </c>
      <c r="BP246" s="64">
        <f t="shared" si="51"/>
        <v>5.3571428571428568E-2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88">
        <v>4680115884144</v>
      </c>
      <c r="E247" s="389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77">
        <v>16</v>
      </c>
      <c r="Y247" s="378">
        <f t="shared" si="47"/>
        <v>16</v>
      </c>
      <c r="Z247" s="36">
        <f>IFERROR(IF(Y247=0,"",ROUNDUP(Y247/H247,0)*0.00937),"")</f>
        <v>3.7479999999999999E-2</v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16.96</v>
      </c>
      <c r="BN247" s="64">
        <f t="shared" si="49"/>
        <v>16.96</v>
      </c>
      <c r="BO247" s="64">
        <f t="shared" si="50"/>
        <v>3.3333333333333333E-2</v>
      </c>
      <c r="BP247" s="64">
        <f t="shared" si="51"/>
        <v>3.3333333333333333E-2</v>
      </c>
    </row>
    <row r="248" spans="1:68" ht="27" hidden="1" customHeight="1" x14ac:dyDescent="0.25">
      <c r="A248" s="54" t="s">
        <v>352</v>
      </c>
      <c r="B248" s="54" t="s">
        <v>353</v>
      </c>
      <c r="C248" s="31">
        <v>4301011963</v>
      </c>
      <c r="D248" s="388">
        <v>4680115885288</v>
      </c>
      <c r="E248" s="389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hidden="1" customHeight="1" x14ac:dyDescent="0.25">
      <c r="A249" s="54" t="s">
        <v>354</v>
      </c>
      <c r="B249" s="54" t="s">
        <v>355</v>
      </c>
      <c r="C249" s="31">
        <v>4301011726</v>
      </c>
      <c r="D249" s="388">
        <v>4680115884182</v>
      </c>
      <c r="E249" s="389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8">
        <v>4680115884205</v>
      </c>
      <c r="E250" s="389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77">
        <v>104</v>
      </c>
      <c r="Y250" s="378">
        <f t="shared" si="47"/>
        <v>104</v>
      </c>
      <c r="Z250" s="36">
        <f>IFERROR(IF(Y250=0,"",ROUNDUP(Y250/H250,0)*0.00937),"")</f>
        <v>0.24362</v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110.24000000000001</v>
      </c>
      <c r="BN250" s="64">
        <f t="shared" si="49"/>
        <v>110.24000000000001</v>
      </c>
      <c r="BO250" s="64">
        <f t="shared" si="50"/>
        <v>0.21666666666666667</v>
      </c>
      <c r="BP250" s="64">
        <f t="shared" si="51"/>
        <v>0.21666666666666667</v>
      </c>
    </row>
    <row r="251" spans="1:68" x14ac:dyDescent="0.2">
      <c r="A251" s="406"/>
      <c r="B251" s="382"/>
      <c r="C251" s="382"/>
      <c r="D251" s="382"/>
      <c r="E251" s="382"/>
      <c r="F251" s="382"/>
      <c r="G251" s="382"/>
      <c r="H251" s="382"/>
      <c r="I251" s="382"/>
      <c r="J251" s="382"/>
      <c r="K251" s="382"/>
      <c r="L251" s="382"/>
      <c r="M251" s="382"/>
      <c r="N251" s="382"/>
      <c r="O251" s="407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32.586206896551722</v>
      </c>
      <c r="Y251" s="379">
        <f>IFERROR(Y243/H243,"0")+IFERROR(Y244/H244,"0")+IFERROR(Y245/H245,"0")+IFERROR(Y246/H246,"0")+IFERROR(Y247/H247,"0")+IFERROR(Y248/H248,"0")+IFERROR(Y249/H249,"0")+IFERROR(Y250/H250,"0")</f>
        <v>33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0.34634999999999999</v>
      </c>
      <c r="AA251" s="380"/>
      <c r="AB251" s="380"/>
      <c r="AC251" s="380"/>
    </row>
    <row r="252" spans="1:68" x14ac:dyDescent="0.2">
      <c r="A252" s="382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7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150</v>
      </c>
      <c r="Y252" s="379">
        <f>IFERROR(SUM(Y243:Y250),"0")</f>
        <v>154.80000000000001</v>
      </c>
      <c r="Z252" s="37"/>
      <c r="AA252" s="380"/>
      <c r="AB252" s="380"/>
      <c r="AC252" s="380"/>
    </row>
    <row r="253" spans="1:68" ht="16.5" hidden="1" customHeight="1" x14ac:dyDescent="0.25">
      <c r="A253" s="403" t="s">
        <v>358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382"/>
      <c r="Z253" s="382"/>
      <c r="AA253" s="372"/>
      <c r="AB253" s="372"/>
      <c r="AC253" s="372"/>
    </row>
    <row r="254" spans="1:68" ht="14.25" hidden="1" customHeight="1" x14ac:dyDescent="0.25">
      <c r="A254" s="381" t="s">
        <v>109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3"/>
      <c r="AB254" s="373"/>
      <c r="AC254" s="373"/>
    </row>
    <row r="255" spans="1:68" ht="27" hidden="1" customHeight="1" x14ac:dyDescent="0.25">
      <c r="A255" s="54" t="s">
        <v>359</v>
      </c>
      <c r="B255" s="54" t="s">
        <v>360</v>
      </c>
      <c r="C255" s="31">
        <v>4301011855</v>
      </c>
      <c r="D255" s="388">
        <v>4680115885837</v>
      </c>
      <c r="E255" s="389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4301011910</v>
      </c>
      <c r="D256" s="388">
        <v>4680115885806</v>
      </c>
      <c r="E256" s="389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91"/>
      <c r="R256" s="391"/>
      <c r="S256" s="391"/>
      <c r="T256" s="392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361</v>
      </c>
      <c r="B257" s="54" t="s">
        <v>364</v>
      </c>
      <c r="C257" s="31">
        <v>4301011850</v>
      </c>
      <c r="D257" s="388">
        <v>4680115885806</v>
      </c>
      <c r="E257" s="389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1"/>
      <c r="R257" s="391"/>
      <c r="S257" s="391"/>
      <c r="T257" s="392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hidden="1" customHeight="1" x14ac:dyDescent="0.25">
      <c r="A258" s="54" t="s">
        <v>365</v>
      </c>
      <c r="B258" s="54" t="s">
        <v>366</v>
      </c>
      <c r="C258" s="31">
        <v>4301011853</v>
      </c>
      <c r="D258" s="388">
        <v>4680115885851</v>
      </c>
      <c r="E258" s="389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1"/>
      <c r="R258" s="391"/>
      <c r="S258" s="391"/>
      <c r="T258" s="392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4301011852</v>
      </c>
      <c r="D259" s="388">
        <v>4680115885844</v>
      </c>
      <c r="E259" s="389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4301011851</v>
      </c>
      <c r="D260" s="388">
        <v>4680115885820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406"/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407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hidden="1" x14ac:dyDescent="0.2">
      <c r="A262" s="382"/>
      <c r="B262" s="382"/>
      <c r="C262" s="382"/>
      <c r="D262" s="382"/>
      <c r="E262" s="382"/>
      <c r="F262" s="382"/>
      <c r="G262" s="382"/>
      <c r="H262" s="382"/>
      <c r="I262" s="382"/>
      <c r="J262" s="382"/>
      <c r="K262" s="382"/>
      <c r="L262" s="382"/>
      <c r="M262" s="382"/>
      <c r="N262" s="382"/>
      <c r="O262" s="407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hidden="1" customHeight="1" x14ac:dyDescent="0.25">
      <c r="A263" s="403" t="s">
        <v>371</v>
      </c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2"/>
      <c r="M263" s="382"/>
      <c r="N263" s="382"/>
      <c r="O263" s="382"/>
      <c r="P263" s="382"/>
      <c r="Q263" s="382"/>
      <c r="R263" s="382"/>
      <c r="S263" s="382"/>
      <c r="T263" s="382"/>
      <c r="U263" s="382"/>
      <c r="V263" s="382"/>
      <c r="W263" s="382"/>
      <c r="X263" s="382"/>
      <c r="Y263" s="382"/>
      <c r="Z263" s="382"/>
      <c r="AA263" s="372"/>
      <c r="AB263" s="372"/>
      <c r="AC263" s="372"/>
    </row>
    <row r="264" spans="1:68" ht="14.25" hidden="1" customHeight="1" x14ac:dyDescent="0.25">
      <c r="A264" s="381" t="s">
        <v>109</v>
      </c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382"/>
      <c r="P264" s="382"/>
      <c r="Q264" s="382"/>
      <c r="R264" s="382"/>
      <c r="S264" s="382"/>
      <c r="T264" s="382"/>
      <c r="U264" s="382"/>
      <c r="V264" s="382"/>
      <c r="W264" s="382"/>
      <c r="X264" s="382"/>
      <c r="Y264" s="382"/>
      <c r="Z264" s="382"/>
      <c r="AA264" s="373"/>
      <c r="AB264" s="373"/>
      <c r="AC264" s="373"/>
    </row>
    <row r="265" spans="1:68" ht="27" hidden="1" customHeight="1" x14ac:dyDescent="0.25">
      <c r="A265" s="54" t="s">
        <v>372</v>
      </c>
      <c r="B265" s="54" t="s">
        <v>373</v>
      </c>
      <c r="C265" s="31">
        <v>4301011876</v>
      </c>
      <c r="D265" s="388">
        <v>4680115885707</v>
      </c>
      <c r="E265" s="389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406"/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407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hidden="1" x14ac:dyDescent="0.2">
      <c r="A267" s="382"/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407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hidden="1" customHeight="1" x14ac:dyDescent="0.25">
      <c r="A268" s="403" t="s">
        <v>374</v>
      </c>
      <c r="B268" s="382"/>
      <c r="C268" s="382"/>
      <c r="D268" s="382"/>
      <c r="E268" s="382"/>
      <c r="F268" s="382"/>
      <c r="G268" s="382"/>
      <c r="H268" s="382"/>
      <c r="I268" s="382"/>
      <c r="J268" s="382"/>
      <c r="K268" s="382"/>
      <c r="L268" s="382"/>
      <c r="M268" s="382"/>
      <c r="N268" s="382"/>
      <c r="O268" s="382"/>
      <c r="P268" s="382"/>
      <c r="Q268" s="382"/>
      <c r="R268" s="382"/>
      <c r="S268" s="382"/>
      <c r="T268" s="382"/>
      <c r="U268" s="382"/>
      <c r="V268" s="382"/>
      <c r="W268" s="382"/>
      <c r="X268" s="382"/>
      <c r="Y268" s="382"/>
      <c r="Z268" s="382"/>
      <c r="AA268" s="372"/>
      <c r="AB268" s="372"/>
      <c r="AC268" s="372"/>
    </row>
    <row r="269" spans="1:68" ht="14.25" hidden="1" customHeight="1" x14ac:dyDescent="0.25">
      <c r="A269" s="381" t="s">
        <v>109</v>
      </c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2"/>
      <c r="M269" s="382"/>
      <c r="N269" s="382"/>
      <c r="O269" s="382"/>
      <c r="P269" s="382"/>
      <c r="Q269" s="382"/>
      <c r="R269" s="382"/>
      <c r="S269" s="382"/>
      <c r="T269" s="382"/>
      <c r="U269" s="382"/>
      <c r="V269" s="382"/>
      <c r="W269" s="382"/>
      <c r="X269" s="382"/>
      <c r="Y269" s="382"/>
      <c r="Z269" s="382"/>
      <c r="AA269" s="373"/>
      <c r="AB269" s="373"/>
      <c r="AC269" s="373"/>
    </row>
    <row r="270" spans="1:68" ht="27" hidden="1" customHeight="1" x14ac:dyDescent="0.25">
      <c r="A270" s="54" t="s">
        <v>375</v>
      </c>
      <c r="B270" s="54" t="s">
        <v>376</v>
      </c>
      <c r="C270" s="31">
        <v>4301011223</v>
      </c>
      <c r="D270" s="388">
        <v>4607091383423</v>
      </c>
      <c r="E270" s="389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1"/>
      <c r="R270" s="391"/>
      <c r="S270" s="391"/>
      <c r="T270" s="392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377</v>
      </c>
      <c r="B271" s="54" t="s">
        <v>378</v>
      </c>
      <c r="C271" s="31">
        <v>4301011879</v>
      </c>
      <c r="D271" s="388">
        <v>4680115885691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379</v>
      </c>
      <c r="B272" s="54" t="s">
        <v>380</v>
      </c>
      <c r="C272" s="31">
        <v>4301011878</v>
      </c>
      <c r="D272" s="388">
        <v>4680115885660</v>
      </c>
      <c r="E272" s="389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1"/>
      <c r="R272" s="391"/>
      <c r="S272" s="391"/>
      <c r="T272" s="392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406"/>
      <c r="B273" s="382"/>
      <c r="C273" s="382"/>
      <c r="D273" s="382"/>
      <c r="E273" s="382"/>
      <c r="F273" s="382"/>
      <c r="G273" s="382"/>
      <c r="H273" s="382"/>
      <c r="I273" s="382"/>
      <c r="J273" s="382"/>
      <c r="K273" s="382"/>
      <c r="L273" s="382"/>
      <c r="M273" s="382"/>
      <c r="N273" s="382"/>
      <c r="O273" s="407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hidden="1" x14ac:dyDescent="0.2">
      <c r="A274" s="382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7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hidden="1" customHeight="1" x14ac:dyDescent="0.25">
      <c r="A275" s="403" t="s">
        <v>381</v>
      </c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382"/>
      <c r="P275" s="382"/>
      <c r="Q275" s="382"/>
      <c r="R275" s="382"/>
      <c r="S275" s="382"/>
      <c r="T275" s="382"/>
      <c r="U275" s="382"/>
      <c r="V275" s="382"/>
      <c r="W275" s="382"/>
      <c r="X275" s="382"/>
      <c r="Y275" s="382"/>
      <c r="Z275" s="382"/>
      <c r="AA275" s="372"/>
      <c r="AB275" s="372"/>
      <c r="AC275" s="372"/>
    </row>
    <row r="276" spans="1:68" ht="14.25" hidden="1" customHeight="1" x14ac:dyDescent="0.25">
      <c r="A276" s="381" t="s">
        <v>71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3"/>
      <c r="AB276" s="373"/>
      <c r="AC276" s="373"/>
    </row>
    <row r="277" spans="1:68" ht="27" hidden="1" customHeight="1" x14ac:dyDescent="0.25">
      <c r="A277" s="54" t="s">
        <v>382</v>
      </c>
      <c r="B277" s="54" t="s">
        <v>383</v>
      </c>
      <c r="C277" s="31">
        <v>4301051409</v>
      </c>
      <c r="D277" s="388">
        <v>4680115881556</v>
      </c>
      <c r="E277" s="389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1"/>
      <c r="R277" s="391"/>
      <c r="S277" s="391"/>
      <c r="T277" s="392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hidden="1" customHeight="1" x14ac:dyDescent="0.25">
      <c r="A278" s="54" t="s">
        <v>384</v>
      </c>
      <c r="B278" s="54" t="s">
        <v>385</v>
      </c>
      <c r="C278" s="31">
        <v>4301051506</v>
      </c>
      <c r="D278" s="388">
        <v>4680115881037</v>
      </c>
      <c r="E278" s="389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6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8">
        <v>4680115881228</v>
      </c>
      <c r="E279" s="389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1"/>
      <c r="R279" s="391"/>
      <c r="S279" s="391"/>
      <c r="T279" s="392"/>
      <c r="U279" s="34"/>
      <c r="V279" s="34"/>
      <c r="W279" s="35" t="s">
        <v>68</v>
      </c>
      <c r="X279" s="377">
        <v>160</v>
      </c>
      <c r="Y279" s="378">
        <f>IFERROR(IF(X279="",0,CEILING((X279/$H279),1)*$H279),"")</f>
        <v>160.79999999999998</v>
      </c>
      <c r="Z279" s="36">
        <f>IFERROR(IF(Y279=0,"",ROUNDUP(Y279/H279,0)*0.00753),"")</f>
        <v>0.50451000000000001</v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178.13333333333335</v>
      </c>
      <c r="BN279" s="64">
        <f>IFERROR(Y279*I279/H279,"0")</f>
        <v>179.024</v>
      </c>
      <c r="BO279" s="64">
        <f>IFERROR(1/J279*(X279/H279),"0")</f>
        <v>0.42735042735042739</v>
      </c>
      <c r="BP279" s="64">
        <f>IFERROR(1/J279*(Y279/H279),"0")</f>
        <v>0.42948717948717946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8">
        <v>4680115881211</v>
      </c>
      <c r="E280" s="389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1"/>
      <c r="R280" s="391"/>
      <c r="S280" s="391"/>
      <c r="T280" s="392"/>
      <c r="U280" s="34"/>
      <c r="V280" s="34"/>
      <c r="W280" s="35" t="s">
        <v>68</v>
      </c>
      <c r="X280" s="377">
        <v>360</v>
      </c>
      <c r="Y280" s="378">
        <f>IFERROR(IF(X280="",0,CEILING((X280/$H280),1)*$H280),"")</f>
        <v>360</v>
      </c>
      <c r="Z280" s="36">
        <f>IFERROR(IF(Y280=0,"",ROUNDUP(Y280/H280,0)*0.00753),"")</f>
        <v>1.1294999999999999</v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390</v>
      </c>
      <c r="BN280" s="64">
        <f>IFERROR(Y280*I280/H280,"0")</f>
        <v>390</v>
      </c>
      <c r="BO280" s="64">
        <f>IFERROR(1/J280*(X280/H280),"0")</f>
        <v>0.96153846153846145</v>
      </c>
      <c r="BP280" s="64">
        <f>IFERROR(1/J280*(Y280/H280),"0")</f>
        <v>0.96153846153846145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4301051378</v>
      </c>
      <c r="D281" s="388">
        <v>4680115881020</v>
      </c>
      <c r="E281" s="389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1"/>
      <c r="R281" s="391"/>
      <c r="S281" s="391"/>
      <c r="T281" s="392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6"/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407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216.66666666666669</v>
      </c>
      <c r="Y282" s="379">
        <f>IFERROR(Y277/H277,"0")+IFERROR(Y278/H278,"0")+IFERROR(Y279/H279,"0")+IFERROR(Y280/H280,"0")+IFERROR(Y281/H281,"0")</f>
        <v>217</v>
      </c>
      <c r="Z282" s="379">
        <f>IFERROR(IF(Z277="",0,Z277),"0")+IFERROR(IF(Z278="",0,Z278),"0")+IFERROR(IF(Z279="",0,Z279),"0")+IFERROR(IF(Z280="",0,Z280),"0")+IFERROR(IF(Z281="",0,Z281),"0")</f>
        <v>1.63401</v>
      </c>
      <c r="AA282" s="380"/>
      <c r="AB282" s="380"/>
      <c r="AC282" s="380"/>
    </row>
    <row r="283" spans="1:68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2"/>
      <c r="M283" s="382"/>
      <c r="N283" s="382"/>
      <c r="O283" s="407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520</v>
      </c>
      <c r="Y283" s="379">
        <f>IFERROR(SUM(Y277:Y281),"0")</f>
        <v>520.79999999999995</v>
      </c>
      <c r="Z283" s="37"/>
      <c r="AA283" s="380"/>
      <c r="AB283" s="380"/>
      <c r="AC283" s="380"/>
    </row>
    <row r="284" spans="1:68" ht="16.5" hidden="1" customHeight="1" x14ac:dyDescent="0.25">
      <c r="A284" s="403" t="s">
        <v>392</v>
      </c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2"/>
      <c r="N284" s="382"/>
      <c r="O284" s="382"/>
      <c r="P284" s="382"/>
      <c r="Q284" s="382"/>
      <c r="R284" s="382"/>
      <c r="S284" s="382"/>
      <c r="T284" s="382"/>
      <c r="U284" s="382"/>
      <c r="V284" s="382"/>
      <c r="W284" s="382"/>
      <c r="X284" s="382"/>
      <c r="Y284" s="382"/>
      <c r="Z284" s="382"/>
      <c r="AA284" s="372"/>
      <c r="AB284" s="372"/>
      <c r="AC284" s="372"/>
    </row>
    <row r="285" spans="1:68" ht="14.25" hidden="1" customHeight="1" x14ac:dyDescent="0.25">
      <c r="A285" s="381" t="s">
        <v>71</v>
      </c>
      <c r="B285" s="382"/>
      <c r="C285" s="382"/>
      <c r="D285" s="382"/>
      <c r="E285" s="382"/>
      <c r="F285" s="382"/>
      <c r="G285" s="382"/>
      <c r="H285" s="382"/>
      <c r="I285" s="382"/>
      <c r="J285" s="382"/>
      <c r="K285" s="382"/>
      <c r="L285" s="382"/>
      <c r="M285" s="382"/>
      <c r="N285" s="382"/>
      <c r="O285" s="382"/>
      <c r="P285" s="382"/>
      <c r="Q285" s="382"/>
      <c r="R285" s="382"/>
      <c r="S285" s="382"/>
      <c r="T285" s="382"/>
      <c r="U285" s="382"/>
      <c r="V285" s="382"/>
      <c r="W285" s="382"/>
      <c r="X285" s="382"/>
      <c r="Y285" s="382"/>
      <c r="Z285" s="382"/>
      <c r="AA285" s="373"/>
      <c r="AB285" s="373"/>
      <c r="AC285" s="373"/>
    </row>
    <row r="286" spans="1:68" ht="27" hidden="1" customHeight="1" x14ac:dyDescent="0.25">
      <c r="A286" s="54" t="s">
        <v>393</v>
      </c>
      <c r="B286" s="54" t="s">
        <v>394</v>
      </c>
      <c r="C286" s="31">
        <v>4301051731</v>
      </c>
      <c r="D286" s="388">
        <v>4680115884618</v>
      </c>
      <c r="E286" s="389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1"/>
      <c r="R286" s="391"/>
      <c r="S286" s="391"/>
      <c r="T286" s="392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406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7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hidden="1" x14ac:dyDescent="0.2">
      <c r="A288" s="382"/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407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hidden="1" customHeight="1" x14ac:dyDescent="0.25">
      <c r="A289" s="403" t="s">
        <v>395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2"/>
      <c r="AB289" s="372"/>
      <c r="AC289" s="372"/>
    </row>
    <row r="290" spans="1:68" ht="14.25" hidden="1" customHeight="1" x14ac:dyDescent="0.25">
      <c r="A290" s="381" t="s">
        <v>109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382"/>
      <c r="Z290" s="382"/>
      <c r="AA290" s="373"/>
      <c r="AB290" s="373"/>
      <c r="AC290" s="373"/>
    </row>
    <row r="291" spans="1:68" ht="27" hidden="1" customHeight="1" x14ac:dyDescent="0.25">
      <c r="A291" s="54" t="s">
        <v>396</v>
      </c>
      <c r="B291" s="54" t="s">
        <v>397</v>
      </c>
      <c r="C291" s="31">
        <v>4301011593</v>
      </c>
      <c r="D291" s="388">
        <v>4680115882973</v>
      </c>
      <c r="E291" s="389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1"/>
      <c r="R291" s="391"/>
      <c r="S291" s="391"/>
      <c r="T291" s="392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6"/>
      <c r="B292" s="382"/>
      <c r="C292" s="382"/>
      <c r="D292" s="382"/>
      <c r="E292" s="382"/>
      <c r="F292" s="382"/>
      <c r="G292" s="382"/>
      <c r="H292" s="382"/>
      <c r="I292" s="382"/>
      <c r="J292" s="382"/>
      <c r="K292" s="382"/>
      <c r="L292" s="382"/>
      <c r="M292" s="382"/>
      <c r="N292" s="382"/>
      <c r="O292" s="407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hidden="1" x14ac:dyDescent="0.2">
      <c r="A293" s="382"/>
      <c r="B293" s="382"/>
      <c r="C293" s="382"/>
      <c r="D293" s="382"/>
      <c r="E293" s="382"/>
      <c r="F293" s="382"/>
      <c r="G293" s="382"/>
      <c r="H293" s="382"/>
      <c r="I293" s="382"/>
      <c r="J293" s="382"/>
      <c r="K293" s="382"/>
      <c r="L293" s="382"/>
      <c r="M293" s="382"/>
      <c r="N293" s="382"/>
      <c r="O293" s="407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hidden="1" customHeight="1" x14ac:dyDescent="0.25">
      <c r="A294" s="381" t="s">
        <v>63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382"/>
      <c r="Z294" s="382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8">
        <v>4607091389845</v>
      </c>
      <c r="E295" s="389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1"/>
      <c r="R295" s="391"/>
      <c r="S295" s="391"/>
      <c r="T295" s="392"/>
      <c r="U295" s="34"/>
      <c r="V295" s="34"/>
      <c r="W295" s="35" t="s">
        <v>68</v>
      </c>
      <c r="X295" s="377">
        <v>227.5</v>
      </c>
      <c r="Y295" s="378">
        <f>IFERROR(IF(X295="",0,CEILING((X295/$H295),1)*$H295),"")</f>
        <v>228.9</v>
      </c>
      <c r="Z295" s="36">
        <f>IFERROR(IF(Y295=0,"",ROUNDUP(Y295/H295,0)*0.00502),"")</f>
        <v>0.54718</v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238.33333333333334</v>
      </c>
      <c r="BN295" s="64">
        <f>IFERROR(Y295*I295/H295,"0")</f>
        <v>239.8</v>
      </c>
      <c r="BO295" s="64">
        <f>IFERROR(1/J295*(X295/H295),"0")</f>
        <v>0.46296296296296297</v>
      </c>
      <c r="BP295" s="64">
        <f>IFERROR(1/J295*(Y295/H295),"0")</f>
        <v>0.46581196581196588</v>
      </c>
    </row>
    <row r="296" spans="1:68" ht="27" hidden="1" customHeight="1" x14ac:dyDescent="0.25">
      <c r="A296" s="54" t="s">
        <v>400</v>
      </c>
      <c r="B296" s="54" t="s">
        <v>401</v>
      </c>
      <c r="C296" s="31">
        <v>4301031306</v>
      </c>
      <c r="D296" s="388">
        <v>4680115882881</v>
      </c>
      <c r="E296" s="389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6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407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108.33333333333333</v>
      </c>
      <c r="Y297" s="379">
        <f>IFERROR(Y295/H295,"0")+IFERROR(Y296/H296,"0")</f>
        <v>109</v>
      </c>
      <c r="Z297" s="379">
        <f>IFERROR(IF(Z295="",0,Z295),"0")+IFERROR(IF(Z296="",0,Z296),"0")</f>
        <v>0.54718</v>
      </c>
      <c r="AA297" s="380"/>
      <c r="AB297" s="380"/>
      <c r="AC297" s="380"/>
    </row>
    <row r="298" spans="1:68" x14ac:dyDescent="0.2">
      <c r="A298" s="382"/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407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227.5</v>
      </c>
      <c r="Y298" s="379">
        <f>IFERROR(SUM(Y295:Y296),"0")</f>
        <v>228.9</v>
      </c>
      <c r="Z298" s="37"/>
      <c r="AA298" s="380"/>
      <c r="AB298" s="380"/>
      <c r="AC298" s="380"/>
    </row>
    <row r="299" spans="1:68" ht="16.5" hidden="1" customHeight="1" x14ac:dyDescent="0.25">
      <c r="A299" s="403" t="s">
        <v>402</v>
      </c>
      <c r="B299" s="382"/>
      <c r="C299" s="382"/>
      <c r="D299" s="382"/>
      <c r="E299" s="382"/>
      <c r="F299" s="382"/>
      <c r="G299" s="382"/>
      <c r="H299" s="382"/>
      <c r="I299" s="382"/>
      <c r="J299" s="382"/>
      <c r="K299" s="382"/>
      <c r="L299" s="382"/>
      <c r="M299" s="382"/>
      <c r="N299" s="382"/>
      <c r="O299" s="382"/>
      <c r="P299" s="382"/>
      <c r="Q299" s="382"/>
      <c r="R299" s="382"/>
      <c r="S299" s="382"/>
      <c r="T299" s="382"/>
      <c r="U299" s="382"/>
      <c r="V299" s="382"/>
      <c r="W299" s="382"/>
      <c r="X299" s="382"/>
      <c r="Y299" s="382"/>
      <c r="Z299" s="382"/>
      <c r="AA299" s="372"/>
      <c r="AB299" s="372"/>
      <c r="AC299" s="372"/>
    </row>
    <row r="300" spans="1:68" ht="14.25" hidden="1" customHeight="1" x14ac:dyDescent="0.25">
      <c r="A300" s="381" t="s">
        <v>109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382"/>
      <c r="Z300" s="382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8">
        <v>4680115885615</v>
      </c>
      <c r="E301" s="389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1"/>
      <c r="R301" s="391"/>
      <c r="S301" s="391"/>
      <c r="T301" s="392"/>
      <c r="U301" s="34"/>
      <c r="V301" s="34"/>
      <c r="W301" s="35" t="s">
        <v>68</v>
      </c>
      <c r="X301" s="377">
        <v>50</v>
      </c>
      <c r="Y301" s="378">
        <f t="shared" ref="Y301:Y308" si="57">IFERROR(IF(X301="",0,CEILING((X301/$H301),1)*$H301),"")</f>
        <v>54</v>
      </c>
      <c r="Z301" s="36">
        <f>IFERROR(IF(Y301=0,"",ROUNDUP(Y301/H301,0)*0.02175),"")</f>
        <v>0.10874999999999999</v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52.222222222222221</v>
      </c>
      <c r="BN301" s="64">
        <f t="shared" ref="BN301:BN308" si="59">IFERROR(Y301*I301/H301,"0")</f>
        <v>56.4</v>
      </c>
      <c r="BO301" s="64">
        <f t="shared" ref="BO301:BO308" si="60">IFERROR(1/J301*(X301/H301),"0")</f>
        <v>8.2671957671957674E-2</v>
      </c>
      <c r="BP301" s="64">
        <f t="shared" ref="BP301:BP308" si="61">IFERROR(1/J301*(Y301/H301),"0")</f>
        <v>8.9285714285714274E-2</v>
      </c>
    </row>
    <row r="302" spans="1:68" ht="37.5" hidden="1" customHeight="1" x14ac:dyDescent="0.25">
      <c r="A302" s="54" t="s">
        <v>405</v>
      </c>
      <c r="B302" s="54" t="s">
        <v>406</v>
      </c>
      <c r="C302" s="31">
        <v>4301011858</v>
      </c>
      <c r="D302" s="388">
        <v>4680115885646</v>
      </c>
      <c r="E302" s="389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5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hidden="1" customHeight="1" x14ac:dyDescent="0.25">
      <c r="A303" s="54" t="s">
        <v>407</v>
      </c>
      <c r="B303" s="54" t="s">
        <v>408</v>
      </c>
      <c r="C303" s="31">
        <v>4301011911</v>
      </c>
      <c r="D303" s="388">
        <v>4680115885554</v>
      </c>
      <c r="E303" s="389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3" t="s">
        <v>409</v>
      </c>
      <c r="Q303" s="391"/>
      <c r="R303" s="391"/>
      <c r="S303" s="391"/>
      <c r="T303" s="392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8">
        <v>4680115885554</v>
      </c>
      <c r="E304" s="389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77">
        <v>50</v>
      </c>
      <c r="Y304" s="378">
        <f t="shared" si="57"/>
        <v>54</v>
      </c>
      <c r="Z304" s="36">
        <f>IFERROR(IF(Y304=0,"",ROUNDUP(Y304/H304,0)*0.02175),"")</f>
        <v>0.10874999999999999</v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52.222222222222221</v>
      </c>
      <c r="BN304" s="64">
        <f t="shared" si="59"/>
        <v>56.4</v>
      </c>
      <c r="BO304" s="64">
        <f t="shared" si="60"/>
        <v>8.2671957671957674E-2</v>
      </c>
      <c r="BP304" s="64">
        <f t="shared" si="61"/>
        <v>8.9285714285714274E-2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8">
        <v>4680115885622</v>
      </c>
      <c r="E305" s="389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1"/>
      <c r="R305" s="391"/>
      <c r="S305" s="391"/>
      <c r="T305" s="392"/>
      <c r="U305" s="34"/>
      <c r="V305" s="34"/>
      <c r="W305" s="35" t="s">
        <v>68</v>
      </c>
      <c r="X305" s="377">
        <v>80</v>
      </c>
      <c r="Y305" s="378">
        <f t="shared" si="57"/>
        <v>80</v>
      </c>
      <c r="Z305" s="36">
        <f>IFERROR(IF(Y305=0,"",ROUNDUP(Y305/H305,0)*0.00937),"")</f>
        <v>0.18740000000000001</v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84.800000000000011</v>
      </c>
      <c r="BN305" s="64">
        <f t="shared" si="59"/>
        <v>84.800000000000011</v>
      </c>
      <c r="BO305" s="64">
        <f t="shared" si="60"/>
        <v>0.16666666666666666</v>
      </c>
      <c r="BP305" s="64">
        <f t="shared" si="61"/>
        <v>0.16666666666666666</v>
      </c>
    </row>
    <row r="306" spans="1:68" ht="27" hidden="1" customHeight="1" x14ac:dyDescent="0.25">
      <c r="A306" s="54" t="s">
        <v>413</v>
      </c>
      <c r="B306" s="54" t="s">
        <v>414</v>
      </c>
      <c r="C306" s="31">
        <v>4301011573</v>
      </c>
      <c r="D306" s="388">
        <v>4680115881938</v>
      </c>
      <c r="E306" s="389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1"/>
      <c r="R306" s="391"/>
      <c r="S306" s="391"/>
      <c r="T306" s="392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hidden="1" customHeight="1" x14ac:dyDescent="0.25">
      <c r="A307" s="54" t="s">
        <v>415</v>
      </c>
      <c r="B307" s="54" t="s">
        <v>416</v>
      </c>
      <c r="C307" s="31">
        <v>4301010944</v>
      </c>
      <c r="D307" s="388">
        <v>4607091387346</v>
      </c>
      <c r="E307" s="389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1"/>
      <c r="R307" s="391"/>
      <c r="S307" s="391"/>
      <c r="T307" s="392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8">
        <v>4680115885608</v>
      </c>
      <c r="E308" s="389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1"/>
      <c r="R308" s="391"/>
      <c r="S308" s="391"/>
      <c r="T308" s="392"/>
      <c r="U308" s="34"/>
      <c r="V308" s="34"/>
      <c r="W308" s="35" t="s">
        <v>68</v>
      </c>
      <c r="X308" s="377">
        <v>80</v>
      </c>
      <c r="Y308" s="378">
        <f t="shared" si="57"/>
        <v>80</v>
      </c>
      <c r="Z308" s="36">
        <f>IFERROR(IF(Y308=0,"",ROUNDUP(Y308/H308,0)*0.00937),"")</f>
        <v>0.18740000000000001</v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84.800000000000011</v>
      </c>
      <c r="BN308" s="64">
        <f t="shared" si="59"/>
        <v>84.800000000000011</v>
      </c>
      <c r="BO308" s="64">
        <f t="shared" si="60"/>
        <v>0.16666666666666666</v>
      </c>
      <c r="BP308" s="64">
        <f t="shared" si="61"/>
        <v>0.16666666666666666</v>
      </c>
    </row>
    <row r="309" spans="1:68" x14ac:dyDescent="0.2">
      <c r="A309" s="406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2"/>
      <c r="M309" s="382"/>
      <c r="N309" s="382"/>
      <c r="O309" s="407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49.25925925925926</v>
      </c>
      <c r="Y309" s="379">
        <f>IFERROR(Y301/H301,"0")+IFERROR(Y302/H302,"0")+IFERROR(Y303/H303,"0")+IFERROR(Y304/H304,"0")+IFERROR(Y305/H305,"0")+IFERROR(Y306/H306,"0")+IFERROR(Y307/H307,"0")+IFERROR(Y308/H308,"0")</f>
        <v>50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0.59230000000000005</v>
      </c>
      <c r="AA309" s="380"/>
      <c r="AB309" s="380"/>
      <c r="AC309" s="380"/>
    </row>
    <row r="310" spans="1:68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7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260</v>
      </c>
      <c r="Y310" s="379">
        <f>IFERROR(SUM(Y301:Y308),"0")</f>
        <v>268</v>
      </c>
      <c r="Z310" s="37"/>
      <c r="AA310" s="380"/>
      <c r="AB310" s="380"/>
      <c r="AC310" s="380"/>
    </row>
    <row r="311" spans="1:68" ht="14.25" hidden="1" customHeight="1" x14ac:dyDescent="0.25">
      <c r="A311" s="381" t="s">
        <v>63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73"/>
      <c r="AB311" s="373"/>
      <c r="AC311" s="373"/>
    </row>
    <row r="312" spans="1:68" ht="27" hidden="1" customHeight="1" x14ac:dyDescent="0.25">
      <c r="A312" s="54" t="s">
        <v>419</v>
      </c>
      <c r="B312" s="54" t="s">
        <v>420</v>
      </c>
      <c r="C312" s="31">
        <v>4301030878</v>
      </c>
      <c r="D312" s="388">
        <v>4607091387193</v>
      </c>
      <c r="E312" s="389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1"/>
      <c r="R312" s="391"/>
      <c r="S312" s="391"/>
      <c r="T312" s="392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421</v>
      </c>
      <c r="B313" s="54" t="s">
        <v>422</v>
      </c>
      <c r="C313" s="31">
        <v>4301031153</v>
      </c>
      <c r="D313" s="388">
        <v>4607091387230</v>
      </c>
      <c r="E313" s="389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423</v>
      </c>
      <c r="B314" s="54" t="s">
        <v>424</v>
      </c>
      <c r="C314" s="31">
        <v>4301031154</v>
      </c>
      <c r="D314" s="388">
        <v>4607091387292</v>
      </c>
      <c r="E314" s="389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1"/>
      <c r="R314" s="391"/>
      <c r="S314" s="391"/>
      <c r="T314" s="392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425</v>
      </c>
      <c r="B315" s="54" t="s">
        <v>426</v>
      </c>
      <c r="C315" s="31">
        <v>4301031152</v>
      </c>
      <c r="D315" s="388">
        <v>4607091387285</v>
      </c>
      <c r="E315" s="389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1"/>
      <c r="R315" s="391"/>
      <c r="S315" s="391"/>
      <c r="T315" s="392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406"/>
      <c r="B316" s="382"/>
      <c r="C316" s="382"/>
      <c r="D316" s="382"/>
      <c r="E316" s="382"/>
      <c r="F316" s="382"/>
      <c r="G316" s="382"/>
      <c r="H316" s="382"/>
      <c r="I316" s="382"/>
      <c r="J316" s="382"/>
      <c r="K316" s="382"/>
      <c r="L316" s="382"/>
      <c r="M316" s="382"/>
      <c r="N316" s="382"/>
      <c r="O316" s="407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hidden="1" x14ac:dyDescent="0.2">
      <c r="A317" s="382"/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407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hidden="1" customHeight="1" x14ac:dyDescent="0.25">
      <c r="A318" s="381" t="s">
        <v>71</v>
      </c>
      <c r="B318" s="382"/>
      <c r="C318" s="382"/>
      <c r="D318" s="382"/>
      <c r="E318" s="382"/>
      <c r="F318" s="382"/>
      <c r="G318" s="382"/>
      <c r="H318" s="382"/>
      <c r="I318" s="382"/>
      <c r="J318" s="382"/>
      <c r="K318" s="382"/>
      <c r="L318" s="382"/>
      <c r="M318" s="382"/>
      <c r="N318" s="382"/>
      <c r="O318" s="382"/>
      <c r="P318" s="382"/>
      <c r="Q318" s="382"/>
      <c r="R318" s="382"/>
      <c r="S318" s="382"/>
      <c r="T318" s="382"/>
      <c r="U318" s="382"/>
      <c r="V318" s="382"/>
      <c r="W318" s="382"/>
      <c r="X318" s="382"/>
      <c r="Y318" s="382"/>
      <c r="Z318" s="382"/>
      <c r="AA318" s="373"/>
      <c r="AB318" s="373"/>
      <c r="AC318" s="373"/>
    </row>
    <row r="319" spans="1:68" ht="16.5" hidden="1" customHeight="1" x14ac:dyDescent="0.25">
      <c r="A319" s="54" t="s">
        <v>427</v>
      </c>
      <c r="B319" s="54" t="s">
        <v>428</v>
      </c>
      <c r="C319" s="31">
        <v>4301051100</v>
      </c>
      <c r="D319" s="388">
        <v>4607091387766</v>
      </c>
      <c r="E319" s="389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1"/>
      <c r="R319" s="391"/>
      <c r="S319" s="391"/>
      <c r="T319" s="392"/>
      <c r="U319" s="34"/>
      <c r="V319" s="34"/>
      <c r="W319" s="35" t="s">
        <v>68</v>
      </c>
      <c r="X319" s="377">
        <v>0</v>
      </c>
      <c r="Y319" s="378">
        <f t="shared" ref="Y319:Y324" si="62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0</v>
      </c>
      <c r="BN319" s="64">
        <f t="shared" ref="BN319:BN324" si="64">IFERROR(Y319*I319/H319,"0")</f>
        <v>0</v>
      </c>
      <c r="BO319" s="64">
        <f t="shared" ref="BO319:BO324" si="65">IFERROR(1/J319*(X319/H319),"0")</f>
        <v>0</v>
      </c>
      <c r="BP319" s="64">
        <f t="shared" ref="BP319:BP324" si="66">IFERROR(1/J319*(Y319/H319),"0")</f>
        <v>0</v>
      </c>
    </row>
    <row r="320" spans="1:68" ht="27" hidden="1" customHeight="1" x14ac:dyDescent="0.25">
      <c r="A320" s="54" t="s">
        <v>429</v>
      </c>
      <c r="B320" s="54" t="s">
        <v>430</v>
      </c>
      <c r="C320" s="31">
        <v>4301051116</v>
      </c>
      <c r="D320" s="388">
        <v>4607091387957</v>
      </c>
      <c r="E320" s="389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1"/>
      <c r="R320" s="391"/>
      <c r="S320" s="391"/>
      <c r="T320" s="392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hidden="1" customHeight="1" x14ac:dyDescent="0.25">
      <c r="A321" s="54" t="s">
        <v>431</v>
      </c>
      <c r="B321" s="54" t="s">
        <v>432</v>
      </c>
      <c r="C321" s="31">
        <v>4301051115</v>
      </c>
      <c r="D321" s="388">
        <v>4607091387964</v>
      </c>
      <c r="E321" s="389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1"/>
      <c r="R321" s="391"/>
      <c r="S321" s="391"/>
      <c r="T321" s="392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hidden="1" customHeight="1" x14ac:dyDescent="0.25">
      <c r="A322" s="54" t="s">
        <v>433</v>
      </c>
      <c r="B322" s="54" t="s">
        <v>434</v>
      </c>
      <c r="C322" s="31">
        <v>4301051705</v>
      </c>
      <c r="D322" s="388">
        <v>4680115884588</v>
      </c>
      <c r="E322" s="389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hidden="1" customHeight="1" x14ac:dyDescent="0.25">
      <c r="A323" s="54" t="s">
        <v>435</v>
      </c>
      <c r="B323" s="54" t="s">
        <v>436</v>
      </c>
      <c r="C323" s="31">
        <v>4301051130</v>
      </c>
      <c r="D323" s="388">
        <v>4607091387537</v>
      </c>
      <c r="E323" s="389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7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hidden="1" customHeight="1" x14ac:dyDescent="0.25">
      <c r="A324" s="54" t="s">
        <v>437</v>
      </c>
      <c r="B324" s="54" t="s">
        <v>438</v>
      </c>
      <c r="C324" s="31">
        <v>4301051132</v>
      </c>
      <c r="D324" s="388">
        <v>4607091387513</v>
      </c>
      <c r="E324" s="389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1"/>
      <c r="R324" s="391"/>
      <c r="S324" s="391"/>
      <c r="T324" s="392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idden="1" x14ac:dyDescent="0.2">
      <c r="A325" s="406"/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407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0</v>
      </c>
      <c r="Y325" s="379">
        <f>IFERROR(Y319/H319,"0")+IFERROR(Y320/H320,"0")+IFERROR(Y321/H321,"0")+IFERROR(Y322/H322,"0")+IFERROR(Y323/H323,"0")+IFERROR(Y324/H324,"0")</f>
        <v>0</v>
      </c>
      <c r="Z325" s="379">
        <f>IFERROR(IF(Z319="",0,Z319),"0")+IFERROR(IF(Z320="",0,Z320),"0")+IFERROR(IF(Z321="",0,Z321),"0")+IFERROR(IF(Z322="",0,Z322),"0")+IFERROR(IF(Z323="",0,Z323),"0")+IFERROR(IF(Z324="",0,Z324),"0")</f>
        <v>0</v>
      </c>
      <c r="AA325" s="380"/>
      <c r="AB325" s="380"/>
      <c r="AC325" s="380"/>
    </row>
    <row r="326" spans="1:68" hidden="1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407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0</v>
      </c>
      <c r="Y326" s="379">
        <f>IFERROR(SUM(Y319:Y324),"0")</f>
        <v>0</v>
      </c>
      <c r="Z326" s="37"/>
      <c r="AA326" s="380"/>
      <c r="AB326" s="380"/>
      <c r="AC326" s="380"/>
    </row>
    <row r="327" spans="1:68" ht="14.25" hidden="1" customHeight="1" x14ac:dyDescent="0.25">
      <c r="A327" s="381" t="s">
        <v>170</v>
      </c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2"/>
      <c r="M327" s="382"/>
      <c r="N327" s="382"/>
      <c r="O327" s="382"/>
      <c r="P327" s="382"/>
      <c r="Q327" s="382"/>
      <c r="R327" s="382"/>
      <c r="S327" s="382"/>
      <c r="T327" s="382"/>
      <c r="U327" s="382"/>
      <c r="V327" s="382"/>
      <c r="W327" s="382"/>
      <c r="X327" s="382"/>
      <c r="Y327" s="382"/>
      <c r="Z327" s="382"/>
      <c r="AA327" s="373"/>
      <c r="AB327" s="373"/>
      <c r="AC327" s="373"/>
    </row>
    <row r="328" spans="1:68" ht="16.5" hidden="1" customHeight="1" x14ac:dyDescent="0.25">
      <c r="A328" s="54" t="s">
        <v>439</v>
      </c>
      <c r="B328" s="54" t="s">
        <v>440</v>
      </c>
      <c r="C328" s="31">
        <v>4301060379</v>
      </c>
      <c r="D328" s="388">
        <v>4607091380880</v>
      </c>
      <c r="E328" s="389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1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1"/>
      <c r="R328" s="391"/>
      <c r="S328" s="391"/>
      <c r="T328" s="392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8">
        <v>4607091384482</v>
      </c>
      <c r="E329" s="389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77">
        <v>300</v>
      </c>
      <c r="Y329" s="378">
        <f>IFERROR(IF(X329="",0,CEILING((X329/$H329),1)*$H329),"")</f>
        <v>304.2</v>
      </c>
      <c r="Z329" s="36">
        <f>IFERROR(IF(Y329=0,"",ROUNDUP(Y329/H329,0)*0.02175),"")</f>
        <v>0.84824999999999995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321.69230769230774</v>
      </c>
      <c r="BN329" s="64">
        <f>IFERROR(Y329*I329/H329,"0")</f>
        <v>326.19600000000003</v>
      </c>
      <c r="BO329" s="64">
        <f>IFERROR(1/J329*(X329/H329),"0")</f>
        <v>0.6868131868131867</v>
      </c>
      <c r="BP329" s="64">
        <f>IFERROR(1/J329*(Y329/H329),"0")</f>
        <v>0.6964285714285714</v>
      </c>
    </row>
    <row r="330" spans="1:68" ht="16.5" hidden="1" customHeight="1" x14ac:dyDescent="0.25">
      <c r="A330" s="54" t="s">
        <v>443</v>
      </c>
      <c r="B330" s="54" t="s">
        <v>444</v>
      </c>
      <c r="C330" s="31">
        <v>4301060325</v>
      </c>
      <c r="D330" s="388">
        <v>4607091380897</v>
      </c>
      <c r="E330" s="389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406"/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407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38.46153846153846</v>
      </c>
      <c r="Y331" s="379">
        <f>IFERROR(Y328/H328,"0")+IFERROR(Y329/H329,"0")+IFERROR(Y330/H330,"0")</f>
        <v>39</v>
      </c>
      <c r="Z331" s="379">
        <f>IFERROR(IF(Z328="",0,Z328),"0")+IFERROR(IF(Z329="",0,Z329),"0")+IFERROR(IF(Z330="",0,Z330),"0")</f>
        <v>0.84824999999999995</v>
      </c>
      <c r="AA331" s="380"/>
      <c r="AB331" s="380"/>
      <c r="AC331" s="380"/>
    </row>
    <row r="332" spans="1:68" x14ac:dyDescent="0.2">
      <c r="A332" s="382"/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407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300</v>
      </c>
      <c r="Y332" s="379">
        <f>IFERROR(SUM(Y328:Y330),"0")</f>
        <v>304.2</v>
      </c>
      <c r="Z332" s="37"/>
      <c r="AA332" s="380"/>
      <c r="AB332" s="380"/>
      <c r="AC332" s="380"/>
    </row>
    <row r="333" spans="1:68" ht="14.25" hidden="1" customHeight="1" x14ac:dyDescent="0.25">
      <c r="A333" s="381" t="s">
        <v>95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382"/>
      <c r="Z333" s="382"/>
      <c r="AA333" s="373"/>
      <c r="AB333" s="373"/>
      <c r="AC333" s="373"/>
    </row>
    <row r="334" spans="1:68" ht="16.5" hidden="1" customHeight="1" x14ac:dyDescent="0.25">
      <c r="A334" s="54" t="s">
        <v>445</v>
      </c>
      <c r="B334" s="54" t="s">
        <v>446</v>
      </c>
      <c r="C334" s="31">
        <v>4301030232</v>
      </c>
      <c r="D334" s="388">
        <v>4607091388374</v>
      </c>
      <c r="E334" s="389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5" t="s">
        <v>447</v>
      </c>
      <c r="Q334" s="391"/>
      <c r="R334" s="391"/>
      <c r="S334" s="391"/>
      <c r="T334" s="392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448</v>
      </c>
      <c r="B335" s="54" t="s">
        <v>449</v>
      </c>
      <c r="C335" s="31">
        <v>4301030235</v>
      </c>
      <c r="D335" s="388">
        <v>4607091388381</v>
      </c>
      <c r="E335" s="389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64" t="s">
        <v>450</v>
      </c>
      <c r="Q335" s="391"/>
      <c r="R335" s="391"/>
      <c r="S335" s="391"/>
      <c r="T335" s="392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451</v>
      </c>
      <c r="B336" s="54" t="s">
        <v>452</v>
      </c>
      <c r="C336" s="31">
        <v>4301032015</v>
      </c>
      <c r="D336" s="388">
        <v>4607091383102</v>
      </c>
      <c r="E336" s="389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453</v>
      </c>
      <c r="B337" s="54" t="s">
        <v>454</v>
      </c>
      <c r="C337" s="31">
        <v>4301030233</v>
      </c>
      <c r="D337" s="388">
        <v>4607091388404</v>
      </c>
      <c r="E337" s="389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406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7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7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381" t="s">
        <v>455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hidden="1" customHeight="1" x14ac:dyDescent="0.25">
      <c r="A341" s="54" t="s">
        <v>456</v>
      </c>
      <c r="B341" s="54" t="s">
        <v>457</v>
      </c>
      <c r="C341" s="31">
        <v>4301180007</v>
      </c>
      <c r="D341" s="388">
        <v>4680115881808</v>
      </c>
      <c r="E341" s="389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6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1"/>
      <c r="R341" s="391"/>
      <c r="S341" s="391"/>
      <c r="T341" s="392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460</v>
      </c>
      <c r="B342" s="54" t="s">
        <v>461</v>
      </c>
      <c r="C342" s="31">
        <v>4301180006</v>
      </c>
      <c r="D342" s="388">
        <v>4680115881822</v>
      </c>
      <c r="E342" s="389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1"/>
      <c r="R342" s="391"/>
      <c r="S342" s="391"/>
      <c r="T342" s="392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462</v>
      </c>
      <c r="B343" s="54" t="s">
        <v>463</v>
      </c>
      <c r="C343" s="31">
        <v>4301180001</v>
      </c>
      <c r="D343" s="388">
        <v>4680115880016</v>
      </c>
      <c r="E343" s="389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1"/>
      <c r="R343" s="391"/>
      <c r="S343" s="391"/>
      <c r="T343" s="392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6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7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hidden="1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7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hidden="1" customHeight="1" x14ac:dyDescent="0.25">
      <c r="A346" s="403" t="s">
        <v>464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2"/>
      <c r="AB346" s="372"/>
      <c r="AC346" s="372"/>
    </row>
    <row r="347" spans="1:68" ht="14.25" hidden="1" customHeight="1" x14ac:dyDescent="0.25">
      <c r="A347" s="381" t="s">
        <v>63</v>
      </c>
      <c r="B347" s="382"/>
      <c r="C347" s="382"/>
      <c r="D347" s="382"/>
      <c r="E347" s="382"/>
      <c r="F347" s="382"/>
      <c r="G347" s="382"/>
      <c r="H347" s="382"/>
      <c r="I347" s="382"/>
      <c r="J347" s="382"/>
      <c r="K347" s="382"/>
      <c r="L347" s="382"/>
      <c r="M347" s="382"/>
      <c r="N347" s="382"/>
      <c r="O347" s="382"/>
      <c r="P347" s="382"/>
      <c r="Q347" s="382"/>
      <c r="R347" s="382"/>
      <c r="S347" s="382"/>
      <c r="T347" s="382"/>
      <c r="U347" s="382"/>
      <c r="V347" s="382"/>
      <c r="W347" s="382"/>
      <c r="X347" s="382"/>
      <c r="Y347" s="382"/>
      <c r="Z347" s="382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8">
        <v>4607091383836</v>
      </c>
      <c r="E348" s="389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7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77">
        <v>24</v>
      </c>
      <c r="Y348" s="378">
        <f>IFERROR(IF(X348="",0,CEILING((X348/$H348),1)*$H348),"")</f>
        <v>25.2</v>
      </c>
      <c r="Z348" s="36">
        <f>IFERROR(IF(Y348=0,"",ROUNDUP(Y348/H348,0)*0.00753),"")</f>
        <v>0.10542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27.306666666666665</v>
      </c>
      <c r="BN348" s="64">
        <f>IFERROR(Y348*I348/H348,"0")</f>
        <v>28.672000000000001</v>
      </c>
      <c r="BO348" s="64">
        <f>IFERROR(1/J348*(X348/H348),"0")</f>
        <v>8.5470085470085458E-2</v>
      </c>
      <c r="BP348" s="64">
        <f>IFERROR(1/J348*(Y348/H348),"0")</f>
        <v>8.9743589743589744E-2</v>
      </c>
    </row>
    <row r="349" spans="1:68" x14ac:dyDescent="0.2">
      <c r="A349" s="406"/>
      <c r="B349" s="382"/>
      <c r="C349" s="382"/>
      <c r="D349" s="382"/>
      <c r="E349" s="382"/>
      <c r="F349" s="382"/>
      <c r="G349" s="382"/>
      <c r="H349" s="382"/>
      <c r="I349" s="382"/>
      <c r="J349" s="382"/>
      <c r="K349" s="382"/>
      <c r="L349" s="382"/>
      <c r="M349" s="382"/>
      <c r="N349" s="382"/>
      <c r="O349" s="407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13.333333333333332</v>
      </c>
      <c r="Y349" s="379">
        <f>IFERROR(Y348/H348,"0")</f>
        <v>14</v>
      </c>
      <c r="Z349" s="379">
        <f>IFERROR(IF(Z348="",0,Z348),"0")</f>
        <v>0.10542</v>
      </c>
      <c r="AA349" s="380"/>
      <c r="AB349" s="380"/>
      <c r="AC349" s="380"/>
    </row>
    <row r="350" spans="1:68" x14ac:dyDescent="0.2">
      <c r="A350" s="382"/>
      <c r="B350" s="382"/>
      <c r="C350" s="382"/>
      <c r="D350" s="382"/>
      <c r="E350" s="382"/>
      <c r="F350" s="382"/>
      <c r="G350" s="382"/>
      <c r="H350" s="382"/>
      <c r="I350" s="382"/>
      <c r="J350" s="382"/>
      <c r="K350" s="382"/>
      <c r="L350" s="382"/>
      <c r="M350" s="382"/>
      <c r="N350" s="382"/>
      <c r="O350" s="407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24</v>
      </c>
      <c r="Y350" s="379">
        <f>IFERROR(SUM(Y348:Y348),"0")</f>
        <v>25.2</v>
      </c>
      <c r="Z350" s="37"/>
      <c r="AA350" s="380"/>
      <c r="AB350" s="380"/>
      <c r="AC350" s="380"/>
    </row>
    <row r="351" spans="1:68" ht="14.25" hidden="1" customHeight="1" x14ac:dyDescent="0.25">
      <c r="A351" s="381" t="s">
        <v>71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382"/>
      <c r="Z351" s="382"/>
      <c r="AA351" s="373"/>
      <c r="AB351" s="373"/>
      <c r="AC351" s="373"/>
    </row>
    <row r="352" spans="1:68" ht="16.5" hidden="1" customHeight="1" x14ac:dyDescent="0.25">
      <c r="A352" s="54" t="s">
        <v>467</v>
      </c>
      <c r="B352" s="54" t="s">
        <v>468</v>
      </c>
      <c r="C352" s="31">
        <v>4301051142</v>
      </c>
      <c r="D352" s="388">
        <v>4607091387919</v>
      </c>
      <c r="E352" s="389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8">
        <v>4680115883604</v>
      </c>
      <c r="E353" s="389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1"/>
      <c r="R353" s="391"/>
      <c r="S353" s="391"/>
      <c r="T353" s="392"/>
      <c r="U353" s="34"/>
      <c r="V353" s="34"/>
      <c r="W353" s="35" t="s">
        <v>68</v>
      </c>
      <c r="X353" s="377">
        <v>595</v>
      </c>
      <c r="Y353" s="378">
        <f>IFERROR(IF(X353="",0,CEILING((X353/$H353),1)*$H353),"")</f>
        <v>596.4</v>
      </c>
      <c r="Z353" s="36">
        <f>IFERROR(IF(Y353=0,"",ROUNDUP(Y353/H353,0)*0.00753),"")</f>
        <v>2.1385200000000002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672.06666666666661</v>
      </c>
      <c r="BN353" s="64">
        <f>IFERROR(Y353*I353/H353,"0")</f>
        <v>673.64799999999991</v>
      </c>
      <c r="BO353" s="64">
        <f>IFERROR(1/J353*(X353/H353),"0")</f>
        <v>1.816239316239316</v>
      </c>
      <c r="BP353" s="64">
        <f>IFERROR(1/J353*(Y353/H353),"0")</f>
        <v>1.8205128205128205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8">
        <v>4680115883567</v>
      </c>
      <c r="E354" s="389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1"/>
      <c r="R354" s="391"/>
      <c r="S354" s="391"/>
      <c r="T354" s="392"/>
      <c r="U354" s="34"/>
      <c r="V354" s="34"/>
      <c r="W354" s="35" t="s">
        <v>68</v>
      </c>
      <c r="X354" s="377">
        <v>525</v>
      </c>
      <c r="Y354" s="378">
        <f>IFERROR(IF(X354="",0,CEILING((X354/$H354),1)*$H354),"")</f>
        <v>525</v>
      </c>
      <c r="Z354" s="36">
        <f>IFERROR(IF(Y354=0,"",ROUNDUP(Y354/H354,0)*0.00753),"")</f>
        <v>1.8825000000000001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590</v>
      </c>
      <c r="BN354" s="64">
        <f>IFERROR(Y354*I354/H354,"0")</f>
        <v>590</v>
      </c>
      <c r="BO354" s="64">
        <f>IFERROR(1/J354*(X354/H354),"0")</f>
        <v>1.6025641025641024</v>
      </c>
      <c r="BP354" s="64">
        <f>IFERROR(1/J354*(Y354/H354),"0")</f>
        <v>1.6025641025641024</v>
      </c>
    </row>
    <row r="355" spans="1:68" x14ac:dyDescent="0.2">
      <c r="A355" s="406"/>
      <c r="B355" s="382"/>
      <c r="C355" s="382"/>
      <c r="D355" s="382"/>
      <c r="E355" s="382"/>
      <c r="F355" s="382"/>
      <c r="G355" s="382"/>
      <c r="H355" s="382"/>
      <c r="I355" s="382"/>
      <c r="J355" s="382"/>
      <c r="K355" s="382"/>
      <c r="L355" s="382"/>
      <c r="M355" s="382"/>
      <c r="N355" s="382"/>
      <c r="O355" s="407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533.33333333333326</v>
      </c>
      <c r="Y355" s="379">
        <f>IFERROR(Y352/H352,"0")+IFERROR(Y353/H353,"0")+IFERROR(Y354/H354,"0")</f>
        <v>534</v>
      </c>
      <c r="Z355" s="379">
        <f>IFERROR(IF(Z352="",0,Z352),"0")+IFERROR(IF(Z353="",0,Z353),"0")+IFERROR(IF(Z354="",0,Z354),"0")</f>
        <v>4.02102</v>
      </c>
      <c r="AA355" s="380"/>
      <c r="AB355" s="380"/>
      <c r="AC355" s="380"/>
    </row>
    <row r="356" spans="1:68" x14ac:dyDescent="0.2">
      <c r="A356" s="382"/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407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1120</v>
      </c>
      <c r="Y356" s="379">
        <f>IFERROR(SUM(Y352:Y354),"0")</f>
        <v>1121.4000000000001</v>
      </c>
      <c r="Z356" s="37"/>
      <c r="AA356" s="380"/>
      <c r="AB356" s="380"/>
      <c r="AC356" s="380"/>
    </row>
    <row r="357" spans="1:68" ht="27.75" hidden="1" customHeight="1" x14ac:dyDescent="0.2">
      <c r="A357" s="438" t="s">
        <v>473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439"/>
      <c r="AA357" s="48"/>
      <c r="AB357" s="48"/>
      <c r="AC357" s="48"/>
    </row>
    <row r="358" spans="1:68" ht="16.5" hidden="1" customHeight="1" x14ac:dyDescent="0.25">
      <c r="A358" s="403" t="s">
        <v>474</v>
      </c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382"/>
      <c r="P358" s="382"/>
      <c r="Q358" s="382"/>
      <c r="R358" s="382"/>
      <c r="S358" s="382"/>
      <c r="T358" s="382"/>
      <c r="U358" s="382"/>
      <c r="V358" s="382"/>
      <c r="W358" s="382"/>
      <c r="X358" s="382"/>
      <c r="Y358" s="382"/>
      <c r="Z358" s="382"/>
      <c r="AA358" s="372"/>
      <c r="AB358" s="372"/>
      <c r="AC358" s="372"/>
    </row>
    <row r="359" spans="1:68" ht="14.25" hidden="1" customHeight="1" x14ac:dyDescent="0.25">
      <c r="A359" s="381" t="s">
        <v>109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3"/>
      <c r="AB359" s="373"/>
      <c r="AC359" s="373"/>
    </row>
    <row r="360" spans="1:68" ht="27" hidden="1" customHeight="1" x14ac:dyDescent="0.25">
      <c r="A360" s="54" t="s">
        <v>475</v>
      </c>
      <c r="B360" s="54" t="s">
        <v>476</v>
      </c>
      <c r="C360" s="31">
        <v>4301011946</v>
      </c>
      <c r="D360" s="388">
        <v>4680115884847</v>
      </c>
      <c r="E360" s="389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1"/>
      <c r="R360" s="391"/>
      <c r="S360" s="391"/>
      <c r="T360" s="392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8">
        <v>4680115884847</v>
      </c>
      <c r="E361" s="389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6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1"/>
      <c r="R361" s="391"/>
      <c r="S361" s="391"/>
      <c r="T361" s="392"/>
      <c r="U361" s="34"/>
      <c r="V361" s="34"/>
      <c r="W361" s="35" t="s">
        <v>68</v>
      </c>
      <c r="X361" s="377">
        <v>900</v>
      </c>
      <c r="Y361" s="378">
        <f t="shared" si="67"/>
        <v>900</v>
      </c>
      <c r="Z361" s="36">
        <f>IFERROR(IF(Y361=0,"",ROUNDUP(Y361/H361,0)*0.02175),"")</f>
        <v>1.3049999999999999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928.8</v>
      </c>
      <c r="BN361" s="64">
        <f t="shared" si="69"/>
        <v>928.8</v>
      </c>
      <c r="BO361" s="64">
        <f t="shared" si="70"/>
        <v>1.25</v>
      </c>
      <c r="BP361" s="64">
        <f t="shared" si="71"/>
        <v>1.25</v>
      </c>
    </row>
    <row r="362" spans="1:68" ht="27" hidden="1" customHeight="1" x14ac:dyDescent="0.25">
      <c r="A362" s="54" t="s">
        <v>478</v>
      </c>
      <c r="B362" s="54" t="s">
        <v>479</v>
      </c>
      <c r="C362" s="31">
        <v>4301011947</v>
      </c>
      <c r="D362" s="388">
        <v>4680115884854</v>
      </c>
      <c r="E362" s="389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1"/>
      <c r="R362" s="391"/>
      <c r="S362" s="391"/>
      <c r="T362" s="392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8">
        <v>4680115884854</v>
      </c>
      <c r="E363" s="389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1"/>
      <c r="R363" s="391"/>
      <c r="S363" s="391"/>
      <c r="T363" s="392"/>
      <c r="U363" s="34"/>
      <c r="V363" s="34"/>
      <c r="W363" s="35" t="s">
        <v>68</v>
      </c>
      <c r="X363" s="377">
        <v>700</v>
      </c>
      <c r="Y363" s="378">
        <f t="shared" si="67"/>
        <v>705</v>
      </c>
      <c r="Z363" s="36">
        <f>IFERROR(IF(Y363=0,"",ROUNDUP(Y363/H363,0)*0.02175),"")</f>
        <v>1.0222499999999999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722.4</v>
      </c>
      <c r="BN363" s="64">
        <f t="shared" si="69"/>
        <v>727.56</v>
      </c>
      <c r="BO363" s="64">
        <f t="shared" si="70"/>
        <v>0.9722222222222221</v>
      </c>
      <c r="BP363" s="64">
        <f t="shared" si="71"/>
        <v>0.97916666666666663</v>
      </c>
    </row>
    <row r="364" spans="1:68" ht="27" hidden="1" customHeight="1" x14ac:dyDescent="0.25">
      <c r="A364" s="54" t="s">
        <v>481</v>
      </c>
      <c r="B364" s="54" t="s">
        <v>482</v>
      </c>
      <c r="C364" s="31">
        <v>4301011943</v>
      </c>
      <c r="D364" s="388">
        <v>4680115884830</v>
      </c>
      <c r="E364" s="389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1"/>
      <c r="R364" s="391"/>
      <c r="S364" s="391"/>
      <c r="T364" s="392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8">
        <v>4680115884830</v>
      </c>
      <c r="E365" s="389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1"/>
      <c r="R365" s="391"/>
      <c r="S365" s="391"/>
      <c r="T365" s="392"/>
      <c r="U365" s="34"/>
      <c r="V365" s="34"/>
      <c r="W365" s="35" t="s">
        <v>68</v>
      </c>
      <c r="X365" s="377">
        <v>1700</v>
      </c>
      <c r="Y365" s="378">
        <f t="shared" si="67"/>
        <v>1710</v>
      </c>
      <c r="Z365" s="36">
        <f>IFERROR(IF(Y365=0,"",ROUNDUP(Y365/H365,0)*0.02175),"")</f>
        <v>2.4794999999999998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1754.4</v>
      </c>
      <c r="BN365" s="64">
        <f t="shared" si="69"/>
        <v>1764.72</v>
      </c>
      <c r="BO365" s="64">
        <f t="shared" si="70"/>
        <v>2.3611111111111107</v>
      </c>
      <c r="BP365" s="64">
        <f t="shared" si="71"/>
        <v>2.375</v>
      </c>
    </row>
    <row r="366" spans="1:68" ht="27" hidden="1" customHeight="1" x14ac:dyDescent="0.25">
      <c r="A366" s="54" t="s">
        <v>484</v>
      </c>
      <c r="B366" s="54" t="s">
        <v>485</v>
      </c>
      <c r="C366" s="31">
        <v>4301011433</v>
      </c>
      <c r="D366" s="388">
        <v>4680115882638</v>
      </c>
      <c r="E366" s="389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1"/>
      <c r="R366" s="391"/>
      <c r="S366" s="391"/>
      <c r="T366" s="392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hidden="1" customHeight="1" x14ac:dyDescent="0.25">
      <c r="A367" s="54" t="s">
        <v>486</v>
      </c>
      <c r="B367" s="54" t="s">
        <v>487</v>
      </c>
      <c r="C367" s="31">
        <v>4301011952</v>
      </c>
      <c r="D367" s="388">
        <v>4680115884922</v>
      </c>
      <c r="E367" s="389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1"/>
      <c r="R367" s="391"/>
      <c r="S367" s="391"/>
      <c r="T367" s="392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8">
        <v>4680115884861</v>
      </c>
      <c r="E368" s="389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77">
        <v>40</v>
      </c>
      <c r="Y368" s="378">
        <f t="shared" si="67"/>
        <v>40</v>
      </c>
      <c r="Z368" s="36">
        <f>IFERROR(IF(Y368=0,"",ROUNDUP(Y368/H368,0)*0.00937),"")</f>
        <v>7.4959999999999999E-2</v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41.68</v>
      </c>
      <c r="BN368" s="64">
        <f t="shared" si="69"/>
        <v>41.68</v>
      </c>
      <c r="BO368" s="64">
        <f t="shared" si="70"/>
        <v>6.6666666666666666E-2</v>
      </c>
      <c r="BP368" s="64">
        <f t="shared" si="71"/>
        <v>6.6666666666666666E-2</v>
      </c>
    </row>
    <row r="369" spans="1:68" x14ac:dyDescent="0.2">
      <c r="A369" s="406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7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228</v>
      </c>
      <c r="Y369" s="379">
        <f>IFERROR(Y360/H360,"0")+IFERROR(Y361/H361,"0")+IFERROR(Y362/H362,"0")+IFERROR(Y363/H363,"0")+IFERROR(Y364/H364,"0")+IFERROR(Y365/H365,"0")+IFERROR(Y366/H366,"0")+IFERROR(Y367/H367,"0")+IFERROR(Y368/H368,"0")</f>
        <v>229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4.8817099999999991</v>
      </c>
      <c r="AA369" s="380"/>
      <c r="AB369" s="380"/>
      <c r="AC369" s="380"/>
    </row>
    <row r="370" spans="1:68" x14ac:dyDescent="0.2">
      <c r="A370" s="382"/>
      <c r="B370" s="382"/>
      <c r="C370" s="382"/>
      <c r="D370" s="382"/>
      <c r="E370" s="382"/>
      <c r="F370" s="382"/>
      <c r="G370" s="382"/>
      <c r="H370" s="382"/>
      <c r="I370" s="382"/>
      <c r="J370" s="382"/>
      <c r="K370" s="382"/>
      <c r="L370" s="382"/>
      <c r="M370" s="382"/>
      <c r="N370" s="382"/>
      <c r="O370" s="407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3340</v>
      </c>
      <c r="Y370" s="379">
        <f>IFERROR(SUM(Y360:Y368),"0")</f>
        <v>3355</v>
      </c>
      <c r="Z370" s="37"/>
      <c r="AA370" s="380"/>
      <c r="AB370" s="380"/>
      <c r="AC370" s="380"/>
    </row>
    <row r="371" spans="1:68" ht="14.25" hidden="1" customHeight="1" x14ac:dyDescent="0.25">
      <c r="A371" s="381" t="s">
        <v>149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8">
        <v>4607091383980</v>
      </c>
      <c r="E372" s="389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1"/>
      <c r="R372" s="391"/>
      <c r="S372" s="391"/>
      <c r="T372" s="392"/>
      <c r="U372" s="34"/>
      <c r="V372" s="34"/>
      <c r="W372" s="35" t="s">
        <v>68</v>
      </c>
      <c r="X372" s="377">
        <v>1000</v>
      </c>
      <c r="Y372" s="378">
        <f>IFERROR(IF(X372="",0,CEILING((X372/$H372),1)*$H372),"")</f>
        <v>1005</v>
      </c>
      <c r="Z372" s="36">
        <f>IFERROR(IF(Y372=0,"",ROUNDUP(Y372/H372,0)*0.02175),"")</f>
        <v>1.4572499999999999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1032</v>
      </c>
      <c r="BN372" s="64">
        <f>IFERROR(Y372*I372/H372,"0")</f>
        <v>1037.1600000000001</v>
      </c>
      <c r="BO372" s="64">
        <f>IFERROR(1/J372*(X372/H372),"0")</f>
        <v>1.3888888888888888</v>
      </c>
      <c r="BP372" s="64">
        <f>IFERROR(1/J372*(Y372/H372),"0")</f>
        <v>1.3958333333333333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8">
        <v>4607091384178</v>
      </c>
      <c r="E373" s="389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1"/>
      <c r="R373" s="391"/>
      <c r="S373" s="391"/>
      <c r="T373" s="392"/>
      <c r="U373" s="34"/>
      <c r="V373" s="34"/>
      <c r="W373" s="35" t="s">
        <v>68</v>
      </c>
      <c r="X373" s="377">
        <v>12</v>
      </c>
      <c r="Y373" s="378">
        <f>IFERROR(IF(X373="",0,CEILING((X373/$H373),1)*$H373),"")</f>
        <v>12</v>
      </c>
      <c r="Z373" s="36">
        <f>IFERROR(IF(Y373=0,"",ROUNDUP(Y373/H373,0)*0.00937),"")</f>
        <v>2.811E-2</v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12.72</v>
      </c>
      <c r="BN373" s="64">
        <f>IFERROR(Y373*I373/H373,"0")</f>
        <v>12.72</v>
      </c>
      <c r="BO373" s="64">
        <f>IFERROR(1/J373*(X373/H373),"0")</f>
        <v>2.5000000000000001E-2</v>
      </c>
      <c r="BP373" s="64">
        <f>IFERROR(1/J373*(Y373/H373),"0")</f>
        <v>2.5000000000000001E-2</v>
      </c>
    </row>
    <row r="374" spans="1:68" x14ac:dyDescent="0.2">
      <c r="A374" s="406"/>
      <c r="B374" s="382"/>
      <c r="C374" s="382"/>
      <c r="D374" s="382"/>
      <c r="E374" s="382"/>
      <c r="F374" s="382"/>
      <c r="G374" s="382"/>
      <c r="H374" s="382"/>
      <c r="I374" s="382"/>
      <c r="J374" s="382"/>
      <c r="K374" s="382"/>
      <c r="L374" s="382"/>
      <c r="M374" s="382"/>
      <c r="N374" s="382"/>
      <c r="O374" s="407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69.666666666666671</v>
      </c>
      <c r="Y374" s="379">
        <f>IFERROR(Y372/H372,"0")+IFERROR(Y373/H373,"0")</f>
        <v>70</v>
      </c>
      <c r="Z374" s="379">
        <f>IFERROR(IF(Z372="",0,Z372),"0")+IFERROR(IF(Z373="",0,Z373),"0")</f>
        <v>1.48536</v>
      </c>
      <c r="AA374" s="380"/>
      <c r="AB374" s="380"/>
      <c r="AC374" s="380"/>
    </row>
    <row r="375" spans="1:68" x14ac:dyDescent="0.2">
      <c r="A375" s="382"/>
      <c r="B375" s="382"/>
      <c r="C375" s="382"/>
      <c r="D375" s="382"/>
      <c r="E375" s="382"/>
      <c r="F375" s="382"/>
      <c r="G375" s="382"/>
      <c r="H375" s="382"/>
      <c r="I375" s="382"/>
      <c r="J375" s="382"/>
      <c r="K375" s="382"/>
      <c r="L375" s="382"/>
      <c r="M375" s="382"/>
      <c r="N375" s="382"/>
      <c r="O375" s="407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1012</v>
      </c>
      <c r="Y375" s="379">
        <f>IFERROR(SUM(Y372:Y373),"0")</f>
        <v>1017</v>
      </c>
      <c r="Z375" s="37"/>
      <c r="AA375" s="380"/>
      <c r="AB375" s="380"/>
      <c r="AC375" s="380"/>
    </row>
    <row r="376" spans="1:68" ht="14.25" hidden="1" customHeight="1" x14ac:dyDescent="0.25">
      <c r="A376" s="381" t="s">
        <v>71</v>
      </c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2"/>
      <c r="N376" s="382"/>
      <c r="O376" s="382"/>
      <c r="P376" s="382"/>
      <c r="Q376" s="382"/>
      <c r="R376" s="382"/>
      <c r="S376" s="382"/>
      <c r="T376" s="382"/>
      <c r="U376" s="382"/>
      <c r="V376" s="382"/>
      <c r="W376" s="382"/>
      <c r="X376" s="382"/>
      <c r="Y376" s="382"/>
      <c r="Z376" s="382"/>
      <c r="AA376" s="373"/>
      <c r="AB376" s="373"/>
      <c r="AC376" s="373"/>
    </row>
    <row r="377" spans="1:68" ht="27" hidden="1" customHeight="1" x14ac:dyDescent="0.25">
      <c r="A377" s="54" t="s">
        <v>494</v>
      </c>
      <c r="B377" s="54" t="s">
        <v>495</v>
      </c>
      <c r="C377" s="31">
        <v>4301051560</v>
      </c>
      <c r="D377" s="388">
        <v>4607091383928</v>
      </c>
      <c r="E377" s="389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1"/>
      <c r="R377" s="391"/>
      <c r="S377" s="391"/>
      <c r="T377" s="392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494</v>
      </c>
      <c r="B378" s="54" t="s">
        <v>496</v>
      </c>
      <c r="C378" s="31">
        <v>4301051639</v>
      </c>
      <c r="D378" s="388">
        <v>4607091383928</v>
      </c>
      <c r="E378" s="389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1"/>
      <c r="R378" s="391"/>
      <c r="S378" s="391"/>
      <c r="T378" s="392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8">
        <v>4607091384260</v>
      </c>
      <c r="E379" s="389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1"/>
      <c r="R379" s="391"/>
      <c r="S379" s="391"/>
      <c r="T379" s="392"/>
      <c r="U379" s="34"/>
      <c r="V379" s="34"/>
      <c r="W379" s="35" t="s">
        <v>68</v>
      </c>
      <c r="X379" s="377">
        <v>70</v>
      </c>
      <c r="Y379" s="378">
        <f>IFERROR(IF(X379="",0,CEILING((X379/$H379),1)*$H379),"")</f>
        <v>70.2</v>
      </c>
      <c r="Z379" s="36">
        <f>IFERROR(IF(Y379=0,"",ROUNDUP(Y379/H379,0)*0.02175),"")</f>
        <v>0.19574999999999998</v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75.061538461538461</v>
      </c>
      <c r="BN379" s="64">
        <f>IFERROR(Y379*I379/H379,"0")</f>
        <v>75.27600000000001</v>
      </c>
      <c r="BO379" s="64">
        <f>IFERROR(1/J379*(X379/H379),"0")</f>
        <v>0.16025641025641024</v>
      </c>
      <c r="BP379" s="64">
        <f>IFERROR(1/J379*(Y379/H379),"0")</f>
        <v>0.1607142857142857</v>
      </c>
    </row>
    <row r="380" spans="1:68" x14ac:dyDescent="0.2">
      <c r="A380" s="406"/>
      <c r="B380" s="382"/>
      <c r="C380" s="382"/>
      <c r="D380" s="382"/>
      <c r="E380" s="382"/>
      <c r="F380" s="382"/>
      <c r="G380" s="382"/>
      <c r="H380" s="382"/>
      <c r="I380" s="382"/>
      <c r="J380" s="382"/>
      <c r="K380" s="382"/>
      <c r="L380" s="382"/>
      <c r="M380" s="382"/>
      <c r="N380" s="382"/>
      <c r="O380" s="407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8.9743589743589745</v>
      </c>
      <c r="Y380" s="379">
        <f>IFERROR(Y377/H377,"0")+IFERROR(Y378/H378,"0")+IFERROR(Y379/H379,"0")</f>
        <v>9</v>
      </c>
      <c r="Z380" s="379">
        <f>IFERROR(IF(Z377="",0,Z377),"0")+IFERROR(IF(Z378="",0,Z378),"0")+IFERROR(IF(Z379="",0,Z379),"0")</f>
        <v>0.19574999999999998</v>
      </c>
      <c r="AA380" s="380"/>
      <c r="AB380" s="380"/>
      <c r="AC380" s="380"/>
    </row>
    <row r="381" spans="1:68" x14ac:dyDescent="0.2">
      <c r="A381" s="382"/>
      <c r="B381" s="382"/>
      <c r="C381" s="382"/>
      <c r="D381" s="382"/>
      <c r="E381" s="382"/>
      <c r="F381" s="382"/>
      <c r="G381" s="382"/>
      <c r="H381" s="382"/>
      <c r="I381" s="382"/>
      <c r="J381" s="382"/>
      <c r="K381" s="382"/>
      <c r="L381" s="382"/>
      <c r="M381" s="382"/>
      <c r="N381" s="382"/>
      <c r="O381" s="407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70</v>
      </c>
      <c r="Y381" s="379">
        <f>IFERROR(SUM(Y377:Y379),"0")</f>
        <v>70.2</v>
      </c>
      <c r="Z381" s="37"/>
      <c r="AA381" s="380"/>
      <c r="AB381" s="380"/>
      <c r="AC381" s="380"/>
    </row>
    <row r="382" spans="1:68" ht="14.25" hidden="1" customHeight="1" x14ac:dyDescent="0.25">
      <c r="A382" s="381" t="s">
        <v>170</v>
      </c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382"/>
      <c r="P382" s="382"/>
      <c r="Q382" s="382"/>
      <c r="R382" s="382"/>
      <c r="S382" s="382"/>
      <c r="T382" s="382"/>
      <c r="U382" s="382"/>
      <c r="V382" s="382"/>
      <c r="W382" s="382"/>
      <c r="X382" s="382"/>
      <c r="Y382" s="382"/>
      <c r="Z382" s="382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8">
        <v>4607091384673</v>
      </c>
      <c r="E383" s="389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1"/>
      <c r="R383" s="391"/>
      <c r="S383" s="391"/>
      <c r="T383" s="392"/>
      <c r="U383" s="34"/>
      <c r="V383" s="34"/>
      <c r="W383" s="35" t="s">
        <v>68</v>
      </c>
      <c r="X383" s="377">
        <v>30</v>
      </c>
      <c r="Y383" s="378">
        <f>IFERROR(IF(X383="",0,CEILING((X383/$H383),1)*$H383),"")</f>
        <v>31.2</v>
      </c>
      <c r="Z383" s="36">
        <f>IFERROR(IF(Y383=0,"",ROUNDUP(Y383/H383,0)*0.02175),"")</f>
        <v>8.6999999999999994E-2</v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32.169230769230772</v>
      </c>
      <c r="BN383" s="64">
        <f>IFERROR(Y383*I383/H383,"0")</f>
        <v>33.456000000000003</v>
      </c>
      <c r="BO383" s="64">
        <f>IFERROR(1/J383*(X383/H383),"0")</f>
        <v>6.8681318681318673E-2</v>
      </c>
      <c r="BP383" s="64">
        <f>IFERROR(1/J383*(Y383/H383),"0")</f>
        <v>7.1428571428571425E-2</v>
      </c>
    </row>
    <row r="384" spans="1:68" ht="16.5" hidden="1" customHeight="1" x14ac:dyDescent="0.25">
      <c r="A384" s="54" t="s">
        <v>499</v>
      </c>
      <c r="B384" s="54" t="s">
        <v>501</v>
      </c>
      <c r="C384" s="31">
        <v>4301060345</v>
      </c>
      <c r="D384" s="388">
        <v>4607091384673</v>
      </c>
      <c r="E384" s="389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6"/>
      <c r="B385" s="382"/>
      <c r="C385" s="382"/>
      <c r="D385" s="382"/>
      <c r="E385" s="382"/>
      <c r="F385" s="382"/>
      <c r="G385" s="382"/>
      <c r="H385" s="382"/>
      <c r="I385" s="382"/>
      <c r="J385" s="382"/>
      <c r="K385" s="382"/>
      <c r="L385" s="382"/>
      <c r="M385" s="382"/>
      <c r="N385" s="382"/>
      <c r="O385" s="407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3.8461538461538463</v>
      </c>
      <c r="Y385" s="379">
        <f>IFERROR(Y383/H383,"0")+IFERROR(Y384/H384,"0")</f>
        <v>4</v>
      </c>
      <c r="Z385" s="379">
        <f>IFERROR(IF(Z383="",0,Z383),"0")+IFERROR(IF(Z384="",0,Z384),"0")</f>
        <v>8.6999999999999994E-2</v>
      </c>
      <c r="AA385" s="380"/>
      <c r="AB385" s="380"/>
      <c r="AC385" s="380"/>
    </row>
    <row r="386" spans="1:68" x14ac:dyDescent="0.2">
      <c r="A386" s="382"/>
      <c r="B386" s="382"/>
      <c r="C386" s="382"/>
      <c r="D386" s="382"/>
      <c r="E386" s="382"/>
      <c r="F386" s="382"/>
      <c r="G386" s="382"/>
      <c r="H386" s="382"/>
      <c r="I386" s="382"/>
      <c r="J386" s="382"/>
      <c r="K386" s="382"/>
      <c r="L386" s="382"/>
      <c r="M386" s="382"/>
      <c r="N386" s="382"/>
      <c r="O386" s="407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30</v>
      </c>
      <c r="Y386" s="379">
        <f>IFERROR(SUM(Y383:Y384),"0")</f>
        <v>31.2</v>
      </c>
      <c r="Z386" s="37"/>
      <c r="AA386" s="380"/>
      <c r="AB386" s="380"/>
      <c r="AC386" s="380"/>
    </row>
    <row r="387" spans="1:68" ht="16.5" hidden="1" customHeight="1" x14ac:dyDescent="0.25">
      <c r="A387" s="403" t="s">
        <v>502</v>
      </c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382"/>
      <c r="P387" s="382"/>
      <c r="Q387" s="382"/>
      <c r="R387" s="382"/>
      <c r="S387" s="382"/>
      <c r="T387" s="382"/>
      <c r="U387" s="382"/>
      <c r="V387" s="382"/>
      <c r="W387" s="382"/>
      <c r="X387" s="382"/>
      <c r="Y387" s="382"/>
      <c r="Z387" s="382"/>
      <c r="AA387" s="372"/>
      <c r="AB387" s="372"/>
      <c r="AC387" s="372"/>
    </row>
    <row r="388" spans="1:68" ht="14.25" hidden="1" customHeight="1" x14ac:dyDescent="0.25">
      <c r="A388" s="381" t="s">
        <v>109</v>
      </c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382"/>
      <c r="P388" s="382"/>
      <c r="Q388" s="382"/>
      <c r="R388" s="382"/>
      <c r="S388" s="382"/>
      <c r="T388" s="382"/>
      <c r="U388" s="382"/>
      <c r="V388" s="382"/>
      <c r="W388" s="382"/>
      <c r="X388" s="382"/>
      <c r="Y388" s="382"/>
      <c r="Z388" s="382"/>
      <c r="AA388" s="373"/>
      <c r="AB388" s="373"/>
      <c r="AC388" s="373"/>
    </row>
    <row r="389" spans="1:68" ht="27" hidden="1" customHeight="1" x14ac:dyDescent="0.25">
      <c r="A389" s="54" t="s">
        <v>503</v>
      </c>
      <c r="B389" s="54" t="s">
        <v>504</v>
      </c>
      <c r="C389" s="31">
        <v>4301011873</v>
      </c>
      <c r="D389" s="388">
        <v>4680115881907</v>
      </c>
      <c r="E389" s="389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0" t="s">
        <v>505</v>
      </c>
      <c r="Q389" s="391"/>
      <c r="R389" s="391"/>
      <c r="S389" s="391"/>
      <c r="T389" s="392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506</v>
      </c>
      <c r="B390" s="54" t="s">
        <v>507</v>
      </c>
      <c r="C390" s="31">
        <v>4301011874</v>
      </c>
      <c r="D390" s="388">
        <v>4680115884892</v>
      </c>
      <c r="E390" s="389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8">
        <v>4680115884885</v>
      </c>
      <c r="E391" s="389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1"/>
      <c r="R391" s="391"/>
      <c r="S391" s="391"/>
      <c r="T391" s="392"/>
      <c r="U391" s="34"/>
      <c r="V391" s="34"/>
      <c r="W391" s="35" t="s">
        <v>68</v>
      </c>
      <c r="X391" s="377">
        <v>60</v>
      </c>
      <c r="Y391" s="378">
        <f>IFERROR(IF(X391="",0,CEILING((X391/$H391),1)*$H391),"")</f>
        <v>60</v>
      </c>
      <c r="Z391" s="36">
        <f>IFERROR(IF(Y391=0,"",ROUNDUP(Y391/H391,0)*0.02175),"")</f>
        <v>0.10874999999999999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62.400000000000006</v>
      </c>
      <c r="BN391" s="64">
        <f>IFERROR(Y391*I391/H391,"0")</f>
        <v>62.400000000000006</v>
      </c>
      <c r="BO391" s="64">
        <f>IFERROR(1/J391*(X391/H391),"0")</f>
        <v>8.9285714285714274E-2</v>
      </c>
      <c r="BP391" s="64">
        <f>IFERROR(1/J391*(Y391/H391),"0")</f>
        <v>8.9285714285714274E-2</v>
      </c>
    </row>
    <row r="392" spans="1:68" ht="37.5" hidden="1" customHeight="1" x14ac:dyDescent="0.25">
      <c r="A392" s="54" t="s">
        <v>510</v>
      </c>
      <c r="B392" s="54" t="s">
        <v>511</v>
      </c>
      <c r="C392" s="31">
        <v>4301011871</v>
      </c>
      <c r="D392" s="388">
        <v>4680115884908</v>
      </c>
      <c r="E392" s="389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1"/>
      <c r="R392" s="391"/>
      <c r="S392" s="391"/>
      <c r="T392" s="392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6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7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5</v>
      </c>
      <c r="Y393" s="379">
        <f>IFERROR(Y389/H389,"0")+IFERROR(Y390/H390,"0")+IFERROR(Y391/H391,"0")+IFERROR(Y392/H392,"0")</f>
        <v>5</v>
      </c>
      <c r="Z393" s="379">
        <f>IFERROR(IF(Z389="",0,Z389),"0")+IFERROR(IF(Z390="",0,Z390),"0")+IFERROR(IF(Z391="",0,Z391),"0")+IFERROR(IF(Z392="",0,Z392),"0")</f>
        <v>0.10874999999999999</v>
      </c>
      <c r="AA393" s="380"/>
      <c r="AB393" s="380"/>
      <c r="AC393" s="380"/>
    </row>
    <row r="394" spans="1:68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7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60</v>
      </c>
      <c r="Y394" s="379">
        <f>IFERROR(SUM(Y389:Y392),"0")</f>
        <v>60</v>
      </c>
      <c r="Z394" s="37"/>
      <c r="AA394" s="380"/>
      <c r="AB394" s="380"/>
      <c r="AC394" s="380"/>
    </row>
    <row r="395" spans="1:68" ht="14.25" hidden="1" customHeight="1" x14ac:dyDescent="0.25">
      <c r="A395" s="381" t="s">
        <v>63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27" hidden="1" customHeight="1" x14ac:dyDescent="0.25">
      <c r="A396" s="54" t="s">
        <v>512</v>
      </c>
      <c r="B396" s="54" t="s">
        <v>513</v>
      </c>
      <c r="C396" s="31">
        <v>4301031303</v>
      </c>
      <c r="D396" s="388">
        <v>4607091384802</v>
      </c>
      <c r="E396" s="389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1"/>
      <c r="R396" s="391"/>
      <c r="S396" s="391"/>
      <c r="T396" s="392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514</v>
      </c>
      <c r="B397" s="54" t="s">
        <v>515</v>
      </c>
      <c r="C397" s="31">
        <v>4301031304</v>
      </c>
      <c r="D397" s="388">
        <v>4607091384826</v>
      </c>
      <c r="E397" s="389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40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1"/>
      <c r="R397" s="391"/>
      <c r="S397" s="391"/>
      <c r="T397" s="392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6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7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7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hidden="1" customHeight="1" x14ac:dyDescent="0.25">
      <c r="A400" s="381" t="s">
        <v>71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8">
        <v>4607091384246</v>
      </c>
      <c r="E401" s="389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1"/>
      <c r="R401" s="391"/>
      <c r="S401" s="391"/>
      <c r="T401" s="392"/>
      <c r="U401" s="34"/>
      <c r="V401" s="34"/>
      <c r="W401" s="35" t="s">
        <v>68</v>
      </c>
      <c r="X401" s="377">
        <v>50</v>
      </c>
      <c r="Y401" s="378">
        <f>IFERROR(IF(X401="",0,CEILING((X401/$H401),1)*$H401),"")</f>
        <v>54.6</v>
      </c>
      <c r="Z401" s="36">
        <f>IFERROR(IF(Y401=0,"",ROUNDUP(Y401/H401,0)*0.02175),"")</f>
        <v>0.15225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53.61538461538462</v>
      </c>
      <c r="BN401" s="64">
        <f>IFERROR(Y401*I401/H401,"0")</f>
        <v>58.548000000000009</v>
      </c>
      <c r="BO401" s="64">
        <f>IFERROR(1/J401*(X401/H401),"0")</f>
        <v>0.11446886446886446</v>
      </c>
      <c r="BP401" s="64">
        <f>IFERROR(1/J401*(Y401/H401),"0")</f>
        <v>0.125</v>
      </c>
    </row>
    <row r="402" spans="1:68" ht="27" hidden="1" customHeight="1" x14ac:dyDescent="0.25">
      <c r="A402" s="54" t="s">
        <v>518</v>
      </c>
      <c r="B402" s="54" t="s">
        <v>519</v>
      </c>
      <c r="C402" s="31">
        <v>4301051445</v>
      </c>
      <c r="D402" s="388">
        <v>4680115881976</v>
      </c>
      <c r="E402" s="389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1"/>
      <c r="R402" s="391"/>
      <c r="S402" s="391"/>
      <c r="T402" s="392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520</v>
      </c>
      <c r="B403" s="54" t="s">
        <v>521</v>
      </c>
      <c r="C403" s="31">
        <v>4301051297</v>
      </c>
      <c r="D403" s="388">
        <v>4607091384253</v>
      </c>
      <c r="E403" s="389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1"/>
      <c r="R403" s="391"/>
      <c r="S403" s="391"/>
      <c r="T403" s="392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520</v>
      </c>
      <c r="B404" s="54" t="s">
        <v>522</v>
      </c>
      <c r="C404" s="31">
        <v>4301051634</v>
      </c>
      <c r="D404" s="388">
        <v>4607091384253</v>
      </c>
      <c r="E404" s="389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1"/>
      <c r="R404" s="391"/>
      <c r="S404" s="391"/>
      <c r="T404" s="392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523</v>
      </c>
      <c r="B405" s="54" t="s">
        <v>524</v>
      </c>
      <c r="C405" s="31">
        <v>4301051444</v>
      </c>
      <c r="D405" s="388">
        <v>4680115881969</v>
      </c>
      <c r="E405" s="389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1"/>
      <c r="R405" s="391"/>
      <c r="S405" s="391"/>
      <c r="T405" s="392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6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7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6.4102564102564106</v>
      </c>
      <c r="Y406" s="379">
        <f>IFERROR(Y401/H401,"0")+IFERROR(Y402/H402,"0")+IFERROR(Y403/H403,"0")+IFERROR(Y404/H404,"0")+IFERROR(Y405/H405,"0")</f>
        <v>7</v>
      </c>
      <c r="Z406" s="379">
        <f>IFERROR(IF(Z401="",0,Z401),"0")+IFERROR(IF(Z402="",0,Z402),"0")+IFERROR(IF(Z403="",0,Z403),"0")+IFERROR(IF(Z404="",0,Z404),"0")+IFERROR(IF(Z405="",0,Z405),"0")</f>
        <v>0.15225</v>
      </c>
      <c r="AA406" s="380"/>
      <c r="AB406" s="380"/>
      <c r="AC406" s="380"/>
    </row>
    <row r="407" spans="1:68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7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50</v>
      </c>
      <c r="Y407" s="379">
        <f>IFERROR(SUM(Y401:Y405),"0")</f>
        <v>54.6</v>
      </c>
      <c r="Z407" s="37"/>
      <c r="AA407" s="380"/>
      <c r="AB407" s="380"/>
      <c r="AC407" s="380"/>
    </row>
    <row r="408" spans="1:68" ht="14.25" hidden="1" customHeight="1" x14ac:dyDescent="0.25">
      <c r="A408" s="381" t="s">
        <v>170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hidden="1" customHeight="1" x14ac:dyDescent="0.25">
      <c r="A409" s="54" t="s">
        <v>525</v>
      </c>
      <c r="B409" s="54" t="s">
        <v>526</v>
      </c>
      <c r="C409" s="31">
        <v>4301060377</v>
      </c>
      <c r="D409" s="388">
        <v>4607091389357</v>
      </c>
      <c r="E409" s="389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406"/>
      <c r="B410" s="382"/>
      <c r="C410" s="382"/>
      <c r="D410" s="382"/>
      <c r="E410" s="382"/>
      <c r="F410" s="382"/>
      <c r="G410" s="382"/>
      <c r="H410" s="382"/>
      <c r="I410" s="382"/>
      <c r="J410" s="382"/>
      <c r="K410" s="382"/>
      <c r="L410" s="382"/>
      <c r="M410" s="382"/>
      <c r="N410" s="382"/>
      <c r="O410" s="407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hidden="1" x14ac:dyDescent="0.2">
      <c r="A411" s="382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7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hidden="1" customHeight="1" x14ac:dyDescent="0.2">
      <c r="A412" s="438" t="s">
        <v>527</v>
      </c>
      <c r="B412" s="439"/>
      <c r="C412" s="439"/>
      <c r="D412" s="439"/>
      <c r="E412" s="439"/>
      <c r="F412" s="439"/>
      <c r="G412" s="439"/>
      <c r="H412" s="439"/>
      <c r="I412" s="439"/>
      <c r="J412" s="439"/>
      <c r="K412" s="439"/>
      <c r="L412" s="439"/>
      <c r="M412" s="439"/>
      <c r="N412" s="439"/>
      <c r="O412" s="439"/>
      <c r="P412" s="439"/>
      <c r="Q412" s="439"/>
      <c r="R412" s="439"/>
      <c r="S412" s="439"/>
      <c r="T412" s="439"/>
      <c r="U412" s="439"/>
      <c r="V412" s="439"/>
      <c r="W412" s="439"/>
      <c r="X412" s="439"/>
      <c r="Y412" s="439"/>
      <c r="Z412" s="439"/>
      <c r="AA412" s="48"/>
      <c r="AB412" s="48"/>
      <c r="AC412" s="48"/>
    </row>
    <row r="413" spans="1:68" ht="16.5" hidden="1" customHeight="1" x14ac:dyDescent="0.25">
      <c r="A413" s="403" t="s">
        <v>528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2"/>
      <c r="AB413" s="372"/>
      <c r="AC413" s="372"/>
    </row>
    <row r="414" spans="1:68" ht="14.25" hidden="1" customHeight="1" x14ac:dyDescent="0.25">
      <c r="A414" s="381" t="s">
        <v>109</v>
      </c>
      <c r="B414" s="382"/>
      <c r="C414" s="382"/>
      <c r="D414" s="382"/>
      <c r="E414" s="382"/>
      <c r="F414" s="382"/>
      <c r="G414" s="382"/>
      <c r="H414" s="382"/>
      <c r="I414" s="382"/>
      <c r="J414" s="382"/>
      <c r="K414" s="382"/>
      <c r="L414" s="382"/>
      <c r="M414" s="382"/>
      <c r="N414" s="382"/>
      <c r="O414" s="382"/>
      <c r="P414" s="382"/>
      <c r="Q414" s="382"/>
      <c r="R414" s="382"/>
      <c r="S414" s="382"/>
      <c r="T414" s="382"/>
      <c r="U414" s="382"/>
      <c r="V414" s="382"/>
      <c r="W414" s="382"/>
      <c r="X414" s="382"/>
      <c r="Y414" s="382"/>
      <c r="Z414" s="382"/>
      <c r="AA414" s="373"/>
      <c r="AB414" s="373"/>
      <c r="AC414" s="373"/>
    </row>
    <row r="415" spans="1:68" ht="27" hidden="1" customHeight="1" x14ac:dyDescent="0.25">
      <c r="A415" s="54" t="s">
        <v>529</v>
      </c>
      <c r="B415" s="54" t="s">
        <v>530</v>
      </c>
      <c r="C415" s="31">
        <v>4301011428</v>
      </c>
      <c r="D415" s="388">
        <v>4607091389708</v>
      </c>
      <c r="E415" s="389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1"/>
      <c r="R415" s="391"/>
      <c r="S415" s="391"/>
      <c r="T415" s="392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6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2"/>
      <c r="M416" s="382"/>
      <c r="N416" s="382"/>
      <c r="O416" s="407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hidden="1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2"/>
      <c r="M417" s="382"/>
      <c r="N417" s="382"/>
      <c r="O417" s="407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hidden="1" customHeight="1" x14ac:dyDescent="0.25">
      <c r="A418" s="381" t="s">
        <v>63</v>
      </c>
      <c r="B418" s="382"/>
      <c r="C418" s="382"/>
      <c r="D418" s="382"/>
      <c r="E418" s="382"/>
      <c r="F418" s="382"/>
      <c r="G418" s="382"/>
      <c r="H418" s="382"/>
      <c r="I418" s="382"/>
      <c r="J418" s="382"/>
      <c r="K418" s="382"/>
      <c r="L418" s="382"/>
      <c r="M418" s="382"/>
      <c r="N418" s="382"/>
      <c r="O418" s="382"/>
      <c r="P418" s="382"/>
      <c r="Q418" s="382"/>
      <c r="R418" s="382"/>
      <c r="S418" s="382"/>
      <c r="T418" s="382"/>
      <c r="U418" s="382"/>
      <c r="V418" s="382"/>
      <c r="W418" s="382"/>
      <c r="X418" s="382"/>
      <c r="Y418" s="382"/>
      <c r="Z418" s="382"/>
      <c r="AA418" s="373"/>
      <c r="AB418" s="373"/>
      <c r="AC418" s="373"/>
    </row>
    <row r="419" spans="1:68" ht="27" hidden="1" customHeight="1" x14ac:dyDescent="0.25">
      <c r="A419" s="54" t="s">
        <v>531</v>
      </c>
      <c r="B419" s="54" t="s">
        <v>532</v>
      </c>
      <c r="C419" s="31">
        <v>4301031322</v>
      </c>
      <c r="D419" s="388">
        <v>4607091389753</v>
      </c>
      <c r="E419" s="389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1"/>
      <c r="R419" s="391"/>
      <c r="S419" s="391"/>
      <c r="T419" s="392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8">
        <v>4607091389753</v>
      </c>
      <c r="E420" s="389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1"/>
      <c r="R420" s="391"/>
      <c r="S420" s="391"/>
      <c r="T420" s="392"/>
      <c r="U420" s="34"/>
      <c r="V420" s="34"/>
      <c r="W420" s="35" t="s">
        <v>68</v>
      </c>
      <c r="X420" s="377">
        <v>60</v>
      </c>
      <c r="Y420" s="378">
        <f t="shared" si="72"/>
        <v>63</v>
      </c>
      <c r="Z420" s="36">
        <f>IFERROR(IF(Y420=0,"",ROUNDUP(Y420/H420,0)*0.00753),"")</f>
        <v>0.11295000000000001</v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63.28571428571427</v>
      </c>
      <c r="BN420" s="64">
        <f t="shared" si="74"/>
        <v>66.449999999999989</v>
      </c>
      <c r="BO420" s="64">
        <f t="shared" si="75"/>
        <v>9.1575091575091569E-2</v>
      </c>
      <c r="BP420" s="64">
        <f t="shared" si="76"/>
        <v>9.6153846153846145E-2</v>
      </c>
    </row>
    <row r="421" spans="1:68" ht="27" hidden="1" customHeight="1" x14ac:dyDescent="0.25">
      <c r="A421" s="54" t="s">
        <v>534</v>
      </c>
      <c r="B421" s="54" t="s">
        <v>535</v>
      </c>
      <c r="C421" s="31">
        <v>4301031323</v>
      </c>
      <c r="D421" s="388">
        <v>4607091389760</v>
      </c>
      <c r="E421" s="389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2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1"/>
      <c r="R421" s="391"/>
      <c r="S421" s="391"/>
      <c r="T421" s="392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8">
        <v>4607091389746</v>
      </c>
      <c r="E422" s="389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3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1"/>
      <c r="R422" s="391"/>
      <c r="S422" s="391"/>
      <c r="T422" s="392"/>
      <c r="U422" s="34"/>
      <c r="V422" s="34"/>
      <c r="W422" s="35" t="s">
        <v>68</v>
      </c>
      <c r="X422" s="377">
        <v>80</v>
      </c>
      <c r="Y422" s="378">
        <f t="shared" si="72"/>
        <v>84</v>
      </c>
      <c r="Z422" s="36">
        <f>IFERROR(IF(Y422=0,"",ROUNDUP(Y422/H422,0)*0.00753),"")</f>
        <v>0.15060000000000001</v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84.380952380952365</v>
      </c>
      <c r="BN422" s="64">
        <f t="shared" si="74"/>
        <v>88.6</v>
      </c>
      <c r="BO422" s="64">
        <f t="shared" si="75"/>
        <v>0.1221001221001221</v>
      </c>
      <c r="BP422" s="64">
        <f t="shared" si="76"/>
        <v>0.12820512820512819</v>
      </c>
    </row>
    <row r="423" spans="1:68" ht="27" hidden="1" customHeight="1" x14ac:dyDescent="0.25">
      <c r="A423" s="54" t="s">
        <v>536</v>
      </c>
      <c r="B423" s="54" t="s">
        <v>538</v>
      </c>
      <c r="C423" s="31">
        <v>4301031356</v>
      </c>
      <c r="D423" s="388">
        <v>4607091389746</v>
      </c>
      <c r="E423" s="389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4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1"/>
      <c r="R423" s="391"/>
      <c r="S423" s="391"/>
      <c r="T423" s="392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hidden="1" customHeight="1" x14ac:dyDescent="0.25">
      <c r="A424" s="54" t="s">
        <v>539</v>
      </c>
      <c r="B424" s="54" t="s">
        <v>540</v>
      </c>
      <c r="C424" s="31">
        <v>4301031335</v>
      </c>
      <c r="D424" s="388">
        <v>4680115883147</v>
      </c>
      <c r="E424" s="389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1"/>
      <c r="R424" s="391"/>
      <c r="S424" s="391"/>
      <c r="T424" s="392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hidden="1" customHeight="1" x14ac:dyDescent="0.25">
      <c r="A425" s="54" t="s">
        <v>539</v>
      </c>
      <c r="B425" s="54" t="s">
        <v>541</v>
      </c>
      <c r="C425" s="31">
        <v>4301031257</v>
      </c>
      <c r="D425" s="388">
        <v>4680115883147</v>
      </c>
      <c r="E425" s="389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1"/>
      <c r="R425" s="391"/>
      <c r="S425" s="391"/>
      <c r="T425" s="392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4301031178</v>
      </c>
      <c r="D426" s="388">
        <v>4607091384338</v>
      </c>
      <c r="E426" s="389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45</v>
      </c>
      <c r="P426" s="4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6" s="391"/>
      <c r="R426" s="391"/>
      <c r="S426" s="391"/>
      <c r="T426" s="392"/>
      <c r="U426" s="34"/>
      <c r="V426" s="34"/>
      <c r="W426" s="35" t="s">
        <v>68</v>
      </c>
      <c r="X426" s="377">
        <v>87.5</v>
      </c>
      <c r="Y426" s="378">
        <f t="shared" si="72"/>
        <v>88.2</v>
      </c>
      <c r="Z426" s="36">
        <f t="shared" si="77"/>
        <v>0.21084</v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92.916666666666657</v>
      </c>
      <c r="BN426" s="64">
        <f t="shared" si="74"/>
        <v>93.66</v>
      </c>
      <c r="BO426" s="64">
        <f t="shared" si="75"/>
        <v>0.17806267806267806</v>
      </c>
      <c r="BP426" s="64">
        <f t="shared" si="76"/>
        <v>0.17948717948717952</v>
      </c>
    </row>
    <row r="427" spans="1:68" ht="27" hidden="1" customHeight="1" x14ac:dyDescent="0.25">
      <c r="A427" s="54" t="s">
        <v>542</v>
      </c>
      <c r="B427" s="54" t="s">
        <v>544</v>
      </c>
      <c r="C427" s="31">
        <v>4301031330</v>
      </c>
      <c r="D427" s="388">
        <v>4607091384338</v>
      </c>
      <c r="E427" s="389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5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7" s="391"/>
      <c r="R427" s="391"/>
      <c r="S427" s="391"/>
      <c r="T427" s="392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hidden="1" customHeight="1" x14ac:dyDescent="0.25">
      <c r="A428" s="54" t="s">
        <v>545</v>
      </c>
      <c r="B428" s="54" t="s">
        <v>546</v>
      </c>
      <c r="C428" s="31">
        <v>4301031336</v>
      </c>
      <c r="D428" s="388">
        <v>4680115883154</v>
      </c>
      <c r="E428" s="389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1"/>
      <c r="R428" s="391"/>
      <c r="S428" s="391"/>
      <c r="T428" s="392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hidden="1" customHeight="1" x14ac:dyDescent="0.25">
      <c r="A429" s="54" t="s">
        <v>545</v>
      </c>
      <c r="B429" s="54" t="s">
        <v>547</v>
      </c>
      <c r="C429" s="31">
        <v>4301031254</v>
      </c>
      <c r="D429" s="388">
        <v>4680115883154</v>
      </c>
      <c r="E429" s="389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1"/>
      <c r="R429" s="391"/>
      <c r="S429" s="391"/>
      <c r="T429" s="392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8">
        <v>4607091389524</v>
      </c>
      <c r="E430" s="389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77">
        <v>24.5</v>
      </c>
      <c r="Y430" s="378">
        <f t="shared" si="72"/>
        <v>25.200000000000003</v>
      </c>
      <c r="Z430" s="36">
        <f t="shared" si="77"/>
        <v>6.0240000000000002E-2</v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26.016666666666666</v>
      </c>
      <c r="BN430" s="64">
        <f t="shared" si="74"/>
        <v>26.76</v>
      </c>
      <c r="BO430" s="64">
        <f t="shared" si="75"/>
        <v>4.9857549857549859E-2</v>
      </c>
      <c r="BP430" s="64">
        <f t="shared" si="76"/>
        <v>5.1282051282051287E-2</v>
      </c>
    </row>
    <row r="431" spans="1:68" ht="37.5" hidden="1" customHeight="1" x14ac:dyDescent="0.25">
      <c r="A431" s="54" t="s">
        <v>548</v>
      </c>
      <c r="B431" s="54" t="s">
        <v>550</v>
      </c>
      <c r="C431" s="31">
        <v>4301031361</v>
      </c>
      <c r="D431" s="388">
        <v>4607091389524</v>
      </c>
      <c r="E431" s="389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7" t="s">
        <v>551</v>
      </c>
      <c r="Q431" s="391"/>
      <c r="R431" s="391"/>
      <c r="S431" s="391"/>
      <c r="T431" s="392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hidden="1" customHeight="1" x14ac:dyDescent="0.25">
      <c r="A432" s="54" t="s">
        <v>552</v>
      </c>
      <c r="B432" s="54" t="s">
        <v>553</v>
      </c>
      <c r="C432" s="31">
        <v>4301031337</v>
      </c>
      <c r="D432" s="388">
        <v>4680115883161</v>
      </c>
      <c r="E432" s="389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1"/>
      <c r="R432" s="391"/>
      <c r="S432" s="391"/>
      <c r="T432" s="392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hidden="1" customHeight="1" x14ac:dyDescent="0.25">
      <c r="A433" s="54" t="s">
        <v>552</v>
      </c>
      <c r="B433" s="54" t="s">
        <v>554</v>
      </c>
      <c r="C433" s="31">
        <v>4301031258</v>
      </c>
      <c r="D433" s="388">
        <v>4680115883161</v>
      </c>
      <c r="E433" s="389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1"/>
      <c r="R433" s="391"/>
      <c r="S433" s="391"/>
      <c r="T433" s="392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555</v>
      </c>
      <c r="B434" s="54" t="s">
        <v>556</v>
      </c>
      <c r="C434" s="31">
        <v>4301031333</v>
      </c>
      <c r="D434" s="388">
        <v>4607091389531</v>
      </c>
      <c r="E434" s="389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1"/>
      <c r="R434" s="391"/>
      <c r="S434" s="391"/>
      <c r="T434" s="392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8">
        <v>4607091389531</v>
      </c>
      <c r="E435" s="389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1"/>
      <c r="R435" s="391"/>
      <c r="S435" s="391"/>
      <c r="T435" s="392"/>
      <c r="U435" s="34"/>
      <c r="V435" s="34"/>
      <c r="W435" s="35" t="s">
        <v>68</v>
      </c>
      <c r="X435" s="377">
        <v>87.5</v>
      </c>
      <c r="Y435" s="378">
        <f t="shared" si="72"/>
        <v>88.2</v>
      </c>
      <c r="Z435" s="36">
        <f t="shared" si="77"/>
        <v>0.21084</v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92.916666666666657</v>
      </c>
      <c r="BN435" s="64">
        <f t="shared" si="74"/>
        <v>93.66</v>
      </c>
      <c r="BO435" s="64">
        <f t="shared" si="75"/>
        <v>0.17806267806267806</v>
      </c>
      <c r="BP435" s="64">
        <f t="shared" si="76"/>
        <v>0.17948717948717952</v>
      </c>
    </row>
    <row r="436" spans="1:68" ht="37.5" hidden="1" customHeight="1" x14ac:dyDescent="0.25">
      <c r="A436" s="54" t="s">
        <v>558</v>
      </c>
      <c r="B436" s="54" t="s">
        <v>559</v>
      </c>
      <c r="C436" s="31">
        <v>4301031360</v>
      </c>
      <c r="D436" s="388">
        <v>4607091384345</v>
      </c>
      <c r="E436" s="389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560</v>
      </c>
      <c r="B437" s="54" t="s">
        <v>561</v>
      </c>
      <c r="C437" s="31">
        <v>4301031338</v>
      </c>
      <c r="D437" s="388">
        <v>4680115883185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560</v>
      </c>
      <c r="B438" s="54" t="s">
        <v>562</v>
      </c>
      <c r="C438" s="31">
        <v>4301031255</v>
      </c>
      <c r="D438" s="388">
        <v>4680115883185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8">
        <v>4680115882928</v>
      </c>
      <c r="E439" s="389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77">
        <v>84.000000000000014</v>
      </c>
      <c r="Y439" s="378">
        <f t="shared" si="72"/>
        <v>84</v>
      </c>
      <c r="Z439" s="36">
        <f>IFERROR(IF(Y439=0,"",ROUNDUP(Y439/H439,0)*0.00753),"")</f>
        <v>0.3765</v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130.00000000000003</v>
      </c>
      <c r="BN439" s="64">
        <f t="shared" si="74"/>
        <v>130</v>
      </c>
      <c r="BO439" s="64">
        <f t="shared" si="75"/>
        <v>0.32051282051282054</v>
      </c>
      <c r="BP439" s="64">
        <f t="shared" si="76"/>
        <v>0.32051282051282048</v>
      </c>
    </row>
    <row r="440" spans="1:68" x14ac:dyDescent="0.2">
      <c r="A440" s="406"/>
      <c r="B440" s="382"/>
      <c r="C440" s="382"/>
      <c r="D440" s="382"/>
      <c r="E440" s="382"/>
      <c r="F440" s="382"/>
      <c r="G440" s="382"/>
      <c r="H440" s="382"/>
      <c r="I440" s="382"/>
      <c r="J440" s="382"/>
      <c r="K440" s="382"/>
      <c r="L440" s="382"/>
      <c r="M440" s="382"/>
      <c r="N440" s="382"/>
      <c r="O440" s="407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178.33333333333334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181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1.1219699999999999</v>
      </c>
      <c r="AA440" s="380"/>
      <c r="AB440" s="380"/>
      <c r="AC440" s="380"/>
    </row>
    <row r="441" spans="1:68" x14ac:dyDescent="0.2">
      <c r="A441" s="382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407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423.5</v>
      </c>
      <c r="Y441" s="379">
        <f>IFERROR(SUM(Y419:Y439),"0")</f>
        <v>432.59999999999997</v>
      </c>
      <c r="Z441" s="37"/>
      <c r="AA441" s="380"/>
      <c r="AB441" s="380"/>
      <c r="AC441" s="380"/>
    </row>
    <row r="442" spans="1:68" ht="14.25" hidden="1" customHeight="1" x14ac:dyDescent="0.25">
      <c r="A442" s="381" t="s">
        <v>71</v>
      </c>
      <c r="B442" s="382"/>
      <c r="C442" s="382"/>
      <c r="D442" s="382"/>
      <c r="E442" s="382"/>
      <c r="F442" s="382"/>
      <c r="G442" s="382"/>
      <c r="H442" s="382"/>
      <c r="I442" s="382"/>
      <c r="J442" s="382"/>
      <c r="K442" s="382"/>
      <c r="L442" s="382"/>
      <c r="M442" s="382"/>
      <c r="N442" s="382"/>
      <c r="O442" s="382"/>
      <c r="P442" s="382"/>
      <c r="Q442" s="382"/>
      <c r="R442" s="382"/>
      <c r="S442" s="382"/>
      <c r="T442" s="382"/>
      <c r="U442" s="382"/>
      <c r="V442" s="382"/>
      <c r="W442" s="382"/>
      <c r="X442" s="382"/>
      <c r="Y442" s="382"/>
      <c r="Z442" s="382"/>
      <c r="AA442" s="373"/>
      <c r="AB442" s="373"/>
      <c r="AC442" s="373"/>
    </row>
    <row r="443" spans="1:68" ht="27" hidden="1" customHeight="1" x14ac:dyDescent="0.25">
      <c r="A443" s="54" t="s">
        <v>565</v>
      </c>
      <c r="B443" s="54" t="s">
        <v>566</v>
      </c>
      <c r="C443" s="31">
        <v>4301051284</v>
      </c>
      <c r="D443" s="388">
        <v>4607091384352</v>
      </c>
      <c r="E443" s="389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567</v>
      </c>
      <c r="B444" s="54" t="s">
        <v>568</v>
      </c>
      <c r="C444" s="31">
        <v>4301051431</v>
      </c>
      <c r="D444" s="388">
        <v>4607091389654</v>
      </c>
      <c r="E444" s="389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406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2"/>
      <c r="M445" s="382"/>
      <c r="N445" s="382"/>
      <c r="O445" s="407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hidden="1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407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hidden="1" customHeight="1" x14ac:dyDescent="0.25">
      <c r="A447" s="381" t="s">
        <v>95</v>
      </c>
      <c r="B447" s="382"/>
      <c r="C447" s="382"/>
      <c r="D447" s="382"/>
      <c r="E447" s="382"/>
      <c r="F447" s="382"/>
      <c r="G447" s="382"/>
      <c r="H447" s="382"/>
      <c r="I447" s="382"/>
      <c r="J447" s="382"/>
      <c r="K447" s="382"/>
      <c r="L447" s="382"/>
      <c r="M447" s="382"/>
      <c r="N447" s="382"/>
      <c r="O447" s="382"/>
      <c r="P447" s="382"/>
      <c r="Q447" s="382"/>
      <c r="R447" s="382"/>
      <c r="S447" s="382"/>
      <c r="T447" s="382"/>
      <c r="U447" s="382"/>
      <c r="V447" s="382"/>
      <c r="W447" s="382"/>
      <c r="X447" s="382"/>
      <c r="Y447" s="382"/>
      <c r="Z447" s="382"/>
      <c r="AA447" s="373"/>
      <c r="AB447" s="373"/>
      <c r="AC447" s="373"/>
    </row>
    <row r="448" spans="1:68" ht="27" hidden="1" customHeight="1" x14ac:dyDescent="0.25">
      <c r="A448" s="54" t="s">
        <v>569</v>
      </c>
      <c r="B448" s="54" t="s">
        <v>570</v>
      </c>
      <c r="C448" s="31">
        <v>4301032047</v>
      </c>
      <c r="D448" s="388">
        <v>4680115884342</v>
      </c>
      <c r="E448" s="389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406"/>
      <c r="B449" s="382"/>
      <c r="C449" s="382"/>
      <c r="D449" s="382"/>
      <c r="E449" s="382"/>
      <c r="F449" s="382"/>
      <c r="G449" s="382"/>
      <c r="H449" s="382"/>
      <c r="I449" s="382"/>
      <c r="J449" s="382"/>
      <c r="K449" s="382"/>
      <c r="L449" s="382"/>
      <c r="M449" s="382"/>
      <c r="N449" s="382"/>
      <c r="O449" s="407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hidden="1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2"/>
      <c r="M450" s="382"/>
      <c r="N450" s="382"/>
      <c r="O450" s="407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hidden="1" customHeight="1" x14ac:dyDescent="0.25">
      <c r="A451" s="403" t="s">
        <v>573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382"/>
      <c r="Z451" s="382"/>
      <c r="AA451" s="372"/>
      <c r="AB451" s="372"/>
      <c r="AC451" s="372"/>
    </row>
    <row r="452" spans="1:68" ht="14.25" hidden="1" customHeight="1" x14ac:dyDescent="0.25">
      <c r="A452" s="381" t="s">
        <v>149</v>
      </c>
      <c r="B452" s="382"/>
      <c r="C452" s="382"/>
      <c r="D452" s="382"/>
      <c r="E452" s="382"/>
      <c r="F452" s="382"/>
      <c r="G452" s="382"/>
      <c r="H452" s="382"/>
      <c r="I452" s="382"/>
      <c r="J452" s="382"/>
      <c r="K452" s="382"/>
      <c r="L452" s="382"/>
      <c r="M452" s="382"/>
      <c r="N452" s="382"/>
      <c r="O452" s="382"/>
      <c r="P452" s="382"/>
      <c r="Q452" s="382"/>
      <c r="R452" s="382"/>
      <c r="S452" s="382"/>
      <c r="T452" s="382"/>
      <c r="U452" s="382"/>
      <c r="V452" s="382"/>
      <c r="W452" s="382"/>
      <c r="X452" s="382"/>
      <c r="Y452" s="382"/>
      <c r="Z452" s="382"/>
      <c r="AA452" s="373"/>
      <c r="AB452" s="373"/>
      <c r="AC452" s="373"/>
    </row>
    <row r="453" spans="1:68" ht="27" hidden="1" customHeight="1" x14ac:dyDescent="0.25">
      <c r="A453" s="54" t="s">
        <v>574</v>
      </c>
      <c r="B453" s="54" t="s">
        <v>575</v>
      </c>
      <c r="C453" s="31">
        <v>4301020315</v>
      </c>
      <c r="D453" s="388">
        <v>4607091389364</v>
      </c>
      <c r="E453" s="389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406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7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hidden="1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407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hidden="1" customHeight="1" x14ac:dyDescent="0.25">
      <c r="A456" s="381" t="s">
        <v>63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382"/>
      <c r="Z456" s="382"/>
      <c r="AA456" s="373"/>
      <c r="AB456" s="373"/>
      <c r="AC456" s="373"/>
    </row>
    <row r="457" spans="1:68" ht="27" hidden="1" customHeight="1" x14ac:dyDescent="0.25">
      <c r="A457" s="54" t="s">
        <v>576</v>
      </c>
      <c r="B457" s="54" t="s">
        <v>577</v>
      </c>
      <c r="C457" s="31">
        <v>4301031212</v>
      </c>
      <c r="D457" s="388">
        <v>4607091389739</v>
      </c>
      <c r="E457" s="389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113</v>
      </c>
      <c r="N457" s="33"/>
      <c r="O457" s="32">
        <v>45</v>
      </c>
      <c r="P457" s="4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7" s="391"/>
      <c r="R457" s="391"/>
      <c r="S457" s="391"/>
      <c r="T457" s="392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customHeight="1" x14ac:dyDescent="0.25">
      <c r="A458" s="54" t="s">
        <v>576</v>
      </c>
      <c r="B458" s="54" t="s">
        <v>578</v>
      </c>
      <c r="C458" s="31">
        <v>4301031324</v>
      </c>
      <c r="D458" s="388">
        <v>4607091389739</v>
      </c>
      <c r="E458" s="389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67</v>
      </c>
      <c r="N458" s="33"/>
      <c r="O458" s="32">
        <v>50</v>
      </c>
      <c r="P458" s="4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8" s="391"/>
      <c r="R458" s="391"/>
      <c r="S458" s="391"/>
      <c r="T458" s="392"/>
      <c r="U458" s="34"/>
      <c r="V458" s="34"/>
      <c r="W458" s="35" t="s">
        <v>68</v>
      </c>
      <c r="X458" s="377">
        <v>110</v>
      </c>
      <c r="Y458" s="378">
        <f t="shared" si="78"/>
        <v>113.4</v>
      </c>
      <c r="Z458" s="36">
        <f>IFERROR(IF(Y458=0,"",ROUNDUP(Y458/H458,0)*0.00753),"")</f>
        <v>0.20331000000000002</v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116.0238095238095</v>
      </c>
      <c r="BN458" s="64">
        <f t="shared" si="80"/>
        <v>119.60999999999999</v>
      </c>
      <c r="BO458" s="64">
        <f t="shared" si="81"/>
        <v>0.16788766788766787</v>
      </c>
      <c r="BP458" s="64">
        <f t="shared" si="82"/>
        <v>0.17307692307692307</v>
      </c>
    </row>
    <row r="459" spans="1:68" ht="27" hidden="1" customHeight="1" x14ac:dyDescent="0.25">
      <c r="A459" s="54" t="s">
        <v>579</v>
      </c>
      <c r="B459" s="54" t="s">
        <v>580</v>
      </c>
      <c r="C459" s="31">
        <v>4301031363</v>
      </c>
      <c r="D459" s="388">
        <v>4607091389425</v>
      </c>
      <c r="E459" s="389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1"/>
      <c r="R459" s="391"/>
      <c r="S459" s="391"/>
      <c r="T459" s="392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hidden="1" customHeight="1" x14ac:dyDescent="0.25">
      <c r="A460" s="54" t="s">
        <v>581</v>
      </c>
      <c r="B460" s="54" t="s">
        <v>582</v>
      </c>
      <c r="C460" s="31">
        <v>4301031334</v>
      </c>
      <c r="D460" s="388">
        <v>4680115880771</v>
      </c>
      <c r="E460" s="389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4301031173</v>
      </c>
      <c r="D461" s="388">
        <v>4607091389500</v>
      </c>
      <c r="E461" s="389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6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77">
        <v>17.5</v>
      </c>
      <c r="Y461" s="378">
        <f t="shared" si="78"/>
        <v>18.900000000000002</v>
      </c>
      <c r="Z461" s="36">
        <f>IFERROR(IF(Y461=0,"",ROUNDUP(Y461/H461,0)*0.00502),"")</f>
        <v>4.5179999999999998E-2</v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18.583333333333332</v>
      </c>
      <c r="BN461" s="64">
        <f t="shared" si="80"/>
        <v>20.07</v>
      </c>
      <c r="BO461" s="64">
        <f t="shared" si="81"/>
        <v>3.5612535612535613E-2</v>
      </c>
      <c r="BP461" s="64">
        <f t="shared" si="82"/>
        <v>3.8461538461538464E-2</v>
      </c>
    </row>
    <row r="462" spans="1:68" ht="27" hidden="1" customHeight="1" x14ac:dyDescent="0.25">
      <c r="A462" s="54" t="s">
        <v>583</v>
      </c>
      <c r="B462" s="54" t="s">
        <v>585</v>
      </c>
      <c r="C462" s="31">
        <v>4301031327</v>
      </c>
      <c r="D462" s="388">
        <v>4607091389500</v>
      </c>
      <c r="E462" s="389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6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6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7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34.523809523809518</v>
      </c>
      <c r="Y463" s="379">
        <f>IFERROR(Y457/H457,"0")+IFERROR(Y458/H458,"0")+IFERROR(Y459/H459,"0")+IFERROR(Y460/H460,"0")+IFERROR(Y461/H461,"0")+IFERROR(Y462/H462,"0")</f>
        <v>36</v>
      </c>
      <c r="Z463" s="379">
        <f>IFERROR(IF(Z457="",0,Z457),"0")+IFERROR(IF(Z458="",0,Z458),"0")+IFERROR(IF(Z459="",0,Z459),"0")+IFERROR(IF(Z460="",0,Z460),"0")+IFERROR(IF(Z461="",0,Z461),"0")+IFERROR(IF(Z462="",0,Z462),"0")</f>
        <v>0.24849000000000002</v>
      </c>
      <c r="AA463" s="380"/>
      <c r="AB463" s="380"/>
      <c r="AC463" s="380"/>
    </row>
    <row r="464" spans="1:68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407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127.5</v>
      </c>
      <c r="Y464" s="379">
        <f>IFERROR(SUM(Y457:Y462),"0")</f>
        <v>132.30000000000001</v>
      </c>
      <c r="Z464" s="37"/>
      <c r="AA464" s="380"/>
      <c r="AB464" s="380"/>
      <c r="AC464" s="380"/>
    </row>
    <row r="465" spans="1:68" ht="14.25" hidden="1" customHeight="1" x14ac:dyDescent="0.25">
      <c r="A465" s="381" t="s">
        <v>104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8">
        <v>4680115884090</v>
      </c>
      <c r="E466" s="389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77">
        <v>3.3</v>
      </c>
      <c r="Y466" s="378">
        <f>IFERROR(IF(X466="",0,CEILING((X466/$H466),1)*$H466),"")</f>
        <v>3.96</v>
      </c>
      <c r="Z466" s="36">
        <f>IFERROR(IF(Y466=0,"",ROUNDUP(Y466/H466,0)*0.00627),"")</f>
        <v>1.881E-2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4.6999999999999993</v>
      </c>
      <c r="BN466" s="64">
        <f>IFERROR(Y466*I466/H466,"0")</f>
        <v>5.64</v>
      </c>
      <c r="BO466" s="64">
        <f>IFERROR(1/J466*(X466/H466),"0")</f>
        <v>1.2499999999999997E-2</v>
      </c>
      <c r="BP466" s="64">
        <f>IFERROR(1/J466*(Y466/H466),"0")</f>
        <v>1.4999999999999999E-2</v>
      </c>
    </row>
    <row r="467" spans="1:68" x14ac:dyDescent="0.2">
      <c r="A467" s="406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7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2.4999999999999996</v>
      </c>
      <c r="Y467" s="379">
        <f>IFERROR(Y466/H466,"0")</f>
        <v>3</v>
      </c>
      <c r="Z467" s="379">
        <f>IFERROR(IF(Z466="",0,Z466),"0")</f>
        <v>1.881E-2</v>
      </c>
      <c r="AA467" s="380"/>
      <c r="AB467" s="380"/>
      <c r="AC467" s="380"/>
    </row>
    <row r="468" spans="1:68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7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3.3</v>
      </c>
      <c r="Y468" s="379">
        <f>IFERROR(SUM(Y466:Y466),"0")</f>
        <v>3.96</v>
      </c>
      <c r="Z468" s="37"/>
      <c r="AA468" s="380"/>
      <c r="AB468" s="380"/>
      <c r="AC468" s="380"/>
    </row>
    <row r="469" spans="1:68" ht="16.5" hidden="1" customHeight="1" x14ac:dyDescent="0.25">
      <c r="A469" s="403" t="s">
        <v>588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2"/>
      <c r="AB469" s="372"/>
      <c r="AC469" s="372"/>
    </row>
    <row r="470" spans="1:68" ht="14.25" hidden="1" customHeight="1" x14ac:dyDescent="0.25">
      <c r="A470" s="381" t="s">
        <v>63</v>
      </c>
      <c r="B470" s="382"/>
      <c r="C470" s="382"/>
      <c r="D470" s="382"/>
      <c r="E470" s="382"/>
      <c r="F470" s="382"/>
      <c r="G470" s="382"/>
      <c r="H470" s="382"/>
      <c r="I470" s="382"/>
      <c r="J470" s="382"/>
      <c r="K470" s="382"/>
      <c r="L470" s="382"/>
      <c r="M470" s="382"/>
      <c r="N470" s="382"/>
      <c r="O470" s="382"/>
      <c r="P470" s="382"/>
      <c r="Q470" s="382"/>
      <c r="R470" s="382"/>
      <c r="S470" s="382"/>
      <c r="T470" s="382"/>
      <c r="U470" s="382"/>
      <c r="V470" s="382"/>
      <c r="W470" s="382"/>
      <c r="X470" s="382"/>
      <c r="Y470" s="382"/>
      <c r="Z470" s="382"/>
      <c r="AA470" s="373"/>
      <c r="AB470" s="373"/>
      <c r="AC470" s="373"/>
    </row>
    <row r="471" spans="1:68" ht="27" hidden="1" customHeight="1" x14ac:dyDescent="0.25">
      <c r="A471" s="54" t="s">
        <v>589</v>
      </c>
      <c r="B471" s="54" t="s">
        <v>590</v>
      </c>
      <c r="C471" s="31">
        <v>4301031294</v>
      </c>
      <c r="D471" s="388">
        <v>4680115885189</v>
      </c>
      <c r="E471" s="389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1"/>
      <c r="R471" s="391"/>
      <c r="S471" s="391"/>
      <c r="T471" s="392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8">
        <v>4680115885172</v>
      </c>
      <c r="E472" s="389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1"/>
      <c r="R472" s="391"/>
      <c r="S472" s="391"/>
      <c r="T472" s="392"/>
      <c r="U472" s="34"/>
      <c r="V472" s="34"/>
      <c r="W472" s="35" t="s">
        <v>68</v>
      </c>
      <c r="X472" s="377">
        <v>4</v>
      </c>
      <c r="Y472" s="378">
        <f>IFERROR(IF(X472="",0,CEILING((X472/$H472),1)*$H472),"")</f>
        <v>4.8</v>
      </c>
      <c r="Z472" s="36">
        <f>IFERROR(IF(Y472=0,"",ROUNDUP(Y472/H472,0)*0.00502),"")</f>
        <v>2.0080000000000001E-2</v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4.3333333333333339</v>
      </c>
      <c r="BN472" s="64">
        <f>IFERROR(Y472*I472/H472,"0")</f>
        <v>5.2</v>
      </c>
      <c r="BO472" s="64">
        <f>IFERROR(1/J472*(X472/H472),"0")</f>
        <v>1.4245014245014247E-2</v>
      </c>
      <c r="BP472" s="64">
        <f>IFERROR(1/J472*(Y472/H472),"0")</f>
        <v>1.7094017094017096E-2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8">
        <v>4680115885110</v>
      </c>
      <c r="E473" s="389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77">
        <v>8</v>
      </c>
      <c r="Y473" s="378">
        <f>IFERROR(IF(X473="",0,CEILING((X473/$H473),1)*$H473),"")</f>
        <v>8.4</v>
      </c>
      <c r="Z473" s="36">
        <f>IFERROR(IF(Y473=0,"",ROUNDUP(Y473/H473,0)*0.00502),"")</f>
        <v>3.5140000000000005E-2</v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13.466666666666667</v>
      </c>
      <c r="BN473" s="64">
        <f>IFERROR(Y473*I473/H473,"0")</f>
        <v>14.14</v>
      </c>
      <c r="BO473" s="64">
        <f>IFERROR(1/J473*(X473/H473),"0")</f>
        <v>2.8490028490028494E-2</v>
      </c>
      <c r="BP473" s="64">
        <f>IFERROR(1/J473*(Y473/H473),"0")</f>
        <v>2.9914529914529923E-2</v>
      </c>
    </row>
    <row r="474" spans="1:68" x14ac:dyDescent="0.2">
      <c r="A474" s="406"/>
      <c r="B474" s="382"/>
      <c r="C474" s="382"/>
      <c r="D474" s="382"/>
      <c r="E474" s="382"/>
      <c r="F474" s="382"/>
      <c r="G474" s="382"/>
      <c r="H474" s="382"/>
      <c r="I474" s="382"/>
      <c r="J474" s="382"/>
      <c r="K474" s="382"/>
      <c r="L474" s="382"/>
      <c r="M474" s="382"/>
      <c r="N474" s="382"/>
      <c r="O474" s="407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10</v>
      </c>
      <c r="Y474" s="379">
        <f>IFERROR(Y471/H471,"0")+IFERROR(Y472/H472,"0")+IFERROR(Y473/H473,"0")</f>
        <v>11</v>
      </c>
      <c r="Z474" s="379">
        <f>IFERROR(IF(Z471="",0,Z471),"0")+IFERROR(IF(Z472="",0,Z472),"0")+IFERROR(IF(Z473="",0,Z473),"0")</f>
        <v>5.5220000000000005E-2</v>
      </c>
      <c r="AA474" s="380"/>
      <c r="AB474" s="380"/>
      <c r="AC474" s="380"/>
    </row>
    <row r="475" spans="1:68" x14ac:dyDescent="0.2">
      <c r="A475" s="382"/>
      <c r="B475" s="382"/>
      <c r="C475" s="382"/>
      <c r="D475" s="382"/>
      <c r="E475" s="382"/>
      <c r="F475" s="382"/>
      <c r="G475" s="382"/>
      <c r="H475" s="382"/>
      <c r="I475" s="382"/>
      <c r="J475" s="382"/>
      <c r="K475" s="382"/>
      <c r="L475" s="382"/>
      <c r="M475" s="382"/>
      <c r="N475" s="382"/>
      <c r="O475" s="407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12</v>
      </c>
      <c r="Y475" s="379">
        <f>IFERROR(SUM(Y471:Y473),"0")</f>
        <v>13.2</v>
      </c>
      <c r="Z475" s="37"/>
      <c r="AA475" s="380"/>
      <c r="AB475" s="380"/>
      <c r="AC475" s="380"/>
    </row>
    <row r="476" spans="1:68" ht="16.5" hidden="1" customHeight="1" x14ac:dyDescent="0.25">
      <c r="A476" s="403" t="s">
        <v>595</v>
      </c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382"/>
      <c r="P476" s="382"/>
      <c r="Q476" s="382"/>
      <c r="R476" s="382"/>
      <c r="S476" s="382"/>
      <c r="T476" s="382"/>
      <c r="U476" s="382"/>
      <c r="V476" s="382"/>
      <c r="W476" s="382"/>
      <c r="X476" s="382"/>
      <c r="Y476" s="382"/>
      <c r="Z476" s="382"/>
      <c r="AA476" s="372"/>
      <c r="AB476" s="372"/>
      <c r="AC476" s="372"/>
    </row>
    <row r="477" spans="1:68" ht="14.25" hidden="1" customHeight="1" x14ac:dyDescent="0.25">
      <c r="A477" s="381" t="s">
        <v>63</v>
      </c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382"/>
      <c r="P477" s="382"/>
      <c r="Q477" s="382"/>
      <c r="R477" s="382"/>
      <c r="S477" s="382"/>
      <c r="T477" s="382"/>
      <c r="U477" s="382"/>
      <c r="V477" s="382"/>
      <c r="W477" s="382"/>
      <c r="X477" s="382"/>
      <c r="Y477" s="382"/>
      <c r="Z477" s="382"/>
      <c r="AA477" s="373"/>
      <c r="AB477" s="373"/>
      <c r="AC477" s="373"/>
    </row>
    <row r="478" spans="1:68" ht="27" hidden="1" customHeight="1" x14ac:dyDescent="0.25">
      <c r="A478" s="54" t="s">
        <v>596</v>
      </c>
      <c r="B478" s="54" t="s">
        <v>597</v>
      </c>
      <c r="C478" s="31">
        <v>4301031261</v>
      </c>
      <c r="D478" s="388">
        <v>4680115885103</v>
      </c>
      <c r="E478" s="389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1"/>
      <c r="R478" s="391"/>
      <c r="S478" s="391"/>
      <c r="T478" s="392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406"/>
      <c r="B479" s="382"/>
      <c r="C479" s="382"/>
      <c r="D479" s="382"/>
      <c r="E479" s="382"/>
      <c r="F479" s="382"/>
      <c r="G479" s="382"/>
      <c r="H479" s="382"/>
      <c r="I479" s="382"/>
      <c r="J479" s="382"/>
      <c r="K479" s="382"/>
      <c r="L479" s="382"/>
      <c r="M479" s="382"/>
      <c r="N479" s="382"/>
      <c r="O479" s="407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hidden="1" x14ac:dyDescent="0.2">
      <c r="A480" s="382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7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hidden="1" customHeight="1" x14ac:dyDescent="0.2">
      <c r="A481" s="438" t="s">
        <v>598</v>
      </c>
      <c r="B481" s="439"/>
      <c r="C481" s="439"/>
      <c r="D481" s="439"/>
      <c r="E481" s="439"/>
      <c r="F481" s="439"/>
      <c r="G481" s="439"/>
      <c r="H481" s="439"/>
      <c r="I481" s="439"/>
      <c r="J481" s="439"/>
      <c r="K481" s="439"/>
      <c r="L481" s="439"/>
      <c r="M481" s="439"/>
      <c r="N481" s="439"/>
      <c r="O481" s="439"/>
      <c r="P481" s="439"/>
      <c r="Q481" s="439"/>
      <c r="R481" s="439"/>
      <c r="S481" s="439"/>
      <c r="T481" s="439"/>
      <c r="U481" s="439"/>
      <c r="V481" s="439"/>
      <c r="W481" s="439"/>
      <c r="X481" s="439"/>
      <c r="Y481" s="439"/>
      <c r="Z481" s="439"/>
      <c r="AA481" s="48"/>
      <c r="AB481" s="48"/>
      <c r="AC481" s="48"/>
    </row>
    <row r="482" spans="1:68" ht="16.5" hidden="1" customHeight="1" x14ac:dyDescent="0.25">
      <c r="A482" s="403" t="s">
        <v>598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1" t="s">
        <v>109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8">
        <v>4607091389067</v>
      </c>
      <c r="E484" s="389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1"/>
      <c r="R484" s="391"/>
      <c r="S484" s="391"/>
      <c r="T484" s="392"/>
      <c r="U484" s="34"/>
      <c r="V484" s="34"/>
      <c r="W484" s="35" t="s">
        <v>68</v>
      </c>
      <c r="X484" s="377">
        <v>60</v>
      </c>
      <c r="Y484" s="378">
        <f t="shared" ref="Y484:Y491" si="83">IFERROR(IF(X484="",0,CEILING((X484/$H484),1)*$H484),"")</f>
        <v>63.36</v>
      </c>
      <c r="Z484" s="36">
        <f t="shared" ref="Z484:Z489" si="84">IFERROR(IF(Y484=0,"",ROUNDUP(Y484/H484,0)*0.01196),"")</f>
        <v>0.14352000000000001</v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64.090909090909079</v>
      </c>
      <c r="BN484" s="64">
        <f t="shared" ref="BN484:BN491" si="86">IFERROR(Y484*I484/H484,"0")</f>
        <v>67.679999999999993</v>
      </c>
      <c r="BO484" s="64">
        <f t="shared" ref="BO484:BO491" si="87">IFERROR(1/J484*(X484/H484),"0")</f>
        <v>0.10926573426573427</v>
      </c>
      <c r="BP484" s="64">
        <f t="shared" ref="BP484:BP491" si="88">IFERROR(1/J484*(Y484/H484),"0")</f>
        <v>0.11538461538461539</v>
      </c>
    </row>
    <row r="485" spans="1:68" ht="27" hidden="1" customHeight="1" x14ac:dyDescent="0.25">
      <c r="A485" s="54" t="s">
        <v>601</v>
      </c>
      <c r="B485" s="54" t="s">
        <v>602</v>
      </c>
      <c r="C485" s="31">
        <v>4301011961</v>
      </c>
      <c r="D485" s="388">
        <v>4680115885271</v>
      </c>
      <c r="E485" s="389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hidden="1" customHeight="1" x14ac:dyDescent="0.25">
      <c r="A486" s="54" t="s">
        <v>603</v>
      </c>
      <c r="B486" s="54" t="s">
        <v>604</v>
      </c>
      <c r="C486" s="31">
        <v>4301011774</v>
      </c>
      <c r="D486" s="388">
        <v>4680115884502</v>
      </c>
      <c r="E486" s="389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8">
        <v>4607091389104</v>
      </c>
      <c r="E487" s="389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77">
        <v>140</v>
      </c>
      <c r="Y487" s="378">
        <f t="shared" si="83"/>
        <v>142.56</v>
      </c>
      <c r="Z487" s="36">
        <f t="shared" si="84"/>
        <v>0.32291999999999998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149.54545454545453</v>
      </c>
      <c r="BN487" s="64">
        <f t="shared" si="86"/>
        <v>152.27999999999997</v>
      </c>
      <c r="BO487" s="64">
        <f t="shared" si="87"/>
        <v>0.25495337995337997</v>
      </c>
      <c r="BP487" s="64">
        <f t="shared" si="88"/>
        <v>0.25961538461538464</v>
      </c>
    </row>
    <row r="488" spans="1:68" ht="16.5" hidden="1" customHeight="1" x14ac:dyDescent="0.25">
      <c r="A488" s="54" t="s">
        <v>607</v>
      </c>
      <c r="B488" s="54" t="s">
        <v>608</v>
      </c>
      <c r="C488" s="31">
        <v>4301011799</v>
      </c>
      <c r="D488" s="388">
        <v>4680115884519</v>
      </c>
      <c r="E488" s="389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8">
        <v>4680115885226</v>
      </c>
      <c r="E489" s="389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7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1"/>
      <c r="R489" s="391"/>
      <c r="S489" s="391"/>
      <c r="T489" s="392"/>
      <c r="U489" s="34"/>
      <c r="V489" s="34"/>
      <c r="W489" s="35" t="s">
        <v>68</v>
      </c>
      <c r="X489" s="377">
        <v>110</v>
      </c>
      <c r="Y489" s="378">
        <f t="shared" si="83"/>
        <v>110.88000000000001</v>
      </c>
      <c r="Z489" s="36">
        <f t="shared" si="84"/>
        <v>0.25115999999999999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117.49999999999999</v>
      </c>
      <c r="BN489" s="64">
        <f t="shared" si="86"/>
        <v>118.44</v>
      </c>
      <c r="BO489" s="64">
        <f t="shared" si="87"/>
        <v>0.20032051282051283</v>
      </c>
      <c r="BP489" s="64">
        <f t="shared" si="88"/>
        <v>0.20192307692307693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8">
        <v>4680115880603</v>
      </c>
      <c r="E490" s="389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1"/>
      <c r="R490" s="391"/>
      <c r="S490" s="391"/>
      <c r="T490" s="392"/>
      <c r="U490" s="34"/>
      <c r="V490" s="34"/>
      <c r="W490" s="35" t="s">
        <v>68</v>
      </c>
      <c r="X490" s="377">
        <v>132</v>
      </c>
      <c r="Y490" s="378">
        <f t="shared" si="83"/>
        <v>133.20000000000002</v>
      </c>
      <c r="Z490" s="36">
        <f>IFERROR(IF(Y490=0,"",ROUNDUP(Y490/H490,0)*0.00937),"")</f>
        <v>0.34669</v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140.79999999999998</v>
      </c>
      <c r="BN490" s="64">
        <f t="shared" si="86"/>
        <v>142.08000000000001</v>
      </c>
      <c r="BO490" s="64">
        <f t="shared" si="87"/>
        <v>0.30555555555555552</v>
      </c>
      <c r="BP490" s="64">
        <f t="shared" si="88"/>
        <v>0.3083333333333334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8">
        <v>4607091389982</v>
      </c>
      <c r="E491" s="389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6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1"/>
      <c r="R491" s="391"/>
      <c r="S491" s="391"/>
      <c r="T491" s="392"/>
      <c r="U491" s="34"/>
      <c r="V491" s="34"/>
      <c r="W491" s="35" t="s">
        <v>68</v>
      </c>
      <c r="X491" s="377">
        <v>180</v>
      </c>
      <c r="Y491" s="378">
        <f t="shared" si="83"/>
        <v>180</v>
      </c>
      <c r="Z491" s="36">
        <f>IFERROR(IF(Y491=0,"",ROUNDUP(Y491/H491,0)*0.00937),"")</f>
        <v>0.46849999999999997</v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191.99999999999997</v>
      </c>
      <c r="BN491" s="64">
        <f t="shared" si="86"/>
        <v>191.99999999999997</v>
      </c>
      <c r="BO491" s="64">
        <f t="shared" si="87"/>
        <v>0.41666666666666669</v>
      </c>
      <c r="BP491" s="64">
        <f t="shared" si="88"/>
        <v>0.41666666666666669</v>
      </c>
    </row>
    <row r="492" spans="1:68" x14ac:dyDescent="0.2">
      <c r="A492" s="406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7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145.37878787878788</v>
      </c>
      <c r="Y492" s="379">
        <f>IFERROR(Y484/H484,"0")+IFERROR(Y485/H485,"0")+IFERROR(Y486/H486,"0")+IFERROR(Y487/H487,"0")+IFERROR(Y488/H488,"0")+IFERROR(Y489/H489,"0")+IFERROR(Y490/H490,"0")+IFERROR(Y491/H491,"0")</f>
        <v>147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1.5327899999999999</v>
      </c>
      <c r="AA492" s="380"/>
      <c r="AB492" s="380"/>
      <c r="AC492" s="380"/>
    </row>
    <row r="493" spans="1:68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7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622</v>
      </c>
      <c r="Y493" s="379">
        <f>IFERROR(SUM(Y484:Y491),"0")</f>
        <v>630</v>
      </c>
      <c r="Z493" s="37"/>
      <c r="AA493" s="380"/>
      <c r="AB493" s="380"/>
      <c r="AC493" s="380"/>
    </row>
    <row r="494" spans="1:68" ht="14.25" hidden="1" customHeight="1" x14ac:dyDescent="0.25">
      <c r="A494" s="381" t="s">
        <v>149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382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8">
        <v>4607091388930</v>
      </c>
      <c r="E495" s="389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1"/>
      <c r="R495" s="391"/>
      <c r="S495" s="391"/>
      <c r="T495" s="392"/>
      <c r="U495" s="34"/>
      <c r="V495" s="34"/>
      <c r="W495" s="35" t="s">
        <v>68</v>
      </c>
      <c r="X495" s="377">
        <v>150</v>
      </c>
      <c r="Y495" s="378">
        <f>IFERROR(IF(X495="",0,CEILING((X495/$H495),1)*$H495),"")</f>
        <v>153.12</v>
      </c>
      <c r="Z495" s="36">
        <f>IFERROR(IF(Y495=0,"",ROUNDUP(Y495/H495,0)*0.01196),"")</f>
        <v>0.34683999999999998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160.22727272727272</v>
      </c>
      <c r="BN495" s="64">
        <f>IFERROR(Y495*I495/H495,"0")</f>
        <v>163.56</v>
      </c>
      <c r="BO495" s="64">
        <f>IFERROR(1/J495*(X495/H495),"0")</f>
        <v>0.27316433566433568</v>
      </c>
      <c r="BP495" s="64">
        <f>IFERROR(1/J495*(Y495/H495),"0")</f>
        <v>0.27884615384615385</v>
      </c>
    </row>
    <row r="496" spans="1:68" ht="16.5" hidden="1" customHeight="1" x14ac:dyDescent="0.25">
      <c r="A496" s="54" t="s">
        <v>617</v>
      </c>
      <c r="B496" s="54" t="s">
        <v>618</v>
      </c>
      <c r="C496" s="31">
        <v>4301020206</v>
      </c>
      <c r="D496" s="388">
        <v>4680115880054</v>
      </c>
      <c r="E496" s="389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1"/>
      <c r="R496" s="391"/>
      <c r="S496" s="391"/>
      <c r="T496" s="392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6"/>
      <c r="B497" s="382"/>
      <c r="C497" s="382"/>
      <c r="D497" s="382"/>
      <c r="E497" s="382"/>
      <c r="F497" s="382"/>
      <c r="G497" s="382"/>
      <c r="H497" s="382"/>
      <c r="I497" s="382"/>
      <c r="J497" s="382"/>
      <c r="K497" s="382"/>
      <c r="L497" s="382"/>
      <c r="M497" s="382"/>
      <c r="N497" s="382"/>
      <c r="O497" s="407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28.409090909090907</v>
      </c>
      <c r="Y497" s="379">
        <f>IFERROR(Y495/H495,"0")+IFERROR(Y496/H496,"0")</f>
        <v>29</v>
      </c>
      <c r="Z497" s="379">
        <f>IFERROR(IF(Z495="",0,Z495),"0")+IFERROR(IF(Z496="",0,Z496),"0")</f>
        <v>0.34683999999999998</v>
      </c>
      <c r="AA497" s="380"/>
      <c r="AB497" s="380"/>
      <c r="AC497" s="380"/>
    </row>
    <row r="498" spans="1:68" x14ac:dyDescent="0.2">
      <c r="A498" s="382"/>
      <c r="B498" s="382"/>
      <c r="C498" s="382"/>
      <c r="D498" s="382"/>
      <c r="E498" s="382"/>
      <c r="F498" s="382"/>
      <c r="G498" s="382"/>
      <c r="H498" s="382"/>
      <c r="I498" s="382"/>
      <c r="J498" s="382"/>
      <c r="K498" s="382"/>
      <c r="L498" s="382"/>
      <c r="M498" s="382"/>
      <c r="N498" s="382"/>
      <c r="O498" s="407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150</v>
      </c>
      <c r="Y498" s="379">
        <f>IFERROR(SUM(Y495:Y496),"0")</f>
        <v>153.12</v>
      </c>
      <c r="Z498" s="37"/>
      <c r="AA498" s="380"/>
      <c r="AB498" s="380"/>
      <c r="AC498" s="380"/>
    </row>
    <row r="499" spans="1:68" ht="14.25" hidden="1" customHeight="1" x14ac:dyDescent="0.25">
      <c r="A499" s="381" t="s">
        <v>63</v>
      </c>
      <c r="B499" s="382"/>
      <c r="C499" s="382"/>
      <c r="D499" s="382"/>
      <c r="E499" s="382"/>
      <c r="F499" s="382"/>
      <c r="G499" s="382"/>
      <c r="H499" s="382"/>
      <c r="I499" s="382"/>
      <c r="J499" s="382"/>
      <c r="K499" s="382"/>
      <c r="L499" s="382"/>
      <c r="M499" s="382"/>
      <c r="N499" s="382"/>
      <c r="O499" s="382"/>
      <c r="P499" s="382"/>
      <c r="Q499" s="382"/>
      <c r="R499" s="382"/>
      <c r="S499" s="382"/>
      <c r="T499" s="382"/>
      <c r="U499" s="382"/>
      <c r="V499" s="382"/>
      <c r="W499" s="382"/>
      <c r="X499" s="382"/>
      <c r="Y499" s="382"/>
      <c r="Z499" s="382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8">
        <v>4680115883116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1"/>
      <c r="R500" s="391"/>
      <c r="S500" s="391"/>
      <c r="T500" s="392"/>
      <c r="U500" s="34"/>
      <c r="V500" s="34"/>
      <c r="W500" s="35" t="s">
        <v>68</v>
      </c>
      <c r="X500" s="377">
        <v>60</v>
      </c>
      <c r="Y500" s="378">
        <f t="shared" ref="Y500:Y505" si="89">IFERROR(IF(X500="",0,CEILING((X500/$H500),1)*$H500),"")</f>
        <v>63.36</v>
      </c>
      <c r="Z500" s="36">
        <f>IFERROR(IF(Y500=0,"",ROUNDUP(Y500/H500,0)*0.01196),"")</f>
        <v>0.14352000000000001</v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64.090909090909079</v>
      </c>
      <c r="BN500" s="64">
        <f t="shared" ref="BN500:BN505" si="91">IFERROR(Y500*I500/H500,"0")</f>
        <v>67.679999999999993</v>
      </c>
      <c r="BO500" s="64">
        <f t="shared" ref="BO500:BO505" si="92">IFERROR(1/J500*(X500/H500),"0")</f>
        <v>0.10926573426573427</v>
      </c>
      <c r="BP500" s="64">
        <f t="shared" ref="BP500:BP505" si="93">IFERROR(1/J500*(Y500/H500),"0")</f>
        <v>0.11538461538461539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8">
        <v>4680115883093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77">
        <v>50</v>
      </c>
      <c r="Y501" s="378">
        <f t="shared" si="89"/>
        <v>52.800000000000004</v>
      </c>
      <c r="Z501" s="36">
        <f>IFERROR(IF(Y501=0,"",ROUNDUP(Y501/H501,0)*0.01196),"")</f>
        <v>0.1196</v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53.409090909090907</v>
      </c>
      <c r="BN501" s="64">
        <f t="shared" si="91"/>
        <v>56.400000000000006</v>
      </c>
      <c r="BO501" s="64">
        <f t="shared" si="92"/>
        <v>9.1054778554778545E-2</v>
      </c>
      <c r="BP501" s="64">
        <f t="shared" si="93"/>
        <v>9.6153846153846159E-2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8">
        <v>4680115883109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77">
        <v>110</v>
      </c>
      <c r="Y502" s="378">
        <f t="shared" si="89"/>
        <v>110.88000000000001</v>
      </c>
      <c r="Z502" s="36">
        <f>IFERROR(IF(Y502=0,"",ROUNDUP(Y502/H502,0)*0.01196),"")</f>
        <v>0.25115999999999999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117.49999999999999</v>
      </c>
      <c r="BN502" s="64">
        <f t="shared" si="91"/>
        <v>118.44</v>
      </c>
      <c r="BO502" s="64">
        <f t="shared" si="92"/>
        <v>0.20032051282051283</v>
      </c>
      <c r="BP502" s="64">
        <f t="shared" si="93"/>
        <v>0.20192307692307693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8">
        <v>4680115882072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77">
        <v>60</v>
      </c>
      <c r="Y503" s="378">
        <f t="shared" si="89"/>
        <v>61.2</v>
      </c>
      <c r="Z503" s="36">
        <f>IFERROR(IF(Y503=0,"",ROUNDUP(Y503/H503,0)*0.00937),"")</f>
        <v>0.15928999999999999</v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63.999999999999993</v>
      </c>
      <c r="BN503" s="64">
        <f t="shared" si="91"/>
        <v>65.28</v>
      </c>
      <c r="BO503" s="64">
        <f t="shared" si="92"/>
        <v>0.1388888888888889</v>
      </c>
      <c r="BP503" s="64">
        <f t="shared" si="93"/>
        <v>0.14166666666666666</v>
      </c>
    </row>
    <row r="504" spans="1:68" ht="27" hidden="1" customHeight="1" x14ac:dyDescent="0.25">
      <c r="A504" s="54" t="s">
        <v>627</v>
      </c>
      <c r="B504" s="54" t="s">
        <v>628</v>
      </c>
      <c r="C504" s="31">
        <v>4301031251</v>
      </c>
      <c r="D504" s="388">
        <v>4680115882102</v>
      </c>
      <c r="E504" s="389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8">
        <v>4680115882096</v>
      </c>
      <c r="E505" s="389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77">
        <v>72</v>
      </c>
      <c r="Y505" s="378">
        <f t="shared" si="89"/>
        <v>72</v>
      </c>
      <c r="Z505" s="36">
        <f>IFERROR(IF(Y505=0,"",ROUNDUP(Y505/H505,0)*0.00937),"")</f>
        <v>0.18740000000000001</v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76.2</v>
      </c>
      <c r="BN505" s="64">
        <f t="shared" si="91"/>
        <v>76.2</v>
      </c>
      <c r="BO505" s="64">
        <f t="shared" si="92"/>
        <v>0.16666666666666666</v>
      </c>
      <c r="BP505" s="64">
        <f t="shared" si="93"/>
        <v>0.16666666666666666</v>
      </c>
    </row>
    <row r="506" spans="1:68" x14ac:dyDescent="0.2">
      <c r="A506" s="406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7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78.333333333333329</v>
      </c>
      <c r="Y506" s="379">
        <f>IFERROR(Y500/H500,"0")+IFERROR(Y501/H501,"0")+IFERROR(Y502/H502,"0")+IFERROR(Y503/H503,"0")+IFERROR(Y504/H504,"0")+IFERROR(Y505/H505,"0")</f>
        <v>80</v>
      </c>
      <c r="Z506" s="379">
        <f>IFERROR(IF(Z500="",0,Z500),"0")+IFERROR(IF(Z501="",0,Z501),"0")+IFERROR(IF(Z502="",0,Z502),"0")+IFERROR(IF(Z503="",0,Z503),"0")+IFERROR(IF(Z504="",0,Z504),"0")+IFERROR(IF(Z505="",0,Z505),"0")</f>
        <v>0.86097000000000001</v>
      </c>
      <c r="AA506" s="380"/>
      <c r="AB506" s="380"/>
      <c r="AC506" s="380"/>
    </row>
    <row r="507" spans="1:68" x14ac:dyDescent="0.2">
      <c r="A507" s="382"/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407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352</v>
      </c>
      <c r="Y507" s="379">
        <f>IFERROR(SUM(Y500:Y505),"0")</f>
        <v>360.24</v>
      </c>
      <c r="Z507" s="37"/>
      <c r="AA507" s="380"/>
      <c r="AB507" s="380"/>
      <c r="AC507" s="380"/>
    </row>
    <row r="508" spans="1:68" ht="14.25" hidden="1" customHeight="1" x14ac:dyDescent="0.25">
      <c r="A508" s="381" t="s">
        <v>71</v>
      </c>
      <c r="B508" s="382"/>
      <c r="C508" s="382"/>
      <c r="D508" s="382"/>
      <c r="E508" s="382"/>
      <c r="F508" s="382"/>
      <c r="G508" s="382"/>
      <c r="H508" s="382"/>
      <c r="I508" s="382"/>
      <c r="J508" s="382"/>
      <c r="K508" s="382"/>
      <c r="L508" s="382"/>
      <c r="M508" s="382"/>
      <c r="N508" s="382"/>
      <c r="O508" s="382"/>
      <c r="P508" s="382"/>
      <c r="Q508" s="382"/>
      <c r="R508" s="382"/>
      <c r="S508" s="382"/>
      <c r="T508" s="382"/>
      <c r="U508" s="382"/>
      <c r="V508" s="382"/>
      <c r="W508" s="382"/>
      <c r="X508" s="382"/>
      <c r="Y508" s="382"/>
      <c r="Z508" s="382"/>
      <c r="AA508" s="373"/>
      <c r="AB508" s="373"/>
      <c r="AC508" s="373"/>
    </row>
    <row r="509" spans="1:68" ht="16.5" hidden="1" customHeight="1" x14ac:dyDescent="0.25">
      <c r="A509" s="54" t="s">
        <v>631</v>
      </c>
      <c r="B509" s="54" t="s">
        <v>632</v>
      </c>
      <c r="C509" s="31">
        <v>4301051230</v>
      </c>
      <c r="D509" s="388">
        <v>4607091383409</v>
      </c>
      <c r="E509" s="389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1"/>
      <c r="R509" s="391"/>
      <c r="S509" s="391"/>
      <c r="T509" s="392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hidden="1" customHeight="1" x14ac:dyDescent="0.25">
      <c r="A510" s="54" t="s">
        <v>633</v>
      </c>
      <c r="B510" s="54" t="s">
        <v>634</v>
      </c>
      <c r="C510" s="31">
        <v>4301051231</v>
      </c>
      <c r="D510" s="388">
        <v>4607091383416</v>
      </c>
      <c r="E510" s="389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1"/>
      <c r="R510" s="391"/>
      <c r="S510" s="391"/>
      <c r="T510" s="392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635</v>
      </c>
      <c r="B511" s="54" t="s">
        <v>636</v>
      </c>
      <c r="C511" s="31">
        <v>4301051058</v>
      </c>
      <c r="D511" s="388">
        <v>4680115883536</v>
      </c>
      <c r="E511" s="389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1"/>
      <c r="R511" s="391"/>
      <c r="S511" s="391"/>
      <c r="T511" s="392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406"/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407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hidden="1" x14ac:dyDescent="0.2">
      <c r="A513" s="382"/>
      <c r="B513" s="382"/>
      <c r="C513" s="382"/>
      <c r="D513" s="382"/>
      <c r="E513" s="382"/>
      <c r="F513" s="382"/>
      <c r="G513" s="382"/>
      <c r="H513" s="382"/>
      <c r="I513" s="382"/>
      <c r="J513" s="382"/>
      <c r="K513" s="382"/>
      <c r="L513" s="382"/>
      <c r="M513" s="382"/>
      <c r="N513" s="382"/>
      <c r="O513" s="407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hidden="1" customHeight="1" x14ac:dyDescent="0.25">
      <c r="A514" s="381" t="s">
        <v>170</v>
      </c>
      <c r="B514" s="382"/>
      <c r="C514" s="382"/>
      <c r="D514" s="382"/>
      <c r="E514" s="382"/>
      <c r="F514" s="382"/>
      <c r="G514" s="382"/>
      <c r="H514" s="382"/>
      <c r="I514" s="382"/>
      <c r="J514" s="382"/>
      <c r="K514" s="382"/>
      <c r="L514" s="382"/>
      <c r="M514" s="382"/>
      <c r="N514" s="382"/>
      <c r="O514" s="382"/>
      <c r="P514" s="382"/>
      <c r="Q514" s="382"/>
      <c r="R514" s="382"/>
      <c r="S514" s="382"/>
      <c r="T514" s="382"/>
      <c r="U514" s="382"/>
      <c r="V514" s="382"/>
      <c r="W514" s="382"/>
      <c r="X514" s="382"/>
      <c r="Y514" s="382"/>
      <c r="Z514" s="382"/>
      <c r="AA514" s="373"/>
      <c r="AB514" s="373"/>
      <c r="AC514" s="373"/>
    </row>
    <row r="515" spans="1:68" ht="16.5" hidden="1" customHeight="1" x14ac:dyDescent="0.25">
      <c r="A515" s="54" t="s">
        <v>637</v>
      </c>
      <c r="B515" s="54" t="s">
        <v>638</v>
      </c>
      <c r="C515" s="31">
        <v>4301060363</v>
      </c>
      <c r="D515" s="388">
        <v>4680115885035</v>
      </c>
      <c r="E515" s="389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1"/>
      <c r="R515" s="391"/>
      <c r="S515" s="391"/>
      <c r="T515" s="392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406"/>
      <c r="B516" s="382"/>
      <c r="C516" s="382"/>
      <c r="D516" s="382"/>
      <c r="E516" s="382"/>
      <c r="F516" s="382"/>
      <c r="G516" s="382"/>
      <c r="H516" s="382"/>
      <c r="I516" s="382"/>
      <c r="J516" s="382"/>
      <c r="K516" s="382"/>
      <c r="L516" s="382"/>
      <c r="M516" s="382"/>
      <c r="N516" s="382"/>
      <c r="O516" s="407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hidden="1" x14ac:dyDescent="0.2">
      <c r="A517" s="382"/>
      <c r="B517" s="382"/>
      <c r="C517" s="382"/>
      <c r="D517" s="382"/>
      <c r="E517" s="382"/>
      <c r="F517" s="382"/>
      <c r="G517" s="382"/>
      <c r="H517" s="382"/>
      <c r="I517" s="382"/>
      <c r="J517" s="382"/>
      <c r="K517" s="382"/>
      <c r="L517" s="382"/>
      <c r="M517" s="382"/>
      <c r="N517" s="382"/>
      <c r="O517" s="407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hidden="1" customHeight="1" x14ac:dyDescent="0.2">
      <c r="A518" s="438" t="s">
        <v>639</v>
      </c>
      <c r="B518" s="439"/>
      <c r="C518" s="439"/>
      <c r="D518" s="439"/>
      <c r="E518" s="439"/>
      <c r="F518" s="439"/>
      <c r="G518" s="439"/>
      <c r="H518" s="439"/>
      <c r="I518" s="439"/>
      <c r="J518" s="439"/>
      <c r="K518" s="439"/>
      <c r="L518" s="439"/>
      <c r="M518" s="439"/>
      <c r="N518" s="439"/>
      <c r="O518" s="439"/>
      <c r="P518" s="439"/>
      <c r="Q518" s="439"/>
      <c r="R518" s="439"/>
      <c r="S518" s="439"/>
      <c r="T518" s="439"/>
      <c r="U518" s="439"/>
      <c r="V518" s="439"/>
      <c r="W518" s="439"/>
      <c r="X518" s="439"/>
      <c r="Y518" s="439"/>
      <c r="Z518" s="439"/>
      <c r="AA518" s="48"/>
      <c r="AB518" s="48"/>
      <c r="AC518" s="48"/>
    </row>
    <row r="519" spans="1:68" ht="16.5" hidden="1" customHeight="1" x14ac:dyDescent="0.25">
      <c r="A519" s="403" t="s">
        <v>639</v>
      </c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382"/>
      <c r="P519" s="382"/>
      <c r="Q519" s="382"/>
      <c r="R519" s="382"/>
      <c r="S519" s="382"/>
      <c r="T519" s="382"/>
      <c r="U519" s="382"/>
      <c r="V519" s="382"/>
      <c r="W519" s="382"/>
      <c r="X519" s="382"/>
      <c r="Y519" s="382"/>
      <c r="Z519" s="382"/>
      <c r="AA519" s="372"/>
      <c r="AB519" s="372"/>
      <c r="AC519" s="372"/>
    </row>
    <row r="520" spans="1:68" ht="14.25" hidden="1" customHeight="1" x14ac:dyDescent="0.25">
      <c r="A520" s="381" t="s">
        <v>109</v>
      </c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382"/>
      <c r="P520" s="382"/>
      <c r="Q520" s="382"/>
      <c r="R520" s="382"/>
      <c r="S520" s="382"/>
      <c r="T520" s="382"/>
      <c r="U520" s="382"/>
      <c r="V520" s="382"/>
      <c r="W520" s="382"/>
      <c r="X520" s="382"/>
      <c r="Y520" s="382"/>
      <c r="Z520" s="382"/>
      <c r="AA520" s="373"/>
      <c r="AB520" s="373"/>
      <c r="AC520" s="373"/>
    </row>
    <row r="521" spans="1:68" ht="27" hidden="1" customHeight="1" x14ac:dyDescent="0.25">
      <c r="A521" s="54" t="s">
        <v>640</v>
      </c>
      <c r="B521" s="54" t="s">
        <v>641</v>
      </c>
      <c r="C521" s="31">
        <v>4301011763</v>
      </c>
      <c r="D521" s="388">
        <v>4640242181011</v>
      </c>
      <c r="E521" s="389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6" t="s">
        <v>642</v>
      </c>
      <c r="Q521" s="391"/>
      <c r="R521" s="391"/>
      <c r="S521" s="391"/>
      <c r="T521" s="392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hidden="1" customHeight="1" x14ac:dyDescent="0.25">
      <c r="A522" s="54" t="s">
        <v>643</v>
      </c>
      <c r="B522" s="54" t="s">
        <v>644</v>
      </c>
      <c r="C522" s="31">
        <v>4301011585</v>
      </c>
      <c r="D522" s="388">
        <v>4640242180441</v>
      </c>
      <c r="E522" s="389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4" t="s">
        <v>645</v>
      </c>
      <c r="Q522" s="391"/>
      <c r="R522" s="391"/>
      <c r="S522" s="391"/>
      <c r="T522" s="392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hidden="1" customHeight="1" x14ac:dyDescent="0.25">
      <c r="A523" s="54" t="s">
        <v>646</v>
      </c>
      <c r="B523" s="54" t="s">
        <v>647</v>
      </c>
      <c r="C523" s="31">
        <v>4301011584</v>
      </c>
      <c r="D523" s="388">
        <v>4640242180564</v>
      </c>
      <c r="E523" s="389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2" t="s">
        <v>648</v>
      </c>
      <c r="Q523" s="391"/>
      <c r="R523" s="391"/>
      <c r="S523" s="391"/>
      <c r="T523" s="392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hidden="1" customHeight="1" x14ac:dyDescent="0.25">
      <c r="A524" s="54" t="s">
        <v>649</v>
      </c>
      <c r="B524" s="54" t="s">
        <v>650</v>
      </c>
      <c r="C524" s="31">
        <v>4301011762</v>
      </c>
      <c r="D524" s="388">
        <v>4640242180922</v>
      </c>
      <c r="E524" s="389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1" t="s">
        <v>651</v>
      </c>
      <c r="Q524" s="391"/>
      <c r="R524" s="391"/>
      <c r="S524" s="391"/>
      <c r="T524" s="392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652</v>
      </c>
      <c r="B525" s="54" t="s">
        <v>653</v>
      </c>
      <c r="C525" s="31">
        <v>4301011764</v>
      </c>
      <c r="D525" s="388">
        <v>4640242181189</v>
      </c>
      <c r="E525" s="389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75" t="s">
        <v>654</v>
      </c>
      <c r="Q525" s="391"/>
      <c r="R525" s="391"/>
      <c r="S525" s="391"/>
      <c r="T525" s="392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655</v>
      </c>
      <c r="B526" s="54" t="s">
        <v>656</v>
      </c>
      <c r="C526" s="31">
        <v>4301011551</v>
      </c>
      <c r="D526" s="388">
        <v>4640242180038</v>
      </c>
      <c r="E526" s="389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92" t="s">
        <v>657</v>
      </c>
      <c r="Q526" s="391"/>
      <c r="R526" s="391"/>
      <c r="S526" s="391"/>
      <c r="T526" s="392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658</v>
      </c>
      <c r="B527" s="54" t="s">
        <v>659</v>
      </c>
      <c r="C527" s="31">
        <v>4301011765</v>
      </c>
      <c r="D527" s="388">
        <v>4640242181172</v>
      </c>
      <c r="E527" s="389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5" t="s">
        <v>660</v>
      </c>
      <c r="Q527" s="391"/>
      <c r="R527" s="391"/>
      <c r="S527" s="391"/>
      <c r="T527" s="392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idden="1" x14ac:dyDescent="0.2">
      <c r="A528" s="406"/>
      <c r="B528" s="382"/>
      <c r="C528" s="382"/>
      <c r="D528" s="382"/>
      <c r="E528" s="382"/>
      <c r="F528" s="382"/>
      <c r="G528" s="382"/>
      <c r="H528" s="382"/>
      <c r="I528" s="382"/>
      <c r="J528" s="382"/>
      <c r="K528" s="382"/>
      <c r="L528" s="382"/>
      <c r="M528" s="382"/>
      <c r="N528" s="382"/>
      <c r="O528" s="407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hidden="1" x14ac:dyDescent="0.2">
      <c r="A529" s="382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7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hidden="1" customHeight="1" x14ac:dyDescent="0.25">
      <c r="A530" s="381" t="s">
        <v>149</v>
      </c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382"/>
      <c r="P530" s="382"/>
      <c r="Q530" s="382"/>
      <c r="R530" s="382"/>
      <c r="S530" s="382"/>
      <c r="T530" s="382"/>
      <c r="U530" s="382"/>
      <c r="V530" s="382"/>
      <c r="W530" s="382"/>
      <c r="X530" s="382"/>
      <c r="Y530" s="382"/>
      <c r="Z530" s="382"/>
      <c r="AA530" s="373"/>
      <c r="AB530" s="373"/>
      <c r="AC530" s="373"/>
    </row>
    <row r="531" spans="1:68" ht="16.5" hidden="1" customHeight="1" x14ac:dyDescent="0.25">
      <c r="A531" s="54" t="s">
        <v>661</v>
      </c>
      <c r="B531" s="54" t="s">
        <v>662</v>
      </c>
      <c r="C531" s="31">
        <v>4301020269</v>
      </c>
      <c r="D531" s="388">
        <v>4640242180519</v>
      </c>
      <c r="E531" s="389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8" t="s">
        <v>663</v>
      </c>
      <c r="Q531" s="391"/>
      <c r="R531" s="391"/>
      <c r="S531" s="391"/>
      <c r="T531" s="392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664</v>
      </c>
      <c r="B532" s="54" t="s">
        <v>665</v>
      </c>
      <c r="C532" s="31">
        <v>4301020260</v>
      </c>
      <c r="D532" s="388">
        <v>4640242180526</v>
      </c>
      <c r="E532" s="389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4" t="s">
        <v>666</v>
      </c>
      <c r="Q532" s="391"/>
      <c r="R532" s="391"/>
      <c r="S532" s="391"/>
      <c r="T532" s="392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667</v>
      </c>
      <c r="B533" s="54" t="s">
        <v>668</v>
      </c>
      <c r="C533" s="31">
        <v>4301020309</v>
      </c>
      <c r="D533" s="388">
        <v>4640242180090</v>
      </c>
      <c r="E533" s="389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91" t="s">
        <v>669</v>
      </c>
      <c r="Q533" s="391"/>
      <c r="R533" s="391"/>
      <c r="S533" s="391"/>
      <c r="T533" s="392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670</v>
      </c>
      <c r="B534" s="54" t="s">
        <v>671</v>
      </c>
      <c r="C534" s="31">
        <v>4301020295</v>
      </c>
      <c r="D534" s="388">
        <v>4640242181363</v>
      </c>
      <c r="E534" s="389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91"/>
      <c r="R534" s="391"/>
      <c r="S534" s="391"/>
      <c r="T534" s="392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6"/>
      <c r="B535" s="382"/>
      <c r="C535" s="382"/>
      <c r="D535" s="382"/>
      <c r="E535" s="382"/>
      <c r="F535" s="382"/>
      <c r="G535" s="382"/>
      <c r="H535" s="382"/>
      <c r="I535" s="382"/>
      <c r="J535" s="382"/>
      <c r="K535" s="382"/>
      <c r="L535" s="382"/>
      <c r="M535" s="382"/>
      <c r="N535" s="382"/>
      <c r="O535" s="407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hidden="1" x14ac:dyDescent="0.2">
      <c r="A536" s="382"/>
      <c r="B536" s="382"/>
      <c r="C536" s="382"/>
      <c r="D536" s="382"/>
      <c r="E536" s="382"/>
      <c r="F536" s="382"/>
      <c r="G536" s="382"/>
      <c r="H536" s="382"/>
      <c r="I536" s="382"/>
      <c r="J536" s="382"/>
      <c r="K536" s="382"/>
      <c r="L536" s="382"/>
      <c r="M536" s="382"/>
      <c r="N536" s="382"/>
      <c r="O536" s="407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hidden="1" customHeight="1" x14ac:dyDescent="0.25">
      <c r="A537" s="381" t="s">
        <v>63</v>
      </c>
      <c r="B537" s="382"/>
      <c r="C537" s="382"/>
      <c r="D537" s="382"/>
      <c r="E537" s="382"/>
      <c r="F537" s="382"/>
      <c r="G537" s="382"/>
      <c r="H537" s="382"/>
      <c r="I537" s="382"/>
      <c r="J537" s="382"/>
      <c r="K537" s="382"/>
      <c r="L537" s="382"/>
      <c r="M537" s="382"/>
      <c r="N537" s="382"/>
      <c r="O537" s="382"/>
      <c r="P537" s="382"/>
      <c r="Q537" s="382"/>
      <c r="R537" s="382"/>
      <c r="S537" s="382"/>
      <c r="T537" s="382"/>
      <c r="U537" s="382"/>
      <c r="V537" s="382"/>
      <c r="W537" s="382"/>
      <c r="X537" s="382"/>
      <c r="Y537" s="382"/>
      <c r="Z537" s="382"/>
      <c r="AA537" s="373"/>
      <c r="AB537" s="373"/>
      <c r="AC537" s="373"/>
    </row>
    <row r="538" spans="1:68" ht="27" hidden="1" customHeight="1" x14ac:dyDescent="0.25">
      <c r="A538" s="54" t="s">
        <v>673</v>
      </c>
      <c r="B538" s="54" t="s">
        <v>674</v>
      </c>
      <c r="C538" s="31">
        <v>4301031280</v>
      </c>
      <c r="D538" s="388">
        <v>4640242180816</v>
      </c>
      <c r="E538" s="389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4" t="s">
        <v>675</v>
      </c>
      <c r="Q538" s="391"/>
      <c r="R538" s="391"/>
      <c r="S538" s="391"/>
      <c r="T538" s="392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8">
        <v>4640242180595</v>
      </c>
      <c r="E539" s="389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72" t="s">
        <v>678</v>
      </c>
      <c r="Q539" s="391"/>
      <c r="R539" s="391"/>
      <c r="S539" s="391"/>
      <c r="T539" s="392"/>
      <c r="U539" s="34"/>
      <c r="V539" s="34"/>
      <c r="W539" s="35" t="s">
        <v>68</v>
      </c>
      <c r="X539" s="377">
        <v>10</v>
      </c>
      <c r="Y539" s="378">
        <f t="shared" si="99"/>
        <v>12.600000000000001</v>
      </c>
      <c r="Z539" s="36">
        <f>IFERROR(IF(Y539=0,"",ROUNDUP(Y539/H539,0)*0.00753),"")</f>
        <v>2.2589999999999999E-2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10.619047619047619</v>
      </c>
      <c r="BN539" s="64">
        <f t="shared" si="101"/>
        <v>13.38</v>
      </c>
      <c r="BO539" s="64">
        <f t="shared" si="102"/>
        <v>1.5262515262515262E-2</v>
      </c>
      <c r="BP539" s="64">
        <f t="shared" si="103"/>
        <v>1.9230769230769232E-2</v>
      </c>
    </row>
    <row r="540" spans="1:68" ht="27" hidden="1" customHeight="1" x14ac:dyDescent="0.25">
      <c r="A540" s="54" t="s">
        <v>679</v>
      </c>
      <c r="B540" s="54" t="s">
        <v>680</v>
      </c>
      <c r="C540" s="31">
        <v>4301031289</v>
      </c>
      <c r="D540" s="388">
        <v>4640242181615</v>
      </c>
      <c r="E540" s="389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86" t="s">
        <v>681</v>
      </c>
      <c r="Q540" s="391"/>
      <c r="R540" s="391"/>
      <c r="S540" s="391"/>
      <c r="T540" s="392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hidden="1" customHeight="1" x14ac:dyDescent="0.25">
      <c r="A541" s="54" t="s">
        <v>682</v>
      </c>
      <c r="B541" s="54" t="s">
        <v>683</v>
      </c>
      <c r="C541" s="31">
        <v>4301031285</v>
      </c>
      <c r="D541" s="388">
        <v>4640242181639</v>
      </c>
      <c r="E541" s="389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78" t="s">
        <v>684</v>
      </c>
      <c r="Q541" s="391"/>
      <c r="R541" s="391"/>
      <c r="S541" s="391"/>
      <c r="T541" s="392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hidden="1" customHeight="1" x14ac:dyDescent="0.25">
      <c r="A542" s="54" t="s">
        <v>685</v>
      </c>
      <c r="B542" s="54" t="s">
        <v>686</v>
      </c>
      <c r="C542" s="31">
        <v>4301031287</v>
      </c>
      <c r="D542" s="388">
        <v>4640242181622</v>
      </c>
      <c r="E542" s="389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0" t="s">
        <v>687</v>
      </c>
      <c r="Q542" s="391"/>
      <c r="R542" s="391"/>
      <c r="S542" s="391"/>
      <c r="T542" s="392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hidden="1" customHeight="1" x14ac:dyDescent="0.25">
      <c r="A543" s="54" t="s">
        <v>688</v>
      </c>
      <c r="B543" s="54" t="s">
        <v>689</v>
      </c>
      <c r="C543" s="31">
        <v>4301031203</v>
      </c>
      <c r="D543" s="388">
        <v>4640242180908</v>
      </c>
      <c r="E543" s="389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0" t="s">
        <v>690</v>
      </c>
      <c r="Q543" s="391"/>
      <c r="R543" s="391"/>
      <c r="S543" s="391"/>
      <c r="T543" s="392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88">
        <v>4640242180489</v>
      </c>
      <c r="E544" s="389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4" t="s">
        <v>693</v>
      </c>
      <c r="Q544" s="391"/>
      <c r="R544" s="391"/>
      <c r="S544" s="391"/>
      <c r="T544" s="392"/>
      <c r="U544" s="34"/>
      <c r="V544" s="34"/>
      <c r="W544" s="35" t="s">
        <v>68</v>
      </c>
      <c r="X544" s="377">
        <v>2.8</v>
      </c>
      <c r="Y544" s="378">
        <f t="shared" si="99"/>
        <v>3.36</v>
      </c>
      <c r="Z544" s="36">
        <f>IFERROR(IF(Y544=0,"",ROUNDUP(Y544/H544,0)*0.00502),"")</f>
        <v>1.004E-2</v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3.0666666666666669</v>
      </c>
      <c r="BN544" s="64">
        <f t="shared" si="101"/>
        <v>3.68</v>
      </c>
      <c r="BO544" s="64">
        <f t="shared" si="102"/>
        <v>7.1225071225071226E-3</v>
      </c>
      <c r="BP544" s="64">
        <f t="shared" si="103"/>
        <v>8.5470085470085479E-3</v>
      </c>
    </row>
    <row r="545" spans="1:68" x14ac:dyDescent="0.2">
      <c r="A545" s="406"/>
      <c r="B545" s="382"/>
      <c r="C545" s="382"/>
      <c r="D545" s="382"/>
      <c r="E545" s="382"/>
      <c r="F545" s="382"/>
      <c r="G545" s="382"/>
      <c r="H545" s="382"/>
      <c r="I545" s="382"/>
      <c r="J545" s="382"/>
      <c r="K545" s="382"/>
      <c r="L545" s="382"/>
      <c r="M545" s="382"/>
      <c r="N545" s="382"/>
      <c r="O545" s="407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4.0476190476190474</v>
      </c>
      <c r="Y545" s="379">
        <f>IFERROR(Y538/H538,"0")+IFERROR(Y539/H539,"0")+IFERROR(Y540/H540,"0")+IFERROR(Y541/H541,"0")+IFERROR(Y542/H542,"0")+IFERROR(Y543/H543,"0")+IFERROR(Y544/H544,"0")</f>
        <v>5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3.2629999999999999E-2</v>
      </c>
      <c r="AA545" s="380"/>
      <c r="AB545" s="380"/>
      <c r="AC545" s="380"/>
    </row>
    <row r="546" spans="1:68" x14ac:dyDescent="0.2">
      <c r="A546" s="382"/>
      <c r="B546" s="382"/>
      <c r="C546" s="382"/>
      <c r="D546" s="382"/>
      <c r="E546" s="382"/>
      <c r="F546" s="382"/>
      <c r="G546" s="382"/>
      <c r="H546" s="382"/>
      <c r="I546" s="382"/>
      <c r="J546" s="382"/>
      <c r="K546" s="382"/>
      <c r="L546" s="382"/>
      <c r="M546" s="382"/>
      <c r="N546" s="382"/>
      <c r="O546" s="407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12.8</v>
      </c>
      <c r="Y546" s="379">
        <f>IFERROR(SUM(Y538:Y544),"0")</f>
        <v>15.96</v>
      </c>
      <c r="Z546" s="37"/>
      <c r="AA546" s="380"/>
      <c r="AB546" s="380"/>
      <c r="AC546" s="380"/>
    </row>
    <row r="547" spans="1:68" ht="14.25" hidden="1" customHeight="1" x14ac:dyDescent="0.25">
      <c r="A547" s="381" t="s">
        <v>71</v>
      </c>
      <c r="B547" s="382"/>
      <c r="C547" s="382"/>
      <c r="D547" s="382"/>
      <c r="E547" s="382"/>
      <c r="F547" s="382"/>
      <c r="G547" s="382"/>
      <c r="H547" s="382"/>
      <c r="I547" s="382"/>
      <c r="J547" s="382"/>
      <c r="K547" s="382"/>
      <c r="L547" s="382"/>
      <c r="M547" s="382"/>
      <c r="N547" s="382"/>
      <c r="O547" s="382"/>
      <c r="P547" s="382"/>
      <c r="Q547" s="382"/>
      <c r="R547" s="382"/>
      <c r="S547" s="382"/>
      <c r="T547" s="382"/>
      <c r="U547" s="382"/>
      <c r="V547" s="382"/>
      <c r="W547" s="382"/>
      <c r="X547" s="382"/>
      <c r="Y547" s="382"/>
      <c r="Z547" s="382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8">
        <v>4640242180533</v>
      </c>
      <c r="E548" s="389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1" t="s">
        <v>696</v>
      </c>
      <c r="Q548" s="391"/>
      <c r="R548" s="391"/>
      <c r="S548" s="391"/>
      <c r="T548" s="392"/>
      <c r="U548" s="34"/>
      <c r="V548" s="34"/>
      <c r="W548" s="35" t="s">
        <v>68</v>
      </c>
      <c r="X548" s="377">
        <v>1000</v>
      </c>
      <c r="Y548" s="378">
        <f>IFERROR(IF(X548="",0,CEILING((X548/$H548),1)*$H548),"")</f>
        <v>1006.1999999999999</v>
      </c>
      <c r="Z548" s="36">
        <f>IFERROR(IF(Y548=0,"",ROUNDUP(Y548/H548,0)*0.02175),"")</f>
        <v>2.8057499999999997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1072.3076923076924</v>
      </c>
      <c r="BN548" s="64">
        <f>IFERROR(Y548*I548/H548,"0")</f>
        <v>1078.9559999999999</v>
      </c>
      <c r="BO548" s="64">
        <f>IFERROR(1/J548*(X548/H548),"0")</f>
        <v>2.2893772893772892</v>
      </c>
      <c r="BP548" s="64">
        <f>IFERROR(1/J548*(Y548/H548),"0")</f>
        <v>2.3035714285714284</v>
      </c>
    </row>
    <row r="549" spans="1:68" ht="27" hidden="1" customHeight="1" x14ac:dyDescent="0.25">
      <c r="A549" s="54" t="s">
        <v>697</v>
      </c>
      <c r="B549" s="54" t="s">
        <v>698</v>
      </c>
      <c r="C549" s="31">
        <v>4301051510</v>
      </c>
      <c r="D549" s="388">
        <v>4640242180540</v>
      </c>
      <c r="E549" s="389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23" t="s">
        <v>699</v>
      </c>
      <c r="Q549" s="391"/>
      <c r="R549" s="391"/>
      <c r="S549" s="391"/>
      <c r="T549" s="392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700</v>
      </c>
      <c r="B550" s="54" t="s">
        <v>701</v>
      </c>
      <c r="C550" s="31">
        <v>4301051390</v>
      </c>
      <c r="D550" s="388">
        <v>4640242181233</v>
      </c>
      <c r="E550" s="389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9" t="s">
        <v>702</v>
      </c>
      <c r="Q550" s="391"/>
      <c r="R550" s="391"/>
      <c r="S550" s="391"/>
      <c r="T550" s="392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704</v>
      </c>
      <c r="B551" s="54" t="s">
        <v>705</v>
      </c>
      <c r="C551" s="31">
        <v>4301051448</v>
      </c>
      <c r="D551" s="388">
        <v>4640242181226</v>
      </c>
      <c r="E551" s="389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9" t="s">
        <v>706</v>
      </c>
      <c r="Q551" s="391"/>
      <c r="R551" s="391"/>
      <c r="S551" s="391"/>
      <c r="T551" s="392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6"/>
      <c r="B552" s="382"/>
      <c r="C552" s="382"/>
      <c r="D552" s="382"/>
      <c r="E552" s="382"/>
      <c r="F552" s="382"/>
      <c r="G552" s="382"/>
      <c r="H552" s="382"/>
      <c r="I552" s="382"/>
      <c r="J552" s="382"/>
      <c r="K552" s="382"/>
      <c r="L552" s="382"/>
      <c r="M552" s="382"/>
      <c r="N552" s="382"/>
      <c r="O552" s="407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128.2051282051282</v>
      </c>
      <c r="Y552" s="379">
        <f>IFERROR(Y548/H548,"0")+IFERROR(Y549/H549,"0")+IFERROR(Y550/H550,"0")+IFERROR(Y551/H551,"0")</f>
        <v>129</v>
      </c>
      <c r="Z552" s="379">
        <f>IFERROR(IF(Z548="",0,Z548),"0")+IFERROR(IF(Z549="",0,Z549),"0")+IFERROR(IF(Z550="",0,Z550),"0")+IFERROR(IF(Z551="",0,Z551),"0")</f>
        <v>2.8057499999999997</v>
      </c>
      <c r="AA552" s="380"/>
      <c r="AB552" s="380"/>
      <c r="AC552" s="380"/>
    </row>
    <row r="553" spans="1:68" x14ac:dyDescent="0.2">
      <c r="A553" s="382"/>
      <c r="B553" s="382"/>
      <c r="C553" s="382"/>
      <c r="D553" s="382"/>
      <c r="E553" s="382"/>
      <c r="F553" s="382"/>
      <c r="G553" s="382"/>
      <c r="H553" s="382"/>
      <c r="I553" s="382"/>
      <c r="J553" s="382"/>
      <c r="K553" s="382"/>
      <c r="L553" s="382"/>
      <c r="M553" s="382"/>
      <c r="N553" s="382"/>
      <c r="O553" s="407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1000</v>
      </c>
      <c r="Y553" s="379">
        <f>IFERROR(SUM(Y548:Y551),"0")</f>
        <v>1006.1999999999999</v>
      </c>
      <c r="Z553" s="37"/>
      <c r="AA553" s="380"/>
      <c r="AB553" s="380"/>
      <c r="AC553" s="380"/>
    </row>
    <row r="554" spans="1:68" ht="14.25" hidden="1" customHeight="1" x14ac:dyDescent="0.25">
      <c r="A554" s="381" t="s">
        <v>170</v>
      </c>
      <c r="B554" s="382"/>
      <c r="C554" s="382"/>
      <c r="D554" s="382"/>
      <c r="E554" s="382"/>
      <c r="F554" s="382"/>
      <c r="G554" s="382"/>
      <c r="H554" s="382"/>
      <c r="I554" s="382"/>
      <c r="J554" s="382"/>
      <c r="K554" s="382"/>
      <c r="L554" s="382"/>
      <c r="M554" s="382"/>
      <c r="N554" s="382"/>
      <c r="O554" s="382"/>
      <c r="P554" s="382"/>
      <c r="Q554" s="382"/>
      <c r="R554" s="382"/>
      <c r="S554" s="382"/>
      <c r="T554" s="382"/>
      <c r="U554" s="382"/>
      <c r="V554" s="382"/>
      <c r="W554" s="382"/>
      <c r="X554" s="382"/>
      <c r="Y554" s="382"/>
      <c r="Z554" s="382"/>
      <c r="AA554" s="373"/>
      <c r="AB554" s="373"/>
      <c r="AC554" s="373"/>
    </row>
    <row r="555" spans="1:68" ht="27" hidden="1" customHeight="1" x14ac:dyDescent="0.25">
      <c r="A555" s="54" t="s">
        <v>707</v>
      </c>
      <c r="B555" s="54" t="s">
        <v>708</v>
      </c>
      <c r="C555" s="31">
        <v>4301060408</v>
      </c>
      <c r="D555" s="388">
        <v>4640242180120</v>
      </c>
      <c r="E555" s="389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3" t="s">
        <v>709</v>
      </c>
      <c r="Q555" s="391"/>
      <c r="R555" s="391"/>
      <c r="S555" s="391"/>
      <c r="T555" s="392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707</v>
      </c>
      <c r="B556" s="54" t="s">
        <v>710</v>
      </c>
      <c r="C556" s="31">
        <v>4301060354</v>
      </c>
      <c r="D556" s="388">
        <v>4640242180120</v>
      </c>
      <c r="E556" s="389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489" t="s">
        <v>711</v>
      </c>
      <c r="Q556" s="391"/>
      <c r="R556" s="391"/>
      <c r="S556" s="391"/>
      <c r="T556" s="392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712</v>
      </c>
      <c r="B557" s="54" t="s">
        <v>713</v>
      </c>
      <c r="C557" s="31">
        <v>4301060407</v>
      </c>
      <c r="D557" s="388">
        <v>4640242180137</v>
      </c>
      <c r="E557" s="389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99" t="s">
        <v>714</v>
      </c>
      <c r="Q557" s="391"/>
      <c r="R557" s="391"/>
      <c r="S557" s="391"/>
      <c r="T557" s="392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712</v>
      </c>
      <c r="B558" s="54" t="s">
        <v>715</v>
      </c>
      <c r="C558" s="31">
        <v>4301060355</v>
      </c>
      <c r="D558" s="388">
        <v>4640242180137</v>
      </c>
      <c r="E558" s="389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618" t="s">
        <v>716</v>
      </c>
      <c r="Q558" s="391"/>
      <c r="R558" s="391"/>
      <c r="S558" s="391"/>
      <c r="T558" s="392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406"/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407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hidden="1" x14ac:dyDescent="0.2">
      <c r="A560" s="382"/>
      <c r="B560" s="382"/>
      <c r="C560" s="382"/>
      <c r="D560" s="382"/>
      <c r="E560" s="382"/>
      <c r="F560" s="382"/>
      <c r="G560" s="382"/>
      <c r="H560" s="382"/>
      <c r="I560" s="382"/>
      <c r="J560" s="382"/>
      <c r="K560" s="382"/>
      <c r="L560" s="382"/>
      <c r="M560" s="382"/>
      <c r="N560" s="382"/>
      <c r="O560" s="407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hidden="1" customHeight="1" x14ac:dyDescent="0.25">
      <c r="A561" s="403" t="s">
        <v>717</v>
      </c>
      <c r="B561" s="382"/>
      <c r="C561" s="382"/>
      <c r="D561" s="382"/>
      <c r="E561" s="382"/>
      <c r="F561" s="382"/>
      <c r="G561" s="382"/>
      <c r="H561" s="382"/>
      <c r="I561" s="382"/>
      <c r="J561" s="382"/>
      <c r="K561" s="382"/>
      <c r="L561" s="382"/>
      <c r="M561" s="382"/>
      <c r="N561" s="382"/>
      <c r="O561" s="382"/>
      <c r="P561" s="382"/>
      <c r="Q561" s="382"/>
      <c r="R561" s="382"/>
      <c r="S561" s="382"/>
      <c r="T561" s="382"/>
      <c r="U561" s="382"/>
      <c r="V561" s="382"/>
      <c r="W561" s="382"/>
      <c r="X561" s="382"/>
      <c r="Y561" s="382"/>
      <c r="Z561" s="382"/>
      <c r="AA561" s="372"/>
      <c r="AB561" s="372"/>
      <c r="AC561" s="372"/>
    </row>
    <row r="562" spans="1:68" ht="14.25" hidden="1" customHeight="1" x14ac:dyDescent="0.25">
      <c r="A562" s="381" t="s">
        <v>109</v>
      </c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382"/>
      <c r="P562" s="382"/>
      <c r="Q562" s="382"/>
      <c r="R562" s="382"/>
      <c r="S562" s="382"/>
      <c r="T562" s="382"/>
      <c r="U562" s="382"/>
      <c r="V562" s="382"/>
      <c r="W562" s="382"/>
      <c r="X562" s="382"/>
      <c r="Y562" s="382"/>
      <c r="Z562" s="382"/>
      <c r="AA562" s="373"/>
      <c r="AB562" s="373"/>
      <c r="AC562" s="373"/>
    </row>
    <row r="563" spans="1:68" ht="27" hidden="1" customHeight="1" x14ac:dyDescent="0.25">
      <c r="A563" s="54" t="s">
        <v>718</v>
      </c>
      <c r="B563" s="54" t="s">
        <v>719</v>
      </c>
      <c r="C563" s="31">
        <v>4301011951</v>
      </c>
      <c r="D563" s="388">
        <v>4640242180045</v>
      </c>
      <c r="E563" s="389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3" t="s">
        <v>720</v>
      </c>
      <c r="Q563" s="391"/>
      <c r="R563" s="391"/>
      <c r="S563" s="391"/>
      <c r="T563" s="392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721</v>
      </c>
      <c r="B564" s="54" t="s">
        <v>722</v>
      </c>
      <c r="C564" s="31">
        <v>4301011950</v>
      </c>
      <c r="D564" s="388">
        <v>4640242180601</v>
      </c>
      <c r="E564" s="389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1" t="s">
        <v>723</v>
      </c>
      <c r="Q564" s="391"/>
      <c r="R564" s="391"/>
      <c r="S564" s="391"/>
      <c r="T564" s="392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6"/>
      <c r="B565" s="382"/>
      <c r="C565" s="382"/>
      <c r="D565" s="382"/>
      <c r="E565" s="382"/>
      <c r="F565" s="382"/>
      <c r="G565" s="382"/>
      <c r="H565" s="382"/>
      <c r="I565" s="382"/>
      <c r="J565" s="382"/>
      <c r="K565" s="382"/>
      <c r="L565" s="382"/>
      <c r="M565" s="382"/>
      <c r="N565" s="382"/>
      <c r="O565" s="407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hidden="1" x14ac:dyDescent="0.2">
      <c r="A566" s="382"/>
      <c r="B566" s="382"/>
      <c r="C566" s="382"/>
      <c r="D566" s="382"/>
      <c r="E566" s="382"/>
      <c r="F566" s="382"/>
      <c r="G566" s="382"/>
      <c r="H566" s="382"/>
      <c r="I566" s="382"/>
      <c r="J566" s="382"/>
      <c r="K566" s="382"/>
      <c r="L566" s="382"/>
      <c r="M566" s="382"/>
      <c r="N566" s="382"/>
      <c r="O566" s="407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hidden="1" customHeight="1" x14ac:dyDescent="0.25">
      <c r="A567" s="381" t="s">
        <v>149</v>
      </c>
      <c r="B567" s="382"/>
      <c r="C567" s="382"/>
      <c r="D567" s="382"/>
      <c r="E567" s="382"/>
      <c r="F567" s="382"/>
      <c r="G567" s="382"/>
      <c r="H567" s="382"/>
      <c r="I567" s="382"/>
      <c r="J567" s="382"/>
      <c r="K567" s="382"/>
      <c r="L567" s="382"/>
      <c r="M567" s="382"/>
      <c r="N567" s="382"/>
      <c r="O567" s="382"/>
      <c r="P567" s="382"/>
      <c r="Q567" s="382"/>
      <c r="R567" s="382"/>
      <c r="S567" s="382"/>
      <c r="T567" s="382"/>
      <c r="U567" s="382"/>
      <c r="V567" s="382"/>
      <c r="W567" s="382"/>
      <c r="X567" s="382"/>
      <c r="Y567" s="382"/>
      <c r="Z567" s="382"/>
      <c r="AA567" s="373"/>
      <c r="AB567" s="373"/>
      <c r="AC567" s="373"/>
    </row>
    <row r="568" spans="1:68" ht="27" hidden="1" customHeight="1" x14ac:dyDescent="0.25">
      <c r="A568" s="54" t="s">
        <v>724</v>
      </c>
      <c r="B568" s="54" t="s">
        <v>725</v>
      </c>
      <c r="C568" s="31">
        <v>4301020314</v>
      </c>
      <c r="D568" s="388">
        <v>4640242180090</v>
      </c>
      <c r="E568" s="389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35" t="s">
        <v>726</v>
      </c>
      <c r="Q568" s="391"/>
      <c r="R568" s="391"/>
      <c r="S568" s="391"/>
      <c r="T568" s="392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6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7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7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hidden="1" customHeight="1" x14ac:dyDescent="0.25">
      <c r="A571" s="381" t="s">
        <v>63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3"/>
      <c r="AB571" s="373"/>
      <c r="AC571" s="373"/>
    </row>
    <row r="572" spans="1:68" ht="27" hidden="1" customHeight="1" x14ac:dyDescent="0.25">
      <c r="A572" s="54" t="s">
        <v>727</v>
      </c>
      <c r="B572" s="54" t="s">
        <v>728</v>
      </c>
      <c r="C572" s="31">
        <v>4301031321</v>
      </c>
      <c r="D572" s="388">
        <v>4640242180076</v>
      </c>
      <c r="E572" s="389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0" t="s">
        <v>729</v>
      </c>
      <c r="Q572" s="391"/>
      <c r="R572" s="391"/>
      <c r="S572" s="391"/>
      <c r="T572" s="392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406"/>
      <c r="B573" s="382"/>
      <c r="C573" s="382"/>
      <c r="D573" s="382"/>
      <c r="E573" s="382"/>
      <c r="F573" s="382"/>
      <c r="G573" s="382"/>
      <c r="H573" s="382"/>
      <c r="I573" s="382"/>
      <c r="J573" s="382"/>
      <c r="K573" s="382"/>
      <c r="L573" s="382"/>
      <c r="M573" s="382"/>
      <c r="N573" s="382"/>
      <c r="O573" s="407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hidden="1" x14ac:dyDescent="0.2">
      <c r="A574" s="382"/>
      <c r="B574" s="382"/>
      <c r="C574" s="382"/>
      <c r="D574" s="382"/>
      <c r="E574" s="382"/>
      <c r="F574" s="382"/>
      <c r="G574" s="382"/>
      <c r="H574" s="382"/>
      <c r="I574" s="382"/>
      <c r="J574" s="382"/>
      <c r="K574" s="382"/>
      <c r="L574" s="382"/>
      <c r="M574" s="382"/>
      <c r="N574" s="382"/>
      <c r="O574" s="407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hidden="1" customHeight="1" x14ac:dyDescent="0.25">
      <c r="A575" s="381" t="s">
        <v>71</v>
      </c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382"/>
      <c r="P575" s="382"/>
      <c r="Q575" s="382"/>
      <c r="R575" s="382"/>
      <c r="S575" s="382"/>
      <c r="T575" s="382"/>
      <c r="U575" s="382"/>
      <c r="V575" s="382"/>
      <c r="W575" s="382"/>
      <c r="X575" s="382"/>
      <c r="Y575" s="382"/>
      <c r="Z575" s="382"/>
      <c r="AA575" s="373"/>
      <c r="AB575" s="373"/>
      <c r="AC575" s="373"/>
    </row>
    <row r="576" spans="1:68" ht="27" hidden="1" customHeight="1" x14ac:dyDescent="0.25">
      <c r="A576" s="54" t="s">
        <v>730</v>
      </c>
      <c r="B576" s="54" t="s">
        <v>731</v>
      </c>
      <c r="C576" s="31">
        <v>4301051780</v>
      </c>
      <c r="D576" s="388">
        <v>4640242180106</v>
      </c>
      <c r="E576" s="389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697" t="s">
        <v>732</v>
      </c>
      <c r="Q576" s="391"/>
      <c r="R576" s="391"/>
      <c r="S576" s="391"/>
      <c r="T576" s="392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hidden="1" x14ac:dyDescent="0.2">
      <c r="A577" s="406"/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407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hidden="1" x14ac:dyDescent="0.2">
      <c r="A578" s="382"/>
      <c r="B578" s="382"/>
      <c r="C578" s="382"/>
      <c r="D578" s="382"/>
      <c r="E578" s="382"/>
      <c r="F578" s="382"/>
      <c r="G578" s="382"/>
      <c r="H578" s="382"/>
      <c r="I578" s="382"/>
      <c r="J578" s="382"/>
      <c r="K578" s="382"/>
      <c r="L578" s="382"/>
      <c r="M578" s="382"/>
      <c r="N578" s="382"/>
      <c r="O578" s="407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7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58"/>
      <c r="P579" s="492" t="s">
        <v>733</v>
      </c>
      <c r="Q579" s="493"/>
      <c r="R579" s="493"/>
      <c r="S579" s="493"/>
      <c r="T579" s="493"/>
      <c r="U579" s="493"/>
      <c r="V579" s="494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17160.699999999997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17336.980000000003</v>
      </c>
      <c r="Z579" s="37"/>
      <c r="AA579" s="380"/>
      <c r="AB579" s="380"/>
      <c r="AC579" s="380"/>
    </row>
    <row r="580" spans="1:32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58"/>
      <c r="P580" s="492" t="s">
        <v>734</v>
      </c>
      <c r="Q580" s="493"/>
      <c r="R580" s="493"/>
      <c r="S580" s="493"/>
      <c r="T580" s="493"/>
      <c r="U580" s="493"/>
      <c r="V580" s="494"/>
      <c r="W580" s="37" t="s">
        <v>68</v>
      </c>
      <c r="X580" s="379">
        <f>IFERROR(SUM(BM22:BM576),"0")</f>
        <v>18314.167628195555</v>
      </c>
      <c r="Y580" s="379">
        <f>IFERROR(SUM(BN22:BN576),"0")</f>
        <v>18501.089999999997</v>
      </c>
      <c r="Z580" s="37"/>
      <c r="AA580" s="380"/>
      <c r="AB580" s="380"/>
      <c r="AC580" s="380"/>
    </row>
    <row r="581" spans="1:32" x14ac:dyDescent="0.2">
      <c r="A581" s="382"/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458"/>
      <c r="P581" s="492" t="s">
        <v>735</v>
      </c>
      <c r="Q581" s="493"/>
      <c r="R581" s="493"/>
      <c r="S581" s="493"/>
      <c r="T581" s="493"/>
      <c r="U581" s="493"/>
      <c r="V581" s="494"/>
      <c r="W581" s="37" t="s">
        <v>736</v>
      </c>
      <c r="X581" s="38">
        <f>ROUNDUP(SUM(BO22:BO576),0)</f>
        <v>35</v>
      </c>
      <c r="Y581" s="38">
        <f>ROUNDUP(SUM(BP22:BP576),0)</f>
        <v>35</v>
      </c>
      <c r="Z581" s="37"/>
      <c r="AA581" s="380"/>
      <c r="AB581" s="380"/>
      <c r="AC581" s="380"/>
    </row>
    <row r="582" spans="1:32" x14ac:dyDescent="0.2">
      <c r="A582" s="382"/>
      <c r="B582" s="382"/>
      <c r="C582" s="382"/>
      <c r="D582" s="382"/>
      <c r="E582" s="382"/>
      <c r="F582" s="382"/>
      <c r="G582" s="382"/>
      <c r="H582" s="382"/>
      <c r="I582" s="382"/>
      <c r="J582" s="382"/>
      <c r="K582" s="382"/>
      <c r="L582" s="382"/>
      <c r="M582" s="382"/>
      <c r="N582" s="382"/>
      <c r="O582" s="458"/>
      <c r="P582" s="492" t="s">
        <v>737</v>
      </c>
      <c r="Q582" s="493"/>
      <c r="R582" s="493"/>
      <c r="S582" s="493"/>
      <c r="T582" s="493"/>
      <c r="U582" s="493"/>
      <c r="V582" s="494"/>
      <c r="W582" s="37" t="s">
        <v>68</v>
      </c>
      <c r="X582" s="379">
        <f>GrossWeightTotal+PalletQtyTotal*25</f>
        <v>19189.167628195555</v>
      </c>
      <c r="Y582" s="379">
        <f>GrossWeightTotalR+PalletQtyTotalR*25</f>
        <v>19376.089999999997</v>
      </c>
      <c r="Z582" s="37"/>
      <c r="AA582" s="380"/>
      <c r="AB582" s="380"/>
      <c r="AC582" s="380"/>
    </row>
    <row r="583" spans="1:32" x14ac:dyDescent="0.2">
      <c r="A583" s="382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58"/>
      <c r="P583" s="492" t="s">
        <v>738</v>
      </c>
      <c r="Q583" s="493"/>
      <c r="R583" s="493"/>
      <c r="S583" s="493"/>
      <c r="T583" s="493"/>
      <c r="U583" s="493"/>
      <c r="V583" s="494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3912.5719229684755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3947</v>
      </c>
      <c r="Z583" s="37"/>
      <c r="AA583" s="380"/>
      <c r="AB583" s="380"/>
      <c r="AC583" s="380"/>
    </row>
    <row r="584" spans="1:32" ht="14.25" hidden="1" customHeight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58"/>
      <c r="P584" s="492" t="s">
        <v>739</v>
      </c>
      <c r="Q584" s="493"/>
      <c r="R584" s="493"/>
      <c r="S584" s="493"/>
      <c r="T584" s="493"/>
      <c r="U584" s="493"/>
      <c r="V584" s="494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40.162750000000003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25" t="s">
        <v>107</v>
      </c>
      <c r="D586" s="533"/>
      <c r="E586" s="533"/>
      <c r="F586" s="533"/>
      <c r="G586" s="534"/>
      <c r="H586" s="425" t="s">
        <v>253</v>
      </c>
      <c r="I586" s="533"/>
      <c r="J586" s="533"/>
      <c r="K586" s="533"/>
      <c r="L586" s="533"/>
      <c r="M586" s="533"/>
      <c r="N586" s="533"/>
      <c r="O586" s="533"/>
      <c r="P586" s="533"/>
      <c r="Q586" s="533"/>
      <c r="R586" s="533"/>
      <c r="S586" s="533"/>
      <c r="T586" s="533"/>
      <c r="U586" s="534"/>
      <c r="V586" s="425" t="s">
        <v>473</v>
      </c>
      <c r="W586" s="534"/>
      <c r="X586" s="425" t="s">
        <v>527</v>
      </c>
      <c r="Y586" s="533"/>
      <c r="Z586" s="533"/>
      <c r="AA586" s="534"/>
      <c r="AB586" s="374" t="s">
        <v>598</v>
      </c>
      <c r="AC586" s="425" t="s">
        <v>639</v>
      </c>
      <c r="AD586" s="534"/>
      <c r="AF586" s="375"/>
    </row>
    <row r="587" spans="1:32" ht="14.25" customHeight="1" thickTop="1" x14ac:dyDescent="0.2">
      <c r="A587" s="429" t="s">
        <v>742</v>
      </c>
      <c r="B587" s="425" t="s">
        <v>62</v>
      </c>
      <c r="C587" s="425" t="s">
        <v>108</v>
      </c>
      <c r="D587" s="425" t="s">
        <v>128</v>
      </c>
      <c r="E587" s="425" t="s">
        <v>176</v>
      </c>
      <c r="F587" s="425" t="s">
        <v>196</v>
      </c>
      <c r="G587" s="425" t="s">
        <v>107</v>
      </c>
      <c r="H587" s="425" t="s">
        <v>254</v>
      </c>
      <c r="I587" s="425" t="s">
        <v>271</v>
      </c>
      <c r="J587" s="425" t="s">
        <v>327</v>
      </c>
      <c r="K587" s="425" t="s">
        <v>342</v>
      </c>
      <c r="L587" s="375"/>
      <c r="M587" s="425" t="s">
        <v>358</v>
      </c>
      <c r="N587" s="375"/>
      <c r="O587" s="425" t="s">
        <v>371</v>
      </c>
      <c r="P587" s="425" t="s">
        <v>374</v>
      </c>
      <c r="Q587" s="425" t="s">
        <v>381</v>
      </c>
      <c r="R587" s="425" t="s">
        <v>392</v>
      </c>
      <c r="S587" s="425" t="s">
        <v>395</v>
      </c>
      <c r="T587" s="425" t="s">
        <v>402</v>
      </c>
      <c r="U587" s="425" t="s">
        <v>464</v>
      </c>
      <c r="V587" s="425" t="s">
        <v>474</v>
      </c>
      <c r="W587" s="425" t="s">
        <v>502</v>
      </c>
      <c r="X587" s="425" t="s">
        <v>528</v>
      </c>
      <c r="Y587" s="425" t="s">
        <v>573</v>
      </c>
      <c r="Z587" s="425" t="s">
        <v>588</v>
      </c>
      <c r="AA587" s="425" t="s">
        <v>595</v>
      </c>
      <c r="AB587" s="425" t="s">
        <v>598</v>
      </c>
      <c r="AC587" s="425" t="s">
        <v>639</v>
      </c>
      <c r="AD587" s="425" t="s">
        <v>717</v>
      </c>
      <c r="AF587" s="375"/>
    </row>
    <row r="588" spans="1:32" ht="13.5" customHeight="1" thickBot="1" x14ac:dyDescent="0.25">
      <c r="A588" s="430"/>
      <c r="B588" s="426"/>
      <c r="C588" s="426"/>
      <c r="D588" s="426"/>
      <c r="E588" s="426"/>
      <c r="F588" s="426"/>
      <c r="G588" s="426"/>
      <c r="H588" s="426"/>
      <c r="I588" s="426"/>
      <c r="J588" s="426"/>
      <c r="K588" s="426"/>
      <c r="L588" s="375"/>
      <c r="M588" s="426"/>
      <c r="N588" s="375"/>
      <c r="O588" s="426"/>
      <c r="P588" s="426"/>
      <c r="Q588" s="426"/>
      <c r="R588" s="426"/>
      <c r="S588" s="426"/>
      <c r="T588" s="426"/>
      <c r="U588" s="426"/>
      <c r="V588" s="426"/>
      <c r="W588" s="426"/>
      <c r="X588" s="426"/>
      <c r="Y588" s="426"/>
      <c r="Z588" s="426"/>
      <c r="AA588" s="426"/>
      <c r="AB588" s="426"/>
      <c r="AC588" s="426"/>
      <c r="AD588" s="426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463.6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1265.4000000000001</v>
      </c>
      <c r="E589" s="46">
        <f>IFERROR(Y105*1,"0")+IFERROR(Y106*1,"0")+IFERROR(Y107*1,"0")+IFERROR(Y108*1,"0")+IFERROR(Y109*1,"0")+IFERROR(Y113*1,"0")+IFERROR(Y114*1,"0")+IFERROR(Y115*1,"0")+IFERROR(Y116*1,"0")+IFERROR(Y117*1,"0")</f>
        <v>1081.8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1498.5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113.4</v>
      </c>
      <c r="H589" s="46">
        <f>IFERROR(Y175*1,"0")+IFERROR(Y176*1,"0")+IFERROR(Y177*1,"0")+IFERROR(Y178*1,"0")+IFERROR(Y179*1,"0")+IFERROR(Y180*1,"0")+IFERROR(Y181*1,"0")+IFERROR(Y182*1,"0")</f>
        <v>825.3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1947.2999999999997</v>
      </c>
      <c r="J589" s="46">
        <f>IFERROR(Y231*1,"0")+IFERROR(Y232*1,"0")+IFERROR(Y233*1,"0")+IFERROR(Y234*1,"0")+IFERROR(Y235*1,"0")+IFERROR(Y236*1,"0")+IFERROR(Y237*1,"0")+IFERROR(Y238*1,"0")</f>
        <v>182.79999999999998</v>
      </c>
      <c r="K589" s="46">
        <f>IFERROR(Y243*1,"0")+IFERROR(Y244*1,"0")+IFERROR(Y245*1,"0")+IFERROR(Y246*1,"0")+IFERROR(Y247*1,"0")+IFERROR(Y248*1,"0")+IFERROR(Y249*1,"0")+IFERROR(Y250*1,"0")</f>
        <v>154.80000000000001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520.79999999999995</v>
      </c>
      <c r="R589" s="46">
        <f>IFERROR(Y286*1,"0")</f>
        <v>0</v>
      </c>
      <c r="S589" s="46">
        <f>IFERROR(Y291*1,"0")+IFERROR(Y295*1,"0")+IFERROR(Y296*1,"0")</f>
        <v>228.9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572.20000000000005</v>
      </c>
      <c r="U589" s="46">
        <f>IFERROR(Y348*1,"0")+IFERROR(Y352*1,"0")+IFERROR(Y353*1,"0")+IFERROR(Y354*1,"0")</f>
        <v>1146.5999999999999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4473.3999999999996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114.6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432.59999999999997</v>
      </c>
      <c r="Y589" s="46">
        <f>IFERROR(Y453*1,"0")+IFERROR(Y457*1,"0")+IFERROR(Y458*1,"0")+IFERROR(Y459*1,"0")+IFERROR(Y460*1,"0")+IFERROR(Y461*1,"0")+IFERROR(Y462*1,"0")+IFERROR(Y466*1,"0")</f>
        <v>136.26000000000002</v>
      </c>
      <c r="Z589" s="46">
        <f>IFERROR(Y471*1,"0")+IFERROR(Y472*1,"0")+IFERROR(Y473*1,"0")</f>
        <v>13.2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1143.3599999999999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1022.16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2TRAF2jj57eC3HlTncmyG28W44glURjwy6vEXap0uWLzd5/230G26XcsCPGwpbQEyuctyVk9xafbRFsACPlbZg==" saltValue="aAUrQ4SFbZfWbFpLCf21NA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12,00"/>
        <filter val="1 069,00"/>
        <filter val="1 120,00"/>
        <filter val="1 400,00"/>
        <filter val="1 700,00"/>
        <filter val="10,00"/>
        <filter val="100,00"/>
        <filter val="104,00"/>
        <filter val="108,33"/>
        <filter val="110,00"/>
        <filter val="116,00"/>
        <filter val="12,00"/>
        <filter val="12,80"/>
        <filter val="127,50"/>
        <filter val="128,21"/>
        <filter val="13,33"/>
        <filter val="132,00"/>
        <filter val="140,00"/>
        <filter val="145,38"/>
        <filter val="15,00"/>
        <filter val="150,00"/>
        <filter val="157,78"/>
        <filter val="16,00"/>
        <filter val="16,67"/>
        <filter val="160,00"/>
        <filter val="17 160,70"/>
        <filter val="17,50"/>
        <filter val="170,00"/>
        <filter val="172,00"/>
        <filter val="175,00"/>
        <filter val="178,33"/>
        <filter val="18 314,17"/>
        <filter val="180,00"/>
        <filter val="19 189,17"/>
        <filter val="19,29"/>
        <filter val="195,24"/>
        <filter val="2,50"/>
        <filter val="2,80"/>
        <filter val="20,00"/>
        <filter val="20,07"/>
        <filter val="216,67"/>
        <filter val="225,00"/>
        <filter val="227,50"/>
        <filter val="228,00"/>
        <filter val="24,00"/>
        <filter val="24,50"/>
        <filter val="240,00"/>
        <filter val="250,00"/>
        <filter val="260,00"/>
        <filter val="262,14"/>
        <filter val="28,41"/>
        <filter val="280,00"/>
        <filter val="3 340,00"/>
        <filter val="3 912,57"/>
        <filter val="3,30"/>
        <filter val="3,85"/>
        <filter val="30,00"/>
        <filter val="300,00"/>
        <filter val="32,00"/>
        <filter val="32,59"/>
        <filter val="335,00"/>
        <filter val="335,71"/>
        <filter val="34,52"/>
        <filter val="35"/>
        <filter val="352,00"/>
        <filter val="360,00"/>
        <filter val="38,46"/>
        <filter val="382,50"/>
        <filter val="39,60"/>
        <filter val="4,00"/>
        <filter val="4,05"/>
        <filter val="40,00"/>
        <filter val="410,00"/>
        <filter val="423,50"/>
        <filter val="440,00"/>
        <filter val="460,00"/>
        <filter val="475,00"/>
        <filter val="48,33"/>
        <filter val="49,26"/>
        <filter val="492,82"/>
        <filter val="495,00"/>
        <filter val="5,00"/>
        <filter val="50,00"/>
        <filter val="520,00"/>
        <filter val="525,00"/>
        <filter val="533,33"/>
        <filter val="550,00"/>
        <filter val="56,00"/>
        <filter val="585,00"/>
        <filter val="595,00"/>
        <filter val="6,41"/>
        <filter val="6,67"/>
        <filter val="60,00"/>
        <filter val="622,00"/>
        <filter val="69,67"/>
        <filter val="70,00"/>
        <filter val="700,00"/>
        <filter val="72,00"/>
        <filter val="73,15"/>
        <filter val="75,93"/>
        <filter val="78,33"/>
        <filter val="8,00"/>
        <filter val="8,97"/>
        <filter val="80,00"/>
        <filter val="815,00"/>
        <filter val="84,00"/>
        <filter val="85,00"/>
        <filter val="86,67"/>
        <filter val="87,50"/>
        <filter val="885,00"/>
        <filter val="90,00"/>
        <filter val="900,00"/>
        <filter val="93,52"/>
      </filters>
    </filterColumn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P319:T319"/>
    <mergeCell ref="D458:E458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D433:E433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P75:T75"/>
    <mergeCell ref="D223:E223"/>
    <mergeCell ref="D279:E279"/>
    <mergeCell ref="D521:E521"/>
    <mergeCell ref="A254:Z254"/>
    <mergeCell ref="P181:T181"/>
    <mergeCell ref="P368:T368"/>
    <mergeCell ref="D237:E237"/>
    <mergeCell ref="A44:O45"/>
    <mergeCell ref="P85:T85"/>
    <mergeCell ref="P383:T383"/>
    <mergeCell ref="D522:E5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84:T84"/>
    <mergeCell ref="P222:T222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P193:T193"/>
    <mergeCell ref="P320:T320"/>
    <mergeCell ref="P314:T314"/>
    <mergeCell ref="A170:O171"/>
    <mergeCell ref="D428:E428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T6:U9"/>
    <mergeCell ref="P324:T324"/>
    <mergeCell ref="P153:T153"/>
    <mergeCell ref="P511:T511"/>
    <mergeCell ref="P73:T73"/>
    <mergeCell ref="A13:M13"/>
    <mergeCell ref="A59:O60"/>
    <mergeCell ref="P22:T22"/>
    <mergeCell ref="A61:Z61"/>
    <mergeCell ref="D415:E415"/>
    <mergeCell ref="A359:Z359"/>
    <mergeCell ref="P394:V39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746</v>
      </c>
      <c r="D6" s="47" t="s">
        <v>747</v>
      </c>
      <c r="E6" s="47"/>
    </row>
    <row r="7" spans="2:8" x14ac:dyDescent="0.2">
      <c r="B7" s="47" t="s">
        <v>748</v>
      </c>
      <c r="C7" s="47" t="s">
        <v>749</v>
      </c>
      <c r="D7" s="47" t="s">
        <v>750</v>
      </c>
      <c r="E7" s="47"/>
    </row>
    <row r="9" spans="2:8" x14ac:dyDescent="0.2">
      <c r="B9" s="47" t="s">
        <v>751</v>
      </c>
      <c r="C9" s="47" t="s">
        <v>746</v>
      </c>
      <c r="D9" s="47"/>
      <c r="E9" s="47"/>
    </row>
    <row r="11" spans="2:8" x14ac:dyDescent="0.2">
      <c r="B11" s="47" t="s">
        <v>751</v>
      </c>
      <c r="C11" s="47" t="s">
        <v>749</v>
      </c>
      <c r="D11" s="47"/>
      <c r="E11" s="47"/>
    </row>
    <row r="13" spans="2:8" x14ac:dyDescent="0.2">
      <c r="B13" s="47" t="s">
        <v>752</v>
      </c>
      <c r="C13" s="47"/>
      <c r="D13" s="47"/>
      <c r="E13" s="47"/>
    </row>
    <row r="14" spans="2:8" x14ac:dyDescent="0.2">
      <c r="B14" s="47" t="s">
        <v>753</v>
      </c>
      <c r="C14" s="47"/>
      <c r="D14" s="47"/>
      <c r="E14" s="47"/>
    </row>
    <row r="15" spans="2:8" x14ac:dyDescent="0.2">
      <c r="B15" s="47" t="s">
        <v>754</v>
      </c>
      <c r="C15" s="47"/>
      <c r="D15" s="47"/>
      <c r="E15" s="47"/>
    </row>
    <row r="16" spans="2:8" x14ac:dyDescent="0.2">
      <c r="B16" s="47" t="s">
        <v>755</v>
      </c>
      <c r="C16" s="47"/>
      <c r="D16" s="47"/>
      <c r="E16" s="47"/>
    </row>
    <row r="17" spans="2:5" x14ac:dyDescent="0.2">
      <c r="B17" s="47" t="s">
        <v>756</v>
      </c>
      <c r="C17" s="47"/>
      <c r="D17" s="47"/>
      <c r="E17" s="47"/>
    </row>
    <row r="18" spans="2:5" x14ac:dyDescent="0.2">
      <c r="B18" s="47" t="s">
        <v>757</v>
      </c>
      <c r="C18" s="47"/>
      <c r="D18" s="47"/>
      <c r="E18" s="47"/>
    </row>
    <row r="19" spans="2:5" x14ac:dyDescent="0.2">
      <c r="B19" s="47" t="s">
        <v>758</v>
      </c>
      <c r="C19" s="47"/>
      <c r="D19" s="47"/>
      <c r="E19" s="47"/>
    </row>
    <row r="20" spans="2:5" x14ac:dyDescent="0.2">
      <c r="B20" s="47" t="s">
        <v>759</v>
      </c>
      <c r="C20" s="47"/>
      <c r="D20" s="47"/>
      <c r="E20" s="47"/>
    </row>
    <row r="21" spans="2:5" x14ac:dyDescent="0.2">
      <c r="B21" s="47" t="s">
        <v>760</v>
      </c>
      <c r="C21" s="47"/>
      <c r="D21" s="47"/>
      <c r="E21" s="47"/>
    </row>
    <row r="22" spans="2:5" x14ac:dyDescent="0.2">
      <c r="B22" s="47" t="s">
        <v>761</v>
      </c>
      <c r="C22" s="47"/>
      <c r="D22" s="47"/>
      <c r="E22" s="47"/>
    </row>
    <row r="23" spans="2:5" x14ac:dyDescent="0.2">
      <c r="B23" s="47" t="s">
        <v>762</v>
      </c>
      <c r="C23" s="47"/>
      <c r="D23" s="47"/>
      <c r="E23" s="47"/>
    </row>
  </sheetData>
  <sheetProtection algorithmName="SHA-512" hashValue="DWtwH+QXGjBg3OTbGxPCh7eucuGofcGjqX55BNoB3WiwClftyE6/a7SOTI40aMM3EFMADpM2MECwBraXpPMDtg==" saltValue="avRYge85MS/ZraUE3g/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2024-09-13T09:38:25Z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