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53453F8-9FD3-4D45-9894-2060B5E8252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Z589" i="1" s="1"/>
  <c r="Y588" i="1"/>
  <c r="Y590" i="1" s="1"/>
  <c r="X586" i="1"/>
  <c r="X585" i="1"/>
  <c r="BO584" i="1"/>
  <c r="BM584" i="1"/>
  <c r="Y584" i="1"/>
  <c r="X582" i="1"/>
  <c r="Y581" i="1"/>
  <c r="X581" i="1"/>
  <c r="BP580" i="1"/>
  <c r="BO580" i="1"/>
  <c r="BN580" i="1"/>
  <c r="BM580" i="1"/>
  <c r="Z580" i="1"/>
  <c r="Y580" i="1"/>
  <c r="BP579" i="1"/>
  <c r="BO579" i="1"/>
  <c r="BN579" i="1"/>
  <c r="BM579" i="1"/>
  <c r="Z579" i="1"/>
  <c r="Z581" i="1" s="1"/>
  <c r="Y579" i="1"/>
  <c r="AE605" i="1" s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Y568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Z568" i="1" s="1"/>
  <c r="Y564" i="1"/>
  <c r="Y569" i="1" s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Y551" i="1"/>
  <c r="X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BP547" i="1"/>
  <c r="BO547" i="1"/>
  <c r="BN547" i="1"/>
  <c r="BM547" i="1"/>
  <c r="Z547" i="1"/>
  <c r="Z551" i="1" s="1"/>
  <c r="Y547" i="1"/>
  <c r="Y552" i="1" s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Y532" i="1"/>
  <c r="X532" i="1"/>
  <c r="BP531" i="1"/>
  <c r="BO531" i="1"/>
  <c r="BN531" i="1"/>
  <c r="BM531" i="1"/>
  <c r="Z531" i="1"/>
  <c r="Z532" i="1" s="1"/>
  <c r="Y531" i="1"/>
  <c r="Y533" i="1" s="1"/>
  <c r="P531" i="1"/>
  <c r="X529" i="1"/>
  <c r="Y528" i="1"/>
  <c r="X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Y529" i="1" s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X514" i="1"/>
  <c r="X513" i="1"/>
  <c r="BO512" i="1"/>
  <c r="BM512" i="1"/>
  <c r="Y512" i="1"/>
  <c r="P512" i="1"/>
  <c r="BP511" i="1"/>
  <c r="BO511" i="1"/>
  <c r="BN511" i="1"/>
  <c r="BM511" i="1"/>
  <c r="Z511" i="1"/>
  <c r="Y511" i="1"/>
  <c r="P511" i="1"/>
  <c r="X509" i="1"/>
  <c r="X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N474" i="1"/>
  <c r="BM474" i="1"/>
  <c r="Z474" i="1"/>
  <c r="Y474" i="1"/>
  <c r="BP474" i="1" s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P425" i="1"/>
  <c r="X423" i="1"/>
  <c r="X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X410" i="1"/>
  <c r="X409" i="1"/>
  <c r="BP408" i="1"/>
  <c r="BO408" i="1"/>
  <c r="BN408" i="1"/>
  <c r="BM408" i="1"/>
  <c r="Z408" i="1"/>
  <c r="Y408" i="1"/>
  <c r="P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X402" i="1"/>
  <c r="Y401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Y372" i="1" s="1"/>
  <c r="P368" i="1"/>
  <c r="X366" i="1"/>
  <c r="Y365" i="1"/>
  <c r="X365" i="1"/>
  <c r="BP364" i="1"/>
  <c r="BO364" i="1"/>
  <c r="BN364" i="1"/>
  <c r="BM364" i="1"/>
  <c r="Z364" i="1"/>
  <c r="Z365" i="1" s="1"/>
  <c r="Y364" i="1"/>
  <c r="V605" i="1" s="1"/>
  <c r="P364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Y354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BP350" i="1"/>
  <c r="BO350" i="1"/>
  <c r="BN350" i="1"/>
  <c r="BM350" i="1"/>
  <c r="Z350" i="1"/>
  <c r="Y350" i="1"/>
  <c r="Y355" i="1" s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P318" i="1"/>
  <c r="BO317" i="1"/>
  <c r="BM317" i="1"/>
  <c r="Y317" i="1"/>
  <c r="P317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X309" i="1"/>
  <c r="Y308" i="1"/>
  <c r="X308" i="1"/>
  <c r="BP307" i="1"/>
  <c r="BO307" i="1"/>
  <c r="BN307" i="1"/>
  <c r="BM307" i="1"/>
  <c r="Z307" i="1"/>
  <c r="Z308" i="1" s="1"/>
  <c r="Y307" i="1"/>
  <c r="P307" i="1"/>
  <c r="X304" i="1"/>
  <c r="Y303" i="1"/>
  <c r="X303" i="1"/>
  <c r="BP302" i="1"/>
  <c r="BO302" i="1"/>
  <c r="BN302" i="1"/>
  <c r="BM302" i="1"/>
  <c r="Z302" i="1"/>
  <c r="Z303" i="1" s="1"/>
  <c r="Y302" i="1"/>
  <c r="S605" i="1" s="1"/>
  <c r="P302" i="1"/>
  <c r="X299" i="1"/>
  <c r="X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X290" i="1"/>
  <c r="Y289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P605" i="1" s="1"/>
  <c r="P281" i="1"/>
  <c r="X278" i="1"/>
  <c r="X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BP271" i="1"/>
  <c r="BO271" i="1"/>
  <c r="BN271" i="1"/>
  <c r="BM271" i="1"/>
  <c r="Z271" i="1"/>
  <c r="Y271" i="1"/>
  <c r="P271" i="1"/>
  <c r="X268" i="1"/>
  <c r="X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Y236" i="1" s="1"/>
  <c r="P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Y210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P184" i="1"/>
  <c r="BP183" i="1"/>
  <c r="BO183" i="1"/>
  <c r="BN183" i="1"/>
  <c r="BM183" i="1"/>
  <c r="Z183" i="1"/>
  <c r="Y183" i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1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Y172" i="1" s="1"/>
  <c r="P169" i="1"/>
  <c r="X166" i="1"/>
  <c r="X165" i="1"/>
  <c r="BO164" i="1"/>
  <c r="BM164" i="1"/>
  <c r="Y164" i="1"/>
  <c r="BP164" i="1" s="1"/>
  <c r="P164" i="1"/>
  <c r="BP163" i="1"/>
  <c r="BO163" i="1"/>
  <c r="BN163" i="1"/>
  <c r="BM163" i="1"/>
  <c r="Z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Y144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BO130" i="1"/>
  <c r="BM130" i="1"/>
  <c r="Y130" i="1"/>
  <c r="Y136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F605" i="1" s="1"/>
  <c r="P122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8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605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Y95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1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Y81" i="1" s="1"/>
  <c r="P79" i="1"/>
  <c r="X77" i="1"/>
  <c r="X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5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599" i="1" s="1"/>
  <c r="BO22" i="1"/>
  <c r="X597" i="1" s="1"/>
  <c r="BM22" i="1"/>
  <c r="X596" i="1" s="1"/>
  <c r="X598" i="1" s="1"/>
  <c r="Y22" i="1"/>
  <c r="B605" i="1" s="1"/>
  <c r="P22" i="1"/>
  <c r="H10" i="1"/>
  <c r="A9" i="1"/>
  <c r="F10" i="1" s="1"/>
  <c r="D7" i="1"/>
  <c r="Q6" i="1"/>
  <c r="P2" i="1"/>
  <c r="Z155" i="1" l="1"/>
  <c r="Z313" i="1"/>
  <c r="Z390" i="1"/>
  <c r="H9" i="1"/>
  <c r="A10" i="1"/>
  <c r="Y24" i="1"/>
  <c r="Y37" i="1"/>
  <c r="Y41" i="1"/>
  <c r="Y45" i="1"/>
  <c r="Y49" i="1"/>
  <c r="Y59" i="1"/>
  <c r="Y65" i="1"/>
  <c r="Y76" i="1"/>
  <c r="Y82" i="1"/>
  <c r="Y90" i="1"/>
  <c r="Y96" i="1"/>
  <c r="Y102" i="1"/>
  <c r="Y111" i="1"/>
  <c r="Y119" i="1"/>
  <c r="Y128" i="1"/>
  <c r="Y135" i="1"/>
  <c r="Y145" i="1"/>
  <c r="Y149" i="1"/>
  <c r="Y156" i="1"/>
  <c r="Y160" i="1"/>
  <c r="Y166" i="1"/>
  <c r="Y173" i="1"/>
  <c r="Y180" i="1"/>
  <c r="BP184" i="1"/>
  <c r="BN184" i="1"/>
  <c r="Z184" i="1"/>
  <c r="Z186" i="1" s="1"/>
  <c r="BP194" i="1"/>
  <c r="BN194" i="1"/>
  <c r="Z194" i="1"/>
  <c r="BP198" i="1"/>
  <c r="BN198" i="1"/>
  <c r="Z198" i="1"/>
  <c r="Y200" i="1"/>
  <c r="J605" i="1"/>
  <c r="Y206" i="1"/>
  <c r="BP203" i="1"/>
  <c r="BN203" i="1"/>
  <c r="Z203" i="1"/>
  <c r="Z205" i="1" s="1"/>
  <c r="BP215" i="1"/>
  <c r="BN215" i="1"/>
  <c r="Z215" i="1"/>
  <c r="BP219" i="1"/>
  <c r="BN219" i="1"/>
  <c r="Z219" i="1"/>
  <c r="BP227" i="1"/>
  <c r="BN227" i="1"/>
  <c r="Z227" i="1"/>
  <c r="BP231" i="1"/>
  <c r="BN231" i="1"/>
  <c r="Z231" i="1"/>
  <c r="Y235" i="1"/>
  <c r="BP239" i="1"/>
  <c r="BN239" i="1"/>
  <c r="Z239" i="1"/>
  <c r="Y243" i="1"/>
  <c r="BP248" i="1"/>
  <c r="BN248" i="1"/>
  <c r="Z248" i="1"/>
  <c r="BP252" i="1"/>
  <c r="BN252" i="1"/>
  <c r="Z252" i="1"/>
  <c r="Z255" i="1" s="1"/>
  <c r="BP261" i="1"/>
  <c r="BN261" i="1"/>
  <c r="Z261" i="1"/>
  <c r="BP265" i="1"/>
  <c r="BN265" i="1"/>
  <c r="Z265" i="1"/>
  <c r="BP275" i="1"/>
  <c r="BN275" i="1"/>
  <c r="Z275" i="1"/>
  <c r="Z298" i="1"/>
  <c r="BP294" i="1"/>
  <c r="BN294" i="1"/>
  <c r="Z294" i="1"/>
  <c r="Y298" i="1"/>
  <c r="BP312" i="1"/>
  <c r="BN312" i="1"/>
  <c r="Z312" i="1"/>
  <c r="Y314" i="1"/>
  <c r="U605" i="1"/>
  <c r="Y325" i="1"/>
  <c r="BP317" i="1"/>
  <c r="BN317" i="1"/>
  <c r="Z317" i="1"/>
  <c r="BP322" i="1"/>
  <c r="BN322" i="1"/>
  <c r="Z322" i="1"/>
  <c r="BP377" i="1"/>
  <c r="BN377" i="1"/>
  <c r="Z377" i="1"/>
  <c r="Z385" i="1" s="1"/>
  <c r="BP381" i="1"/>
  <c r="BN381" i="1"/>
  <c r="Z381" i="1"/>
  <c r="Y385" i="1"/>
  <c r="BP389" i="1"/>
  <c r="BN389" i="1"/>
  <c r="Z389" i="1"/>
  <c r="Y391" i="1"/>
  <c r="Y396" i="1"/>
  <c r="BP393" i="1"/>
  <c r="BN393" i="1"/>
  <c r="Z393" i="1"/>
  <c r="Z396" i="1" s="1"/>
  <c r="Y397" i="1"/>
  <c r="X605" i="1"/>
  <c r="Y410" i="1"/>
  <c r="BP405" i="1"/>
  <c r="BN405" i="1"/>
  <c r="Z405" i="1"/>
  <c r="Y409" i="1"/>
  <c r="BP413" i="1"/>
  <c r="BN413" i="1"/>
  <c r="Z413" i="1"/>
  <c r="Z414" i="1" s="1"/>
  <c r="Y415" i="1"/>
  <c r="Y422" i="1"/>
  <c r="BP417" i="1"/>
  <c r="BN417" i="1"/>
  <c r="Z417" i="1"/>
  <c r="BP421" i="1"/>
  <c r="BN421" i="1"/>
  <c r="Z421" i="1"/>
  <c r="Y423" i="1"/>
  <c r="Y426" i="1"/>
  <c r="BP425" i="1"/>
  <c r="BN425" i="1"/>
  <c r="Z425" i="1"/>
  <c r="Z426" i="1" s="1"/>
  <c r="Y427" i="1"/>
  <c r="Y605" i="1"/>
  <c r="Y432" i="1"/>
  <c r="BP431" i="1"/>
  <c r="BN431" i="1"/>
  <c r="Z431" i="1"/>
  <c r="Z432" i="1" s="1"/>
  <c r="Y433" i="1"/>
  <c r="Y457" i="1"/>
  <c r="BP435" i="1"/>
  <c r="BN435" i="1"/>
  <c r="Z435" i="1"/>
  <c r="BP439" i="1"/>
  <c r="BN439" i="1"/>
  <c r="Z439" i="1"/>
  <c r="BP443" i="1"/>
  <c r="BN443" i="1"/>
  <c r="Z443" i="1"/>
  <c r="BP448" i="1"/>
  <c r="BN448" i="1"/>
  <c r="Z448" i="1"/>
  <c r="BP452" i="1"/>
  <c r="BN452" i="1"/>
  <c r="Z452" i="1"/>
  <c r="Y456" i="1"/>
  <c r="BP460" i="1"/>
  <c r="BN460" i="1"/>
  <c r="Z460" i="1"/>
  <c r="Z461" i="1" s="1"/>
  <c r="Y462" i="1"/>
  <c r="Y465" i="1"/>
  <c r="BP464" i="1"/>
  <c r="BN464" i="1"/>
  <c r="Z464" i="1"/>
  <c r="Z465" i="1" s="1"/>
  <c r="Y466" i="1"/>
  <c r="Y470" i="1"/>
  <c r="BP469" i="1"/>
  <c r="BN469" i="1"/>
  <c r="Z469" i="1"/>
  <c r="Z470" i="1" s="1"/>
  <c r="Y471" i="1"/>
  <c r="Y479" i="1"/>
  <c r="Y480" i="1"/>
  <c r="BP473" i="1"/>
  <c r="BN473" i="1"/>
  <c r="Z473" i="1"/>
  <c r="H605" i="1"/>
  <c r="F9" i="1"/>
  <c r="J9" i="1"/>
  <c r="Z22" i="1"/>
  <c r="Z23" i="1" s="1"/>
  <c r="BN22" i="1"/>
  <c r="BP22" i="1"/>
  <c r="Y23" i="1"/>
  <c r="X595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D605" i="1"/>
  <c r="Z69" i="1"/>
  <c r="Z76" i="1" s="1"/>
  <c r="BN69" i="1"/>
  <c r="Z71" i="1"/>
  <c r="BN71" i="1"/>
  <c r="Z74" i="1"/>
  <c r="BN74" i="1"/>
  <c r="Y77" i="1"/>
  <c r="Z80" i="1"/>
  <c r="Z81" i="1" s="1"/>
  <c r="BN80" i="1"/>
  <c r="Z84" i="1"/>
  <c r="BN84" i="1"/>
  <c r="BP84" i="1"/>
  <c r="Z86" i="1"/>
  <c r="BN86" i="1"/>
  <c r="Z88" i="1"/>
  <c r="BN88" i="1"/>
  <c r="Z94" i="1"/>
  <c r="Z95" i="1" s="1"/>
  <c r="BN94" i="1"/>
  <c r="Z98" i="1"/>
  <c r="Z101" i="1" s="1"/>
  <c r="BN98" i="1"/>
  <c r="BP98" i="1"/>
  <c r="Z100" i="1"/>
  <c r="BN100" i="1"/>
  <c r="Z105" i="1"/>
  <c r="BN105" i="1"/>
  <c r="BP105" i="1"/>
  <c r="Z107" i="1"/>
  <c r="BN107" i="1"/>
  <c r="Z109" i="1"/>
  <c r="BN109" i="1"/>
  <c r="Y110" i="1"/>
  <c r="Z113" i="1"/>
  <c r="BN113" i="1"/>
  <c r="BP113" i="1"/>
  <c r="Z115" i="1"/>
  <c r="BN115" i="1"/>
  <c r="Z117" i="1"/>
  <c r="BN117" i="1"/>
  <c r="Z122" i="1"/>
  <c r="Z127" i="1" s="1"/>
  <c r="BN122" i="1"/>
  <c r="BP122" i="1"/>
  <c r="Z124" i="1"/>
  <c r="BN124" i="1"/>
  <c r="Z126" i="1"/>
  <c r="BN126" i="1"/>
  <c r="Y127" i="1"/>
  <c r="Z130" i="1"/>
  <c r="Z135" i="1" s="1"/>
  <c r="BN130" i="1"/>
  <c r="BP130" i="1"/>
  <c r="Z131" i="1"/>
  <c r="BN131" i="1"/>
  <c r="Z133" i="1"/>
  <c r="BN133" i="1"/>
  <c r="Z139" i="1"/>
  <c r="Z144" i="1" s="1"/>
  <c r="BN139" i="1"/>
  <c r="Z141" i="1"/>
  <c r="BN141" i="1"/>
  <c r="Z143" i="1"/>
  <c r="BN143" i="1"/>
  <c r="Z147" i="1"/>
  <c r="Z149" i="1" s="1"/>
  <c r="BN147" i="1"/>
  <c r="BP147" i="1"/>
  <c r="G605" i="1"/>
  <c r="Z154" i="1"/>
  <c r="BN154" i="1"/>
  <c r="Y155" i="1"/>
  <c r="Z158" i="1"/>
  <c r="Z160" i="1" s="1"/>
  <c r="BN158" i="1"/>
  <c r="BP158" i="1"/>
  <c r="Z164" i="1"/>
  <c r="Z165" i="1" s="1"/>
  <c r="BN164" i="1"/>
  <c r="Z169" i="1"/>
  <c r="BN169" i="1"/>
  <c r="BP169" i="1"/>
  <c r="Z171" i="1"/>
  <c r="BN171" i="1"/>
  <c r="Z175" i="1"/>
  <c r="Z180" i="1" s="1"/>
  <c r="BN175" i="1"/>
  <c r="BP175" i="1"/>
  <c r="Z177" i="1"/>
  <c r="BN177" i="1"/>
  <c r="BP178" i="1"/>
  <c r="BN178" i="1"/>
  <c r="Z178" i="1"/>
  <c r="Y187" i="1"/>
  <c r="Y186" i="1"/>
  <c r="BP192" i="1"/>
  <c r="BN192" i="1"/>
  <c r="Z192" i="1"/>
  <c r="Z199" i="1" s="1"/>
  <c r="BP196" i="1"/>
  <c r="BN196" i="1"/>
  <c r="Z196" i="1"/>
  <c r="Y205" i="1"/>
  <c r="BP209" i="1"/>
  <c r="BN209" i="1"/>
  <c r="Z209" i="1"/>
  <c r="Z210" i="1" s="1"/>
  <c r="Y211" i="1"/>
  <c r="Y222" i="1"/>
  <c r="BP213" i="1"/>
  <c r="BN213" i="1"/>
  <c r="Z213" i="1"/>
  <c r="Z221" i="1" s="1"/>
  <c r="BP217" i="1"/>
  <c r="BN217" i="1"/>
  <c r="Z217" i="1"/>
  <c r="Y221" i="1"/>
  <c r="BP225" i="1"/>
  <c r="BN225" i="1"/>
  <c r="Z225" i="1"/>
  <c r="Z235" i="1" s="1"/>
  <c r="BP229" i="1"/>
  <c r="BN229" i="1"/>
  <c r="Z229" i="1"/>
  <c r="BP233" i="1"/>
  <c r="BN233" i="1"/>
  <c r="Z233" i="1"/>
  <c r="Y244" i="1"/>
  <c r="BP241" i="1"/>
  <c r="BN241" i="1"/>
  <c r="Z241" i="1"/>
  <c r="Z243" i="1" s="1"/>
  <c r="BP250" i="1"/>
  <c r="BN250" i="1"/>
  <c r="Z250" i="1"/>
  <c r="BP254" i="1"/>
  <c r="BN254" i="1"/>
  <c r="Z254" i="1"/>
  <c r="Y256" i="1"/>
  <c r="M605" i="1"/>
  <c r="Y268" i="1"/>
  <c r="BP259" i="1"/>
  <c r="BN259" i="1"/>
  <c r="Z259" i="1"/>
  <c r="Z267" i="1" s="1"/>
  <c r="BP263" i="1"/>
  <c r="BN263" i="1"/>
  <c r="Z263" i="1"/>
  <c r="Y267" i="1"/>
  <c r="BP273" i="1"/>
  <c r="BN273" i="1"/>
  <c r="Z273" i="1"/>
  <c r="Z277" i="1" s="1"/>
  <c r="Y277" i="1"/>
  <c r="Z289" i="1"/>
  <c r="BP287" i="1"/>
  <c r="BN287" i="1"/>
  <c r="Z287" i="1"/>
  <c r="R605" i="1"/>
  <c r="BP296" i="1"/>
  <c r="BN296" i="1"/>
  <c r="Z296" i="1"/>
  <c r="Y313" i="1"/>
  <c r="BP320" i="1"/>
  <c r="BN320" i="1"/>
  <c r="Z320" i="1"/>
  <c r="BP324" i="1"/>
  <c r="BN324" i="1"/>
  <c r="Z324" i="1"/>
  <c r="Y326" i="1"/>
  <c r="Y333" i="1"/>
  <c r="BP328" i="1"/>
  <c r="BN328" i="1"/>
  <c r="Z328" i="1"/>
  <c r="Y332" i="1"/>
  <c r="BP336" i="1"/>
  <c r="BN336" i="1"/>
  <c r="Z336" i="1"/>
  <c r="Z341" i="1" s="1"/>
  <c r="BP340" i="1"/>
  <c r="BN340" i="1"/>
  <c r="Z340" i="1"/>
  <c r="Y342" i="1"/>
  <c r="Y347" i="1"/>
  <c r="BP344" i="1"/>
  <c r="BN344" i="1"/>
  <c r="Z344" i="1"/>
  <c r="Y348" i="1"/>
  <c r="BP358" i="1"/>
  <c r="BN358" i="1"/>
  <c r="Z358" i="1"/>
  <c r="Z360" i="1" s="1"/>
  <c r="Y360" i="1"/>
  <c r="Y544" i="1"/>
  <c r="BP537" i="1"/>
  <c r="BN537" i="1"/>
  <c r="Z537" i="1"/>
  <c r="AD605" i="1"/>
  <c r="BP539" i="1"/>
  <c r="BN539" i="1"/>
  <c r="Z539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Y576" i="1"/>
  <c r="BP573" i="1"/>
  <c r="BN573" i="1"/>
  <c r="Z573" i="1"/>
  <c r="Z605" i="1"/>
  <c r="I605" i="1"/>
  <c r="Y199" i="1"/>
  <c r="K605" i="1"/>
  <c r="Y255" i="1"/>
  <c r="O605" i="1"/>
  <c r="Y278" i="1"/>
  <c r="Y283" i="1"/>
  <c r="Q605" i="1"/>
  <c r="Y290" i="1"/>
  <c r="Y299" i="1"/>
  <c r="Y304" i="1"/>
  <c r="T605" i="1"/>
  <c r="Y309" i="1"/>
  <c r="BP330" i="1"/>
  <c r="BN330" i="1"/>
  <c r="Z330" i="1"/>
  <c r="Y341" i="1"/>
  <c r="BP338" i="1"/>
  <c r="BN338" i="1"/>
  <c r="Z338" i="1"/>
  <c r="BP346" i="1"/>
  <c r="BN346" i="1"/>
  <c r="Z346" i="1"/>
  <c r="BP352" i="1"/>
  <c r="BN352" i="1"/>
  <c r="Z352" i="1"/>
  <c r="Z354" i="1" s="1"/>
  <c r="Y361" i="1"/>
  <c r="Z371" i="1"/>
  <c r="BP369" i="1"/>
  <c r="BN369" i="1"/>
  <c r="Z369" i="1"/>
  <c r="BP379" i="1"/>
  <c r="BN379" i="1"/>
  <c r="Z379" i="1"/>
  <c r="BP383" i="1"/>
  <c r="BN383" i="1"/>
  <c r="Z383" i="1"/>
  <c r="Y390" i="1"/>
  <c r="BP395" i="1"/>
  <c r="BN395" i="1"/>
  <c r="Z395" i="1"/>
  <c r="Y402" i="1"/>
  <c r="BP399" i="1"/>
  <c r="BN399" i="1"/>
  <c r="Z399" i="1"/>
  <c r="Z401" i="1" s="1"/>
  <c r="BP407" i="1"/>
  <c r="BN407" i="1"/>
  <c r="Z407" i="1"/>
  <c r="Y414" i="1"/>
  <c r="BP419" i="1"/>
  <c r="BN419" i="1"/>
  <c r="Z41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61" i="1"/>
  <c r="BP476" i="1"/>
  <c r="BN476" i="1"/>
  <c r="Z476" i="1"/>
  <c r="BP489" i="1"/>
  <c r="BN489" i="1"/>
  <c r="Z489" i="1"/>
  <c r="Y491" i="1"/>
  <c r="AB605" i="1"/>
  <c r="Y495" i="1"/>
  <c r="BP494" i="1"/>
  <c r="BN494" i="1"/>
  <c r="Z494" i="1"/>
  <c r="Z495" i="1" s="1"/>
  <c r="Y496" i="1"/>
  <c r="AC605" i="1"/>
  <c r="Y509" i="1"/>
  <c r="BP500" i="1"/>
  <c r="BN500" i="1"/>
  <c r="Z500" i="1"/>
  <c r="BP504" i="1"/>
  <c r="BN504" i="1"/>
  <c r="Z504" i="1"/>
  <c r="Y508" i="1"/>
  <c r="BP512" i="1"/>
  <c r="BN512" i="1"/>
  <c r="Z512" i="1"/>
  <c r="Z513" i="1" s="1"/>
  <c r="Y514" i="1"/>
  <c r="Y523" i="1"/>
  <c r="BP516" i="1"/>
  <c r="BN516" i="1"/>
  <c r="Z516" i="1"/>
  <c r="Y522" i="1"/>
  <c r="BP520" i="1"/>
  <c r="BN520" i="1"/>
  <c r="Z520" i="1"/>
  <c r="Y366" i="1"/>
  <c r="W605" i="1"/>
  <c r="Y386" i="1"/>
  <c r="BP478" i="1"/>
  <c r="BN478" i="1"/>
  <c r="Z478" i="1"/>
  <c r="Y483" i="1"/>
  <c r="BP482" i="1"/>
  <c r="BN482" i="1"/>
  <c r="Z482" i="1"/>
  <c r="Z483" i="1" s="1"/>
  <c r="Y484" i="1"/>
  <c r="AA605" i="1"/>
  <c r="Y490" i="1"/>
  <c r="BP487" i="1"/>
  <c r="BN487" i="1"/>
  <c r="Z487" i="1"/>
  <c r="Z490" i="1" s="1"/>
  <c r="BP502" i="1"/>
  <c r="BN502" i="1"/>
  <c r="Z502" i="1"/>
  <c r="BP506" i="1"/>
  <c r="BN506" i="1"/>
  <c r="Z506" i="1"/>
  <c r="Y513" i="1"/>
  <c r="BP518" i="1"/>
  <c r="BN518" i="1"/>
  <c r="Z518" i="1"/>
  <c r="BP526" i="1"/>
  <c r="BN526" i="1"/>
  <c r="Z526" i="1"/>
  <c r="Z528" i="1" s="1"/>
  <c r="BP538" i="1"/>
  <c r="BN538" i="1"/>
  <c r="Z538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Y582" i="1"/>
  <c r="Z522" i="1" l="1"/>
  <c r="Z575" i="1"/>
  <c r="Z561" i="1"/>
  <c r="Z508" i="1"/>
  <c r="Y599" i="1"/>
  <c r="Y596" i="1"/>
  <c r="Z479" i="1"/>
  <c r="Z456" i="1"/>
  <c r="Z409" i="1"/>
  <c r="Y595" i="1"/>
  <c r="Z544" i="1"/>
  <c r="Z347" i="1"/>
  <c r="Z332" i="1"/>
  <c r="Z172" i="1"/>
  <c r="Z118" i="1"/>
  <c r="Z110" i="1"/>
  <c r="Z90" i="1"/>
  <c r="Z59" i="1"/>
  <c r="Z600" i="1" s="1"/>
  <c r="Y597" i="1"/>
  <c r="Z422" i="1"/>
  <c r="Z325" i="1"/>
  <c r="Y598" i="1" l="1"/>
</calcChain>
</file>

<file path=xl/sharedStrings.xml><?xml version="1.0" encoding="utf-8"?>
<sst xmlns="http://schemas.openxmlformats.org/spreadsheetml/2006/main" count="2464" uniqueCount="786">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</sst>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0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5"/>
  <sheetViews>
    <sheetView showGridLines="0" tabSelected="1" topLeftCell="A581" zoomScaleNormal="100" zoomScaleSheetLayoutView="100" workbookViewId="0">
      <selection activeCell="AB601" sqref="AB601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70" t="s">
        <v>0</v>
      </c>
      <c r="E1" s="420"/>
      <c r="F1" s="420"/>
      <c r="G1" s="12" t="s">
        <v>1</v>
      </c>
      <c r="H1" s="470" t="s">
        <v>2</v>
      </c>
      <c r="I1" s="420"/>
      <c r="J1" s="420"/>
      <c r="K1" s="420"/>
      <c r="L1" s="420"/>
      <c r="M1" s="420"/>
      <c r="N1" s="420"/>
      <c r="O1" s="420"/>
      <c r="P1" s="420"/>
      <c r="Q1" s="420"/>
      <c r="R1" s="419" t="s">
        <v>3</v>
      </c>
      <c r="S1" s="420"/>
      <c r="T1" s="4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6"/>
      <c r="R2" s="396"/>
      <c r="S2" s="396"/>
      <c r="T2" s="396"/>
      <c r="U2" s="396"/>
      <c r="V2" s="396"/>
      <c r="W2" s="396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6"/>
      <c r="Q3" s="396"/>
      <c r="R3" s="396"/>
      <c r="S3" s="396"/>
      <c r="T3" s="396"/>
      <c r="U3" s="396"/>
      <c r="V3" s="396"/>
      <c r="W3" s="396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535" t="s">
        <v>8</v>
      </c>
      <c r="B5" s="536"/>
      <c r="C5" s="537"/>
      <c r="D5" s="479"/>
      <c r="E5" s="480"/>
      <c r="F5" s="740" t="s">
        <v>9</v>
      </c>
      <c r="G5" s="537"/>
      <c r="H5" s="479"/>
      <c r="I5" s="672"/>
      <c r="J5" s="672"/>
      <c r="K5" s="672"/>
      <c r="L5" s="672"/>
      <c r="M5" s="480"/>
      <c r="N5" s="58"/>
      <c r="P5" s="24" t="s">
        <v>10</v>
      </c>
      <c r="Q5" s="754">
        <v>45542</v>
      </c>
      <c r="R5" s="534"/>
      <c r="T5" s="581" t="s">
        <v>11</v>
      </c>
      <c r="U5" s="528"/>
      <c r="V5" s="582" t="s">
        <v>12</v>
      </c>
      <c r="W5" s="534"/>
      <c r="AB5" s="51"/>
      <c r="AC5" s="51"/>
      <c r="AD5" s="51"/>
      <c r="AE5" s="51"/>
    </row>
    <row r="6" spans="1:32" s="376" customFormat="1" ht="24" customHeight="1" x14ac:dyDescent="0.2">
      <c r="A6" s="535" t="s">
        <v>13</v>
      </c>
      <c r="B6" s="536"/>
      <c r="C6" s="537"/>
      <c r="D6" s="676" t="s">
        <v>14</v>
      </c>
      <c r="E6" s="677"/>
      <c r="F6" s="677"/>
      <c r="G6" s="677"/>
      <c r="H6" s="677"/>
      <c r="I6" s="677"/>
      <c r="J6" s="677"/>
      <c r="K6" s="677"/>
      <c r="L6" s="677"/>
      <c r="M6" s="534"/>
      <c r="N6" s="59"/>
      <c r="P6" s="24" t="s">
        <v>15</v>
      </c>
      <c r="Q6" s="763" t="str">
        <f>IF(Q5=0," ",CHOOSE(WEEKDAY(Q5,2),"Понедельник","Вторник","Среда","Четверг","Пятница","Суббота","Воскресенье"))</f>
        <v>Суббота</v>
      </c>
      <c r="R6" s="391"/>
      <c r="T6" s="589" t="s">
        <v>16</v>
      </c>
      <c r="U6" s="528"/>
      <c r="V6" s="657" t="s">
        <v>17</v>
      </c>
      <c r="W6" s="435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6"/>
      <c r="U7" s="528"/>
      <c r="V7" s="658"/>
      <c r="W7" s="659"/>
      <c r="AB7" s="51"/>
      <c r="AC7" s="51"/>
      <c r="AD7" s="51"/>
      <c r="AE7" s="51"/>
    </row>
    <row r="8" spans="1:32" s="376" customFormat="1" ht="25.5" customHeight="1" x14ac:dyDescent="0.2">
      <c r="A8" s="776" t="s">
        <v>18</v>
      </c>
      <c r="B8" s="393"/>
      <c r="C8" s="394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43">
        <v>0.41666666666666669</v>
      </c>
      <c r="R8" s="449"/>
      <c r="T8" s="396"/>
      <c r="U8" s="528"/>
      <c r="V8" s="658"/>
      <c r="W8" s="659"/>
      <c r="AB8" s="51"/>
      <c r="AC8" s="51"/>
      <c r="AD8" s="51"/>
      <c r="AE8" s="51"/>
    </row>
    <row r="9" spans="1:32" s="376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6"/>
      <c r="C9" s="396"/>
      <c r="D9" s="554"/>
      <c r="E9" s="407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6"/>
      <c r="H9" s="406" t="str">
        <f>IF(AND($A$9="Тип доверенности/получателя при получении в адресе перегруза:",$D$9="Разовая доверенность"),"Введите ФИО","")</f>
        <v/>
      </c>
      <c r="I9" s="407"/>
      <c r="J9" s="4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7"/>
      <c r="L9" s="407"/>
      <c r="M9" s="407"/>
      <c r="N9" s="374"/>
      <c r="P9" s="26" t="s">
        <v>20</v>
      </c>
      <c r="Q9" s="529"/>
      <c r="R9" s="530"/>
      <c r="T9" s="396"/>
      <c r="U9" s="528"/>
      <c r="V9" s="660"/>
      <c r="W9" s="661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6"/>
      <c r="C10" s="396"/>
      <c r="D10" s="554"/>
      <c r="E10" s="407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6"/>
      <c r="H10" s="650" t="str">
        <f>IFERROR(VLOOKUP($D$10,Proxy,2,FALSE),"")</f>
        <v/>
      </c>
      <c r="I10" s="396"/>
      <c r="J10" s="396"/>
      <c r="K10" s="396"/>
      <c r="L10" s="396"/>
      <c r="M10" s="396"/>
      <c r="N10" s="375"/>
      <c r="P10" s="26" t="s">
        <v>21</v>
      </c>
      <c r="Q10" s="590"/>
      <c r="R10" s="591"/>
      <c r="U10" s="24" t="s">
        <v>22</v>
      </c>
      <c r="V10" s="434" t="s">
        <v>23</v>
      </c>
      <c r="W10" s="435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3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77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3"/>
      <c r="R12" s="449"/>
      <c r="S12" s="23"/>
      <c r="U12" s="24"/>
      <c r="V12" s="420"/>
      <c r="W12" s="396"/>
      <c r="AB12" s="51"/>
      <c r="AC12" s="51"/>
      <c r="AD12" s="51"/>
      <c r="AE12" s="51"/>
    </row>
    <row r="13" spans="1:32" s="376" customFormat="1" ht="23.25" customHeight="1" x14ac:dyDescent="0.2">
      <c r="A13" s="577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3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77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11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0"/>
      <c r="R15" s="420"/>
      <c r="S15" s="420"/>
      <c r="T15" s="4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51" t="s">
        <v>37</v>
      </c>
      <c r="D17" s="429" t="s">
        <v>38</v>
      </c>
      <c r="E17" s="508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7"/>
      <c r="R17" s="507"/>
      <c r="S17" s="507"/>
      <c r="T17" s="508"/>
      <c r="U17" s="775" t="s">
        <v>50</v>
      </c>
      <c r="V17" s="537"/>
      <c r="W17" s="429" t="s">
        <v>51</v>
      </c>
      <c r="X17" s="429" t="s">
        <v>52</v>
      </c>
      <c r="Y17" s="772" t="s">
        <v>53</v>
      </c>
      <c r="Z17" s="429" t="s">
        <v>54</v>
      </c>
      <c r="AA17" s="648" t="s">
        <v>55</v>
      </c>
      <c r="AB17" s="648" t="s">
        <v>56</v>
      </c>
      <c r="AC17" s="648" t="s">
        <v>57</v>
      </c>
      <c r="AD17" s="648" t="s">
        <v>58</v>
      </c>
      <c r="AE17" s="735"/>
      <c r="AF17" s="736"/>
      <c r="AG17" s="521"/>
      <c r="BD17" s="633" t="s">
        <v>59</v>
      </c>
    </row>
    <row r="18" spans="1:68" ht="14.25" customHeight="1" x14ac:dyDescent="0.2">
      <c r="A18" s="430"/>
      <c r="B18" s="430"/>
      <c r="C18" s="430"/>
      <c r="D18" s="509"/>
      <c r="E18" s="511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9"/>
      <c r="Q18" s="510"/>
      <c r="R18" s="510"/>
      <c r="S18" s="510"/>
      <c r="T18" s="511"/>
      <c r="U18" s="377" t="s">
        <v>60</v>
      </c>
      <c r="V18" s="377" t="s">
        <v>61</v>
      </c>
      <c r="W18" s="430"/>
      <c r="X18" s="430"/>
      <c r="Y18" s="773"/>
      <c r="Z18" s="430"/>
      <c r="AA18" s="649"/>
      <c r="AB18" s="649"/>
      <c r="AC18" s="649"/>
      <c r="AD18" s="737"/>
      <c r="AE18" s="738"/>
      <c r="AF18" s="739"/>
      <c r="AG18" s="522"/>
      <c r="BD18" s="396"/>
    </row>
    <row r="19" spans="1:68" ht="27.75" customHeight="1" x14ac:dyDescent="0.2">
      <c r="A19" s="443" t="s">
        <v>62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4"/>
      <c r="X19" s="444"/>
      <c r="Y19" s="444"/>
      <c r="Z19" s="444"/>
      <c r="AA19" s="48"/>
      <c r="AB19" s="48"/>
      <c r="AC19" s="48"/>
    </row>
    <row r="20" spans="1:68" ht="16.5" customHeight="1" x14ac:dyDescent="0.25">
      <c r="A20" s="445" t="s">
        <v>62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  <c r="AA20" s="378"/>
      <c r="AB20" s="378"/>
      <c r="AC20" s="378"/>
    </row>
    <row r="21" spans="1:68" ht="14.25" customHeight="1" x14ac:dyDescent="0.25">
      <c r="A21" s="395" t="s">
        <v>63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96"/>
      <c r="AA21" s="379"/>
      <c r="AB21" s="379"/>
      <c r="AC21" s="379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7"/>
      <c r="B23" s="396"/>
      <c r="C23" s="396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8"/>
      <c r="P23" s="392" t="s">
        <v>69</v>
      </c>
      <c r="Q23" s="393"/>
      <c r="R23" s="393"/>
      <c r="S23" s="393"/>
      <c r="T23" s="393"/>
      <c r="U23" s="393"/>
      <c r="V23" s="394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x14ac:dyDescent="0.2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8"/>
      <c r="P24" s="392" t="s">
        <v>69</v>
      </c>
      <c r="Q24" s="393"/>
      <c r="R24" s="393"/>
      <c r="S24" s="393"/>
      <c r="T24" s="393"/>
      <c r="U24" s="393"/>
      <c r="V24" s="394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customHeight="1" x14ac:dyDescent="0.25">
      <c r="A25" s="395" t="s">
        <v>71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379"/>
      <c r="AB25" s="379"/>
      <c r="AC25" s="379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7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4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7"/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8"/>
      <c r="P36" s="392" t="s">
        <v>69</v>
      </c>
      <c r="Q36" s="393"/>
      <c r="R36" s="393"/>
      <c r="S36" s="393"/>
      <c r="T36" s="393"/>
      <c r="U36" s="393"/>
      <c r="V36" s="394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x14ac:dyDescent="0.2">
      <c r="A37" s="396"/>
      <c r="B37" s="396"/>
      <c r="C37" s="396"/>
      <c r="D37" s="396"/>
      <c r="E37" s="396"/>
      <c r="F37" s="396"/>
      <c r="G37" s="396"/>
      <c r="H37" s="396"/>
      <c r="I37" s="396"/>
      <c r="J37" s="396"/>
      <c r="K37" s="396"/>
      <c r="L37" s="396"/>
      <c r="M37" s="396"/>
      <c r="N37" s="396"/>
      <c r="O37" s="398"/>
      <c r="P37" s="392" t="s">
        <v>69</v>
      </c>
      <c r="Q37" s="393"/>
      <c r="R37" s="393"/>
      <c r="S37" s="393"/>
      <c r="T37" s="393"/>
      <c r="U37" s="393"/>
      <c r="V37" s="394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customHeight="1" x14ac:dyDescent="0.25">
      <c r="A38" s="395" t="s">
        <v>95</v>
      </c>
      <c r="B38" s="396"/>
      <c r="C38" s="396"/>
      <c r="D38" s="396"/>
      <c r="E38" s="396"/>
      <c r="F38" s="396"/>
      <c r="G38" s="396"/>
      <c r="H38" s="396"/>
      <c r="I38" s="396"/>
      <c r="J38" s="396"/>
      <c r="K38" s="396"/>
      <c r="L38" s="396"/>
      <c r="M38" s="396"/>
      <c r="N38" s="396"/>
      <c r="O38" s="396"/>
      <c r="P38" s="396"/>
      <c r="Q38" s="396"/>
      <c r="R38" s="396"/>
      <c r="S38" s="396"/>
      <c r="T38" s="396"/>
      <c r="U38" s="396"/>
      <c r="V38" s="396"/>
      <c r="W38" s="396"/>
      <c r="X38" s="396"/>
      <c r="Y38" s="396"/>
      <c r="Z38" s="396"/>
      <c r="AA38" s="379"/>
      <c r="AB38" s="379"/>
      <c r="AC38" s="379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7"/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8"/>
      <c r="P40" s="392" t="s">
        <v>69</v>
      </c>
      <c r="Q40" s="393"/>
      <c r="R40" s="393"/>
      <c r="S40" s="393"/>
      <c r="T40" s="393"/>
      <c r="U40" s="393"/>
      <c r="V40" s="394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x14ac:dyDescent="0.2">
      <c r="A41" s="396"/>
      <c r="B41" s="396"/>
      <c r="C41" s="396"/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8"/>
      <c r="P41" s="392" t="s">
        <v>69</v>
      </c>
      <c r="Q41" s="393"/>
      <c r="R41" s="393"/>
      <c r="S41" s="393"/>
      <c r="T41" s="393"/>
      <c r="U41" s="393"/>
      <c r="V41" s="394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customHeight="1" x14ac:dyDescent="0.25">
      <c r="A42" s="395" t="s">
        <v>100</v>
      </c>
      <c r="B42" s="396"/>
      <c r="C42" s="396"/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6"/>
      <c r="O42" s="396"/>
      <c r="P42" s="396"/>
      <c r="Q42" s="396"/>
      <c r="R42" s="396"/>
      <c r="S42" s="396"/>
      <c r="T42" s="396"/>
      <c r="U42" s="396"/>
      <c r="V42" s="396"/>
      <c r="W42" s="396"/>
      <c r="X42" s="396"/>
      <c r="Y42" s="396"/>
      <c r="Z42" s="396"/>
      <c r="AA42" s="379"/>
      <c r="AB42" s="379"/>
      <c r="AC42" s="379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7"/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8"/>
      <c r="P44" s="392" t="s">
        <v>69</v>
      </c>
      <c r="Q44" s="393"/>
      <c r="R44" s="393"/>
      <c r="S44" s="393"/>
      <c r="T44" s="393"/>
      <c r="U44" s="393"/>
      <c r="V44" s="394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x14ac:dyDescent="0.2">
      <c r="A45" s="396"/>
      <c r="B45" s="396"/>
      <c r="C45" s="396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8"/>
      <c r="P45" s="392" t="s">
        <v>69</v>
      </c>
      <c r="Q45" s="393"/>
      <c r="R45" s="393"/>
      <c r="S45" s="393"/>
      <c r="T45" s="393"/>
      <c r="U45" s="393"/>
      <c r="V45" s="394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customHeight="1" x14ac:dyDescent="0.25">
      <c r="A46" s="395" t="s">
        <v>104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96"/>
      <c r="AA46" s="379"/>
      <c r="AB46" s="379"/>
      <c r="AC46" s="379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7"/>
      <c r="B48" s="396"/>
      <c r="C48" s="396"/>
      <c r="D48" s="396"/>
      <c r="E48" s="396"/>
      <c r="F48" s="396"/>
      <c r="G48" s="396"/>
      <c r="H48" s="396"/>
      <c r="I48" s="396"/>
      <c r="J48" s="396"/>
      <c r="K48" s="396"/>
      <c r="L48" s="396"/>
      <c r="M48" s="396"/>
      <c r="N48" s="396"/>
      <c r="O48" s="398"/>
      <c r="P48" s="392" t="s">
        <v>69</v>
      </c>
      <c r="Q48" s="393"/>
      <c r="R48" s="393"/>
      <c r="S48" s="393"/>
      <c r="T48" s="393"/>
      <c r="U48" s="393"/>
      <c r="V48" s="394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x14ac:dyDescent="0.2">
      <c r="A49" s="396"/>
      <c r="B49" s="396"/>
      <c r="C49" s="396"/>
      <c r="D49" s="396"/>
      <c r="E49" s="396"/>
      <c r="F49" s="396"/>
      <c r="G49" s="396"/>
      <c r="H49" s="396"/>
      <c r="I49" s="396"/>
      <c r="J49" s="396"/>
      <c r="K49" s="396"/>
      <c r="L49" s="396"/>
      <c r="M49" s="396"/>
      <c r="N49" s="396"/>
      <c r="O49" s="398"/>
      <c r="P49" s="392" t="s">
        <v>69</v>
      </c>
      <c r="Q49" s="393"/>
      <c r="R49" s="393"/>
      <c r="S49" s="393"/>
      <c r="T49" s="393"/>
      <c r="U49" s="393"/>
      <c r="V49" s="394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customHeight="1" x14ac:dyDescent="0.2">
      <c r="A50" s="443" t="s">
        <v>107</v>
      </c>
      <c r="B50" s="444"/>
      <c r="C50" s="444"/>
      <c r="D50" s="444"/>
      <c r="E50" s="444"/>
      <c r="F50" s="444"/>
      <c r="G50" s="444"/>
      <c r="H50" s="444"/>
      <c r="I50" s="444"/>
      <c r="J50" s="444"/>
      <c r="K50" s="444"/>
      <c r="L50" s="444"/>
      <c r="M50" s="444"/>
      <c r="N50" s="444"/>
      <c r="O50" s="444"/>
      <c r="P50" s="444"/>
      <c r="Q50" s="444"/>
      <c r="R50" s="444"/>
      <c r="S50" s="444"/>
      <c r="T50" s="444"/>
      <c r="U50" s="444"/>
      <c r="V50" s="444"/>
      <c r="W50" s="444"/>
      <c r="X50" s="444"/>
      <c r="Y50" s="444"/>
      <c r="Z50" s="444"/>
      <c r="AA50" s="48"/>
      <c r="AB50" s="48"/>
      <c r="AC50" s="48"/>
    </row>
    <row r="51" spans="1:68" ht="16.5" customHeight="1" x14ac:dyDescent="0.25">
      <c r="A51" s="445" t="s">
        <v>108</v>
      </c>
      <c r="B51" s="396"/>
      <c r="C51" s="396"/>
      <c r="D51" s="396"/>
      <c r="E51" s="396"/>
      <c r="F51" s="396"/>
      <c r="G51" s="396"/>
      <c r="H51" s="396"/>
      <c r="I51" s="396"/>
      <c r="J51" s="396"/>
      <c r="K51" s="396"/>
      <c r="L51" s="396"/>
      <c r="M51" s="396"/>
      <c r="N51" s="396"/>
      <c r="O51" s="396"/>
      <c r="P51" s="396"/>
      <c r="Q51" s="396"/>
      <c r="R51" s="396"/>
      <c r="S51" s="396"/>
      <c r="T51" s="396"/>
      <c r="U51" s="396"/>
      <c r="V51" s="396"/>
      <c r="W51" s="396"/>
      <c r="X51" s="396"/>
      <c r="Y51" s="396"/>
      <c r="Z51" s="396"/>
      <c r="AA51" s="378"/>
      <c r="AB51" s="378"/>
      <c r="AC51" s="378"/>
    </row>
    <row r="52" spans="1:68" ht="14.25" customHeight="1" x14ac:dyDescent="0.25">
      <c r="A52" s="395" t="s">
        <v>109</v>
      </c>
      <c r="B52" s="396"/>
      <c r="C52" s="396"/>
      <c r="D52" s="396"/>
      <c r="E52" s="396"/>
      <c r="F52" s="396"/>
      <c r="G52" s="396"/>
      <c r="H52" s="396"/>
      <c r="I52" s="396"/>
      <c r="J52" s="396"/>
      <c r="K52" s="396"/>
      <c r="L52" s="396"/>
      <c r="M52" s="396"/>
      <c r="N52" s="396"/>
      <c r="O52" s="396"/>
      <c r="P52" s="396"/>
      <c r="Q52" s="396"/>
      <c r="R52" s="396"/>
      <c r="S52" s="396"/>
      <c r="T52" s="396"/>
      <c r="U52" s="396"/>
      <c r="V52" s="396"/>
      <c r="W52" s="396"/>
      <c r="X52" s="396"/>
      <c r="Y52" s="396"/>
      <c r="Z52" s="396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3">
        <v>150</v>
      </c>
      <c r="Y53" s="384">
        <f t="shared" ref="Y53:Y58" si="6">IFERROR(IF(X53="",0,CEILING((X53/$H53),1)*$H53),"")</f>
        <v>151.20000000000002</v>
      </c>
      <c r="Z53" s="36">
        <f>IFERROR(IF(Y53=0,"",ROUNDUP(Y53/H53,0)*0.02175),"")</f>
        <v>0.30449999999999999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156.66666666666666</v>
      </c>
      <c r="BN53" s="64">
        <f t="shared" ref="BN53:BN58" si="8">IFERROR(Y53*I53/H53,"0")</f>
        <v>157.91999999999999</v>
      </c>
      <c r="BO53" s="64">
        <f t="shared" ref="BO53:BO58" si="9">IFERROR(1/J53*(X53/H53),"0")</f>
        <v>0.24801587301587297</v>
      </c>
      <c r="BP53" s="64">
        <f t="shared" ref="BP53:BP58" si="10">IFERROR(1/J53*(Y53/H53),"0")</f>
        <v>0.25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3">
        <v>11</v>
      </c>
      <c r="Y55" s="384">
        <f t="shared" si="6"/>
        <v>11.2</v>
      </c>
      <c r="Z55" s="36">
        <f>IFERROR(IF(Y55=0,"",ROUNDUP(Y55/H55,0)*0.02175),"")</f>
        <v>2.1749999999999999E-2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11.471428571428572</v>
      </c>
      <c r="BN55" s="64">
        <f t="shared" si="8"/>
        <v>11.680000000000001</v>
      </c>
      <c r="BO55" s="64">
        <f t="shared" si="9"/>
        <v>1.7538265306122448E-2</v>
      </c>
      <c r="BP55" s="64">
        <f t="shared" si="10"/>
        <v>1.7857142857142856E-2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7"/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8"/>
      <c r="P59" s="392" t="s">
        <v>69</v>
      </c>
      <c r="Q59" s="393"/>
      <c r="R59" s="393"/>
      <c r="S59" s="393"/>
      <c r="T59" s="393"/>
      <c r="U59" s="393"/>
      <c r="V59" s="394"/>
      <c r="W59" s="37" t="s">
        <v>70</v>
      </c>
      <c r="X59" s="385">
        <f>IFERROR(X53/H53,"0")+IFERROR(X54/H54,"0")+IFERROR(X55/H55,"0")+IFERROR(X56/H56,"0")+IFERROR(X57/H57,"0")+IFERROR(X58/H58,"0")</f>
        <v>14.871031746031745</v>
      </c>
      <c r="Y59" s="385">
        <f>IFERROR(Y53/H53,"0")+IFERROR(Y54/H54,"0")+IFERROR(Y55/H55,"0")+IFERROR(Y56/H56,"0")+IFERROR(Y57/H57,"0")+IFERROR(Y58/H58,"0")</f>
        <v>15</v>
      </c>
      <c r="Z59" s="385">
        <f>IFERROR(IF(Z53="",0,Z53),"0")+IFERROR(IF(Z54="",0,Z54),"0")+IFERROR(IF(Z55="",0,Z55),"0")+IFERROR(IF(Z56="",0,Z56),"0")+IFERROR(IF(Z57="",0,Z57),"0")+IFERROR(IF(Z58="",0,Z58),"0")</f>
        <v>0.32624999999999998</v>
      </c>
      <c r="AA59" s="386"/>
      <c r="AB59" s="386"/>
      <c r="AC59" s="386"/>
    </row>
    <row r="60" spans="1:68" x14ac:dyDescent="0.2">
      <c r="A60" s="396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8"/>
      <c r="P60" s="392" t="s">
        <v>69</v>
      </c>
      <c r="Q60" s="393"/>
      <c r="R60" s="393"/>
      <c r="S60" s="393"/>
      <c r="T60" s="393"/>
      <c r="U60" s="393"/>
      <c r="V60" s="394"/>
      <c r="W60" s="37" t="s">
        <v>68</v>
      </c>
      <c r="X60" s="385">
        <f>IFERROR(SUM(X53:X58),"0")</f>
        <v>161</v>
      </c>
      <c r="Y60" s="385">
        <f>IFERROR(SUM(Y53:Y58),"0")</f>
        <v>162.4</v>
      </c>
      <c r="Z60" s="37"/>
      <c r="AA60" s="386"/>
      <c r="AB60" s="386"/>
      <c r="AC60" s="386"/>
    </row>
    <row r="61" spans="1:68" ht="14.25" customHeight="1" x14ac:dyDescent="0.25">
      <c r="A61" s="395" t="s">
        <v>71</v>
      </c>
      <c r="B61" s="396"/>
      <c r="C61" s="396"/>
      <c r="D61" s="396"/>
      <c r="E61" s="396"/>
      <c r="F61" s="396"/>
      <c r="G61" s="396"/>
      <c r="H61" s="396"/>
      <c r="I61" s="396"/>
      <c r="J61" s="396"/>
      <c r="K61" s="396"/>
      <c r="L61" s="396"/>
      <c r="M61" s="396"/>
      <c r="N61" s="396"/>
      <c r="O61" s="396"/>
      <c r="P61" s="396"/>
      <c r="Q61" s="396"/>
      <c r="R61" s="396"/>
      <c r="S61" s="396"/>
      <c r="T61" s="396"/>
      <c r="U61" s="396"/>
      <c r="V61" s="396"/>
      <c r="W61" s="396"/>
      <c r="X61" s="396"/>
      <c r="Y61" s="396"/>
      <c r="Z61" s="396"/>
      <c r="AA61" s="379"/>
      <c r="AB61" s="379"/>
      <c r="AC61" s="379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7"/>
      <c r="B64" s="396"/>
      <c r="C64" s="396"/>
      <c r="D64" s="396"/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8"/>
      <c r="P64" s="392" t="s">
        <v>69</v>
      </c>
      <c r="Q64" s="393"/>
      <c r="R64" s="393"/>
      <c r="S64" s="393"/>
      <c r="T64" s="393"/>
      <c r="U64" s="393"/>
      <c r="V64" s="394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x14ac:dyDescent="0.2">
      <c r="A65" s="396"/>
      <c r="B65" s="396"/>
      <c r="C65" s="396"/>
      <c r="D65" s="396"/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8"/>
      <c r="P65" s="392" t="s">
        <v>69</v>
      </c>
      <c r="Q65" s="393"/>
      <c r="R65" s="393"/>
      <c r="S65" s="393"/>
      <c r="T65" s="393"/>
      <c r="U65" s="393"/>
      <c r="V65" s="394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customHeight="1" x14ac:dyDescent="0.25">
      <c r="A66" s="445" t="s">
        <v>128</v>
      </c>
      <c r="B66" s="396"/>
      <c r="C66" s="396"/>
      <c r="D66" s="396"/>
      <c r="E66" s="396"/>
      <c r="F66" s="396"/>
      <c r="G66" s="396"/>
      <c r="H66" s="396"/>
      <c r="I66" s="396"/>
      <c r="J66" s="396"/>
      <c r="K66" s="396"/>
      <c r="L66" s="396"/>
      <c r="M66" s="396"/>
      <c r="N66" s="396"/>
      <c r="O66" s="396"/>
      <c r="P66" s="396"/>
      <c r="Q66" s="396"/>
      <c r="R66" s="396"/>
      <c r="S66" s="396"/>
      <c r="T66" s="396"/>
      <c r="U66" s="396"/>
      <c r="V66" s="396"/>
      <c r="W66" s="396"/>
      <c r="X66" s="396"/>
      <c r="Y66" s="396"/>
      <c r="Z66" s="396"/>
      <c r="AA66" s="378"/>
      <c r="AB66" s="378"/>
      <c r="AC66" s="378"/>
    </row>
    <row r="67" spans="1:68" ht="14.25" customHeight="1" x14ac:dyDescent="0.25">
      <c r="A67" s="395" t="s">
        <v>109</v>
      </c>
      <c r="B67" s="396"/>
      <c r="C67" s="396"/>
      <c r="D67" s="396"/>
      <c r="E67" s="396"/>
      <c r="F67" s="396"/>
      <c r="G67" s="396"/>
      <c r="H67" s="396"/>
      <c r="I67" s="396"/>
      <c r="J67" s="396"/>
      <c r="K67" s="396"/>
      <c r="L67" s="396"/>
      <c r="M67" s="396"/>
      <c r="N67" s="396"/>
      <c r="O67" s="396"/>
      <c r="P67" s="396"/>
      <c r="Q67" s="396"/>
      <c r="R67" s="396"/>
      <c r="S67" s="396"/>
      <c r="T67" s="396"/>
      <c r="U67" s="396"/>
      <c r="V67" s="396"/>
      <c r="W67" s="396"/>
      <c r="X67" s="396"/>
      <c r="Y67" s="396"/>
      <c r="Z67" s="396"/>
      <c r="AA67" s="379"/>
      <c r="AB67" s="379"/>
      <c r="AC67" s="379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90">
        <v>4680115885899</v>
      </c>
      <c r="E68" s="391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61" t="s">
        <v>132</v>
      </c>
      <c r="Q68" s="388"/>
      <c r="R68" s="388"/>
      <c r="S68" s="388"/>
      <c r="T68" s="389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90">
        <v>4680115881426</v>
      </c>
      <c r="E69" s="391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90">
        <v>4680115881426</v>
      </c>
      <c r="E70" s="391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8"/>
      <c r="R70" s="388"/>
      <c r="S70" s="388"/>
      <c r="T70" s="389"/>
      <c r="U70" s="34"/>
      <c r="V70" s="34"/>
      <c r="W70" s="35" t="s">
        <v>68</v>
      </c>
      <c r="X70" s="383">
        <v>214</v>
      </c>
      <c r="Y70" s="384">
        <f t="shared" si="11"/>
        <v>216</v>
      </c>
      <c r="Z70" s="36">
        <f>IFERROR(IF(Y70=0,"",ROUNDUP(Y70/H70,0)*0.02175),"")</f>
        <v>0.43499999999999994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223.51111111111109</v>
      </c>
      <c r="BN70" s="64">
        <f t="shared" si="13"/>
        <v>225.6</v>
      </c>
      <c r="BO70" s="64">
        <f t="shared" si="14"/>
        <v>0.35383597883597878</v>
      </c>
      <c r="BP70" s="64">
        <f t="shared" si="15"/>
        <v>0.3571428571428571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90">
        <v>4680115880283</v>
      </c>
      <c r="E71" s="391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8"/>
      <c r="R71" s="388"/>
      <c r="S71" s="388"/>
      <c r="T71" s="389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90">
        <v>4680115882720</v>
      </c>
      <c r="E72" s="391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5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8"/>
      <c r="R72" s="388"/>
      <c r="S72" s="388"/>
      <c r="T72" s="389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90">
        <v>4680115881525</v>
      </c>
      <c r="E73" s="391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00" t="s">
        <v>144</v>
      </c>
      <c r="Q73" s="388"/>
      <c r="R73" s="388"/>
      <c r="S73" s="388"/>
      <c r="T73" s="389"/>
      <c r="U73" s="34"/>
      <c r="V73" s="34"/>
      <c r="W73" s="35" t="s">
        <v>68</v>
      </c>
      <c r="X73" s="383">
        <v>0</v>
      </c>
      <c r="Y73" s="384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145</v>
      </c>
      <c r="B74" s="54" t="s">
        <v>146</v>
      </c>
      <c r="C74" s="31">
        <v>4301012008</v>
      </c>
      <c r="D74" s="390">
        <v>4680115881525</v>
      </c>
      <c r="E74" s="391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7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88"/>
      <c r="R74" s="388"/>
      <c r="S74" s="388"/>
      <c r="T74" s="389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90">
        <v>4680115881419</v>
      </c>
      <c r="E75" s="391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4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8"/>
      <c r="R75" s="388"/>
      <c r="S75" s="388"/>
      <c r="T75" s="389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397"/>
      <c r="B76" s="396"/>
      <c r="C76" s="396"/>
      <c r="D76" s="396"/>
      <c r="E76" s="396"/>
      <c r="F76" s="396"/>
      <c r="G76" s="396"/>
      <c r="H76" s="396"/>
      <c r="I76" s="396"/>
      <c r="J76" s="396"/>
      <c r="K76" s="396"/>
      <c r="L76" s="396"/>
      <c r="M76" s="396"/>
      <c r="N76" s="396"/>
      <c r="O76" s="398"/>
      <c r="P76" s="392" t="s">
        <v>69</v>
      </c>
      <c r="Q76" s="393"/>
      <c r="R76" s="393"/>
      <c r="S76" s="393"/>
      <c r="T76" s="393"/>
      <c r="U76" s="393"/>
      <c r="V76" s="394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19.814814814814813</v>
      </c>
      <c r="Y76" s="385">
        <f>IFERROR(Y68/H68,"0")+IFERROR(Y69/H69,"0")+IFERROR(Y70/H70,"0")+IFERROR(Y71/H71,"0")+IFERROR(Y72/H72,"0")+IFERROR(Y73/H73,"0")+IFERROR(Y74/H74,"0")+IFERROR(Y75/H75,"0")</f>
        <v>20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0.43499999999999994</v>
      </c>
      <c r="AA76" s="386"/>
      <c r="AB76" s="386"/>
      <c r="AC76" s="386"/>
    </row>
    <row r="77" spans="1:68" x14ac:dyDescent="0.2">
      <c r="A77" s="396"/>
      <c r="B77" s="396"/>
      <c r="C77" s="396"/>
      <c r="D77" s="396"/>
      <c r="E77" s="396"/>
      <c r="F77" s="396"/>
      <c r="G77" s="396"/>
      <c r="H77" s="396"/>
      <c r="I77" s="396"/>
      <c r="J77" s="396"/>
      <c r="K77" s="396"/>
      <c r="L77" s="396"/>
      <c r="M77" s="396"/>
      <c r="N77" s="396"/>
      <c r="O77" s="398"/>
      <c r="P77" s="392" t="s">
        <v>69</v>
      </c>
      <c r="Q77" s="393"/>
      <c r="R77" s="393"/>
      <c r="S77" s="393"/>
      <c r="T77" s="393"/>
      <c r="U77" s="393"/>
      <c r="V77" s="394"/>
      <c r="W77" s="37" t="s">
        <v>68</v>
      </c>
      <c r="X77" s="385">
        <f>IFERROR(SUM(X68:X75),"0")</f>
        <v>214</v>
      </c>
      <c r="Y77" s="385">
        <f>IFERROR(SUM(Y68:Y75),"0")</f>
        <v>216</v>
      </c>
      <c r="Z77" s="37"/>
      <c r="AA77" s="386"/>
      <c r="AB77" s="386"/>
      <c r="AC77" s="386"/>
    </row>
    <row r="78" spans="1:68" ht="14.25" customHeight="1" x14ac:dyDescent="0.25">
      <c r="A78" s="395" t="s">
        <v>149</v>
      </c>
      <c r="B78" s="396"/>
      <c r="C78" s="396"/>
      <c r="D78" s="396"/>
      <c r="E78" s="396"/>
      <c r="F78" s="396"/>
      <c r="G78" s="396"/>
      <c r="H78" s="396"/>
      <c r="I78" s="396"/>
      <c r="J78" s="396"/>
      <c r="K78" s="396"/>
      <c r="L78" s="396"/>
      <c r="M78" s="396"/>
      <c r="N78" s="396"/>
      <c r="O78" s="396"/>
      <c r="P78" s="396"/>
      <c r="Q78" s="396"/>
      <c r="R78" s="396"/>
      <c r="S78" s="396"/>
      <c r="T78" s="396"/>
      <c r="U78" s="396"/>
      <c r="V78" s="396"/>
      <c r="W78" s="396"/>
      <c r="X78" s="396"/>
      <c r="Y78" s="396"/>
      <c r="Z78" s="396"/>
      <c r="AA78" s="379"/>
      <c r="AB78" s="379"/>
      <c r="AC78" s="379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90">
        <v>4680115881440</v>
      </c>
      <c r="E79" s="391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38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8"/>
      <c r="R79" s="388"/>
      <c r="S79" s="388"/>
      <c r="T79" s="389"/>
      <c r="U79" s="34"/>
      <c r="V79" s="34"/>
      <c r="W79" s="35" t="s">
        <v>68</v>
      </c>
      <c r="X79" s="383">
        <v>66</v>
      </c>
      <c r="Y79" s="384">
        <f>IFERROR(IF(X79="",0,CEILING((X79/$H79),1)*$H79),"")</f>
        <v>75.600000000000009</v>
      </c>
      <c r="Z79" s="36">
        <f>IFERROR(IF(Y79=0,"",ROUNDUP(Y79/H79,0)*0.02175),"")</f>
        <v>0.15225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68.933333333333323</v>
      </c>
      <c r="BN79" s="64">
        <f>IFERROR(Y79*I79/H79,"0")</f>
        <v>78.959999999999994</v>
      </c>
      <c r="BO79" s="64">
        <f>IFERROR(1/J79*(X79/H79),"0")</f>
        <v>0.10912698412698411</v>
      </c>
      <c r="BP79" s="64">
        <f>IFERROR(1/J79*(Y79/H79),"0")</f>
        <v>0.125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90">
        <v>4680115881433</v>
      </c>
      <c r="E80" s="391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8"/>
      <c r="R80" s="388"/>
      <c r="S80" s="388"/>
      <c r="T80" s="389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397"/>
      <c r="B81" s="396"/>
      <c r="C81" s="396"/>
      <c r="D81" s="396"/>
      <c r="E81" s="396"/>
      <c r="F81" s="396"/>
      <c r="G81" s="396"/>
      <c r="H81" s="396"/>
      <c r="I81" s="396"/>
      <c r="J81" s="396"/>
      <c r="K81" s="396"/>
      <c r="L81" s="396"/>
      <c r="M81" s="396"/>
      <c r="N81" s="396"/>
      <c r="O81" s="398"/>
      <c r="P81" s="392" t="s">
        <v>69</v>
      </c>
      <c r="Q81" s="393"/>
      <c r="R81" s="393"/>
      <c r="S81" s="393"/>
      <c r="T81" s="393"/>
      <c r="U81" s="393"/>
      <c r="V81" s="394"/>
      <c r="W81" s="37" t="s">
        <v>70</v>
      </c>
      <c r="X81" s="385">
        <f>IFERROR(X79/H79,"0")+IFERROR(X80/H80,"0")</f>
        <v>6.1111111111111107</v>
      </c>
      <c r="Y81" s="385">
        <f>IFERROR(Y79/H79,"0")+IFERROR(Y80/H80,"0")</f>
        <v>7</v>
      </c>
      <c r="Z81" s="385">
        <f>IFERROR(IF(Z79="",0,Z79),"0")+IFERROR(IF(Z80="",0,Z80),"0")</f>
        <v>0.15225</v>
      </c>
      <c r="AA81" s="386"/>
      <c r="AB81" s="386"/>
      <c r="AC81" s="386"/>
    </row>
    <row r="82" spans="1:68" x14ac:dyDescent="0.2">
      <c r="A82" s="396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6"/>
      <c r="O82" s="398"/>
      <c r="P82" s="392" t="s">
        <v>69</v>
      </c>
      <c r="Q82" s="393"/>
      <c r="R82" s="393"/>
      <c r="S82" s="393"/>
      <c r="T82" s="393"/>
      <c r="U82" s="393"/>
      <c r="V82" s="394"/>
      <c r="W82" s="37" t="s">
        <v>68</v>
      </c>
      <c r="X82" s="385">
        <f>IFERROR(SUM(X79:X80),"0")</f>
        <v>66</v>
      </c>
      <c r="Y82" s="385">
        <f>IFERROR(SUM(Y79:Y80),"0")</f>
        <v>75.600000000000009</v>
      </c>
      <c r="Z82" s="37"/>
      <c r="AA82" s="386"/>
      <c r="AB82" s="386"/>
      <c r="AC82" s="386"/>
    </row>
    <row r="83" spans="1:68" ht="14.25" customHeight="1" x14ac:dyDescent="0.25">
      <c r="A83" s="395" t="s">
        <v>63</v>
      </c>
      <c r="B83" s="396"/>
      <c r="C83" s="396"/>
      <c r="D83" s="396"/>
      <c r="E83" s="396"/>
      <c r="F83" s="396"/>
      <c r="G83" s="396"/>
      <c r="H83" s="396"/>
      <c r="I83" s="396"/>
      <c r="J83" s="396"/>
      <c r="K83" s="396"/>
      <c r="L83" s="396"/>
      <c r="M83" s="396"/>
      <c r="N83" s="396"/>
      <c r="O83" s="396"/>
      <c r="P83" s="396"/>
      <c r="Q83" s="396"/>
      <c r="R83" s="396"/>
      <c r="S83" s="396"/>
      <c r="T83" s="396"/>
      <c r="U83" s="396"/>
      <c r="V83" s="396"/>
      <c r="W83" s="396"/>
      <c r="X83" s="396"/>
      <c r="Y83" s="396"/>
      <c r="Z83" s="396"/>
      <c r="AA83" s="379"/>
      <c r="AB83" s="379"/>
      <c r="AC83" s="379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90">
        <v>4680115885066</v>
      </c>
      <c r="E84" s="391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90">
        <v>4680115885042</v>
      </c>
      <c r="E85" s="391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90">
        <v>4680115885080</v>
      </c>
      <c r="E86" s="391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90">
        <v>4680115885073</v>
      </c>
      <c r="E87" s="391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90">
        <v>4680115885059</v>
      </c>
      <c r="E88" s="391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8"/>
      <c r="R88" s="388"/>
      <c r="S88" s="388"/>
      <c r="T88" s="389"/>
      <c r="U88" s="34"/>
      <c r="V88" s="34"/>
      <c r="W88" s="35" t="s">
        <v>68</v>
      </c>
      <c r="X88" s="383">
        <v>0</v>
      </c>
      <c r="Y88" s="384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90">
        <v>4680115885097</v>
      </c>
      <c r="E89" s="391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8"/>
      <c r="R89" s="388"/>
      <c r="S89" s="388"/>
      <c r="T89" s="389"/>
      <c r="U89" s="34"/>
      <c r="V89" s="34"/>
      <c r="W89" s="35" t="s">
        <v>68</v>
      </c>
      <c r="X89" s="383">
        <v>0</v>
      </c>
      <c r="Y89" s="384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397"/>
      <c r="B90" s="396"/>
      <c r="C90" s="396"/>
      <c r="D90" s="396"/>
      <c r="E90" s="396"/>
      <c r="F90" s="396"/>
      <c r="G90" s="396"/>
      <c r="H90" s="396"/>
      <c r="I90" s="396"/>
      <c r="J90" s="396"/>
      <c r="K90" s="396"/>
      <c r="L90" s="396"/>
      <c r="M90" s="396"/>
      <c r="N90" s="396"/>
      <c r="O90" s="398"/>
      <c r="P90" s="392" t="s">
        <v>69</v>
      </c>
      <c r="Q90" s="393"/>
      <c r="R90" s="393"/>
      <c r="S90" s="393"/>
      <c r="T90" s="393"/>
      <c r="U90" s="393"/>
      <c r="V90" s="394"/>
      <c r="W90" s="37" t="s">
        <v>70</v>
      </c>
      <c r="X90" s="385">
        <f>IFERROR(X84/H84,"0")+IFERROR(X85/H85,"0")+IFERROR(X86/H86,"0")+IFERROR(X87/H87,"0")+IFERROR(X88/H88,"0")+IFERROR(X89/H89,"0")</f>
        <v>0</v>
      </c>
      <c r="Y90" s="385">
        <f>IFERROR(Y84/H84,"0")+IFERROR(Y85/H85,"0")+IFERROR(Y86/H86,"0")+IFERROR(Y87/H87,"0")+IFERROR(Y88/H88,"0")+IFERROR(Y89/H89,"0")</f>
        <v>0</v>
      </c>
      <c r="Z90" s="385">
        <f>IFERROR(IF(Z84="",0,Z84),"0")+IFERROR(IF(Z85="",0,Z85),"0")+IFERROR(IF(Z86="",0,Z86),"0")+IFERROR(IF(Z87="",0,Z87),"0")+IFERROR(IF(Z88="",0,Z88),"0")+IFERROR(IF(Z89="",0,Z89),"0")</f>
        <v>0</v>
      </c>
      <c r="AA90" s="386"/>
      <c r="AB90" s="386"/>
      <c r="AC90" s="386"/>
    </row>
    <row r="91" spans="1:68" x14ac:dyDescent="0.2">
      <c r="A91" s="396"/>
      <c r="B91" s="396"/>
      <c r="C91" s="396"/>
      <c r="D91" s="396"/>
      <c r="E91" s="396"/>
      <c r="F91" s="396"/>
      <c r="G91" s="396"/>
      <c r="H91" s="396"/>
      <c r="I91" s="396"/>
      <c r="J91" s="396"/>
      <c r="K91" s="396"/>
      <c r="L91" s="396"/>
      <c r="M91" s="396"/>
      <c r="N91" s="396"/>
      <c r="O91" s="398"/>
      <c r="P91" s="392" t="s">
        <v>69</v>
      </c>
      <c r="Q91" s="393"/>
      <c r="R91" s="393"/>
      <c r="S91" s="393"/>
      <c r="T91" s="393"/>
      <c r="U91" s="393"/>
      <c r="V91" s="394"/>
      <c r="W91" s="37" t="s">
        <v>68</v>
      </c>
      <c r="X91" s="385">
        <f>IFERROR(SUM(X84:X89),"0")</f>
        <v>0</v>
      </c>
      <c r="Y91" s="385">
        <f>IFERROR(SUM(Y84:Y89),"0")</f>
        <v>0</v>
      </c>
      <c r="Z91" s="37"/>
      <c r="AA91" s="386"/>
      <c r="AB91" s="386"/>
      <c r="AC91" s="386"/>
    </row>
    <row r="92" spans="1:68" ht="14.25" customHeight="1" x14ac:dyDescent="0.25">
      <c r="A92" s="395" t="s">
        <v>71</v>
      </c>
      <c r="B92" s="396"/>
      <c r="C92" s="396"/>
      <c r="D92" s="396"/>
      <c r="E92" s="396"/>
      <c r="F92" s="396"/>
      <c r="G92" s="396"/>
      <c r="H92" s="396"/>
      <c r="I92" s="396"/>
      <c r="J92" s="396"/>
      <c r="K92" s="396"/>
      <c r="L92" s="396"/>
      <c r="M92" s="396"/>
      <c r="N92" s="396"/>
      <c r="O92" s="396"/>
      <c r="P92" s="396"/>
      <c r="Q92" s="396"/>
      <c r="R92" s="396"/>
      <c r="S92" s="396"/>
      <c r="T92" s="396"/>
      <c r="U92" s="396"/>
      <c r="V92" s="396"/>
      <c r="W92" s="396"/>
      <c r="X92" s="396"/>
      <c r="Y92" s="396"/>
      <c r="Z92" s="396"/>
      <c r="AA92" s="379"/>
      <c r="AB92" s="379"/>
      <c r="AC92" s="379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90">
        <v>4680115884403</v>
      </c>
      <c r="E93" s="391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8"/>
      <c r="R93" s="388"/>
      <c r="S93" s="388"/>
      <c r="T93" s="389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90">
        <v>4680115884311</v>
      </c>
      <c r="E94" s="391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8"/>
      <c r="R94" s="388"/>
      <c r="S94" s="388"/>
      <c r="T94" s="389"/>
      <c r="U94" s="34"/>
      <c r="V94" s="34"/>
      <c r="W94" s="35" t="s">
        <v>68</v>
      </c>
      <c r="X94" s="383">
        <v>5</v>
      </c>
      <c r="Y94" s="384">
        <f>IFERROR(IF(X94="",0,CEILING((X94/$H94),1)*$H94),"")</f>
        <v>5.4</v>
      </c>
      <c r="Z94" s="36">
        <f>IFERROR(IF(Y94=0,"",ROUNDUP(Y94/H94,0)*0.00753),"")</f>
        <v>2.2589999999999999E-2</v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5.738888888888888</v>
      </c>
      <c r="BN94" s="64">
        <f>IFERROR(Y94*I94/H94,"0")</f>
        <v>6.1979999999999995</v>
      </c>
      <c r="BO94" s="64">
        <f>IFERROR(1/J94*(X94/H94),"0")</f>
        <v>1.7806267806267807E-2</v>
      </c>
      <c r="BP94" s="64">
        <f>IFERROR(1/J94*(Y94/H94),"0")</f>
        <v>1.9230769230769232E-2</v>
      </c>
    </row>
    <row r="95" spans="1:68" x14ac:dyDescent="0.2">
      <c r="A95" s="397"/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398"/>
      <c r="P95" s="392" t="s">
        <v>69</v>
      </c>
      <c r="Q95" s="393"/>
      <c r="R95" s="393"/>
      <c r="S95" s="393"/>
      <c r="T95" s="393"/>
      <c r="U95" s="393"/>
      <c r="V95" s="394"/>
      <c r="W95" s="37" t="s">
        <v>70</v>
      </c>
      <c r="X95" s="385">
        <f>IFERROR(X93/H93,"0")+IFERROR(X94/H94,"0")</f>
        <v>2.7777777777777777</v>
      </c>
      <c r="Y95" s="385">
        <f>IFERROR(Y93/H93,"0")+IFERROR(Y94/H94,"0")</f>
        <v>3</v>
      </c>
      <c r="Z95" s="385">
        <f>IFERROR(IF(Z93="",0,Z93),"0")+IFERROR(IF(Z94="",0,Z94),"0")</f>
        <v>2.2589999999999999E-2</v>
      </c>
      <c r="AA95" s="386"/>
      <c r="AB95" s="386"/>
      <c r="AC95" s="386"/>
    </row>
    <row r="96" spans="1:68" x14ac:dyDescent="0.2">
      <c r="A96" s="396"/>
      <c r="B96" s="396"/>
      <c r="C96" s="396"/>
      <c r="D96" s="396"/>
      <c r="E96" s="396"/>
      <c r="F96" s="396"/>
      <c r="G96" s="396"/>
      <c r="H96" s="396"/>
      <c r="I96" s="396"/>
      <c r="J96" s="396"/>
      <c r="K96" s="396"/>
      <c r="L96" s="396"/>
      <c r="M96" s="396"/>
      <c r="N96" s="396"/>
      <c r="O96" s="398"/>
      <c r="P96" s="392" t="s">
        <v>69</v>
      </c>
      <c r="Q96" s="393"/>
      <c r="R96" s="393"/>
      <c r="S96" s="393"/>
      <c r="T96" s="393"/>
      <c r="U96" s="393"/>
      <c r="V96" s="394"/>
      <c r="W96" s="37" t="s">
        <v>68</v>
      </c>
      <c r="X96" s="385">
        <f>IFERROR(SUM(X93:X94),"0")</f>
        <v>5</v>
      </c>
      <c r="Y96" s="385">
        <f>IFERROR(SUM(Y93:Y94),"0")</f>
        <v>5.4</v>
      </c>
      <c r="Z96" s="37"/>
      <c r="AA96" s="386"/>
      <c r="AB96" s="386"/>
      <c r="AC96" s="386"/>
    </row>
    <row r="97" spans="1:68" ht="14.25" customHeight="1" x14ac:dyDescent="0.25">
      <c r="A97" s="395" t="s">
        <v>170</v>
      </c>
      <c r="B97" s="396"/>
      <c r="C97" s="396"/>
      <c r="D97" s="396"/>
      <c r="E97" s="396"/>
      <c r="F97" s="396"/>
      <c r="G97" s="396"/>
      <c r="H97" s="396"/>
      <c r="I97" s="396"/>
      <c r="J97" s="396"/>
      <c r="K97" s="396"/>
      <c r="L97" s="396"/>
      <c r="M97" s="396"/>
      <c r="N97" s="396"/>
      <c r="O97" s="396"/>
      <c r="P97" s="396"/>
      <c r="Q97" s="396"/>
      <c r="R97" s="396"/>
      <c r="S97" s="396"/>
      <c r="T97" s="396"/>
      <c r="U97" s="396"/>
      <c r="V97" s="396"/>
      <c r="W97" s="396"/>
      <c r="X97" s="396"/>
      <c r="Y97" s="396"/>
      <c r="Z97" s="396"/>
      <c r="AA97" s="379"/>
      <c r="AB97" s="379"/>
      <c r="AC97" s="379"/>
    </row>
    <row r="98" spans="1:68" ht="27" customHeight="1" x14ac:dyDescent="0.25">
      <c r="A98" s="54" t="s">
        <v>171</v>
      </c>
      <c r="B98" s="54" t="s">
        <v>172</v>
      </c>
      <c r="C98" s="31">
        <v>4301060371</v>
      </c>
      <c r="D98" s="390">
        <v>4680115881532</v>
      </c>
      <c r="E98" s="391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7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3">
        <v>13</v>
      </c>
      <c r="Y98" s="384">
        <f>IFERROR(IF(X98="",0,CEILING((X98/$H98),1)*$H98),"")</f>
        <v>16.8</v>
      </c>
      <c r="Z98" s="36">
        <f>IFERROR(IF(Y98=0,"",ROUNDUP(Y98/H98,0)*0.02175),"")</f>
        <v>4.3499999999999997E-2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13.872857142857143</v>
      </c>
      <c r="BN98" s="64">
        <f>IFERROR(Y98*I98/H98,"0")</f>
        <v>17.928000000000001</v>
      </c>
      <c r="BO98" s="64">
        <f>IFERROR(1/J98*(X98/H98),"0")</f>
        <v>2.7636054421768703E-2</v>
      </c>
      <c r="BP98" s="64">
        <f>IFERROR(1/J98*(Y98/H98),"0")</f>
        <v>3.5714285714285712E-2</v>
      </c>
    </row>
    <row r="99" spans="1:68" ht="27" customHeight="1" x14ac:dyDescent="0.25">
      <c r="A99" s="54" t="s">
        <v>171</v>
      </c>
      <c r="B99" s="54" t="s">
        <v>173</v>
      </c>
      <c r="C99" s="31">
        <v>4301060366</v>
      </c>
      <c r="D99" s="390">
        <v>4680115881532</v>
      </c>
      <c r="E99" s="391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88"/>
      <c r="R99" s="388"/>
      <c r="S99" s="388"/>
      <c r="T99" s="389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90">
        <v>4680115881464</v>
      </c>
      <c r="E100" s="391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8"/>
      <c r="R100" s="388"/>
      <c r="S100" s="388"/>
      <c r="T100" s="389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397"/>
      <c r="B101" s="396"/>
      <c r="C101" s="396"/>
      <c r="D101" s="396"/>
      <c r="E101" s="396"/>
      <c r="F101" s="396"/>
      <c r="G101" s="396"/>
      <c r="H101" s="396"/>
      <c r="I101" s="396"/>
      <c r="J101" s="396"/>
      <c r="K101" s="396"/>
      <c r="L101" s="396"/>
      <c r="M101" s="396"/>
      <c r="N101" s="396"/>
      <c r="O101" s="398"/>
      <c r="P101" s="392" t="s">
        <v>69</v>
      </c>
      <c r="Q101" s="393"/>
      <c r="R101" s="393"/>
      <c r="S101" s="393"/>
      <c r="T101" s="393"/>
      <c r="U101" s="393"/>
      <c r="V101" s="394"/>
      <c r="W101" s="37" t="s">
        <v>70</v>
      </c>
      <c r="X101" s="385">
        <f>IFERROR(X98/H98,"0")+IFERROR(X99/H99,"0")+IFERROR(X100/H100,"0")</f>
        <v>1.5476190476190474</v>
      </c>
      <c r="Y101" s="385">
        <f>IFERROR(Y98/H98,"0")+IFERROR(Y99/H99,"0")+IFERROR(Y100/H100,"0")</f>
        <v>2</v>
      </c>
      <c r="Z101" s="385">
        <f>IFERROR(IF(Z98="",0,Z98),"0")+IFERROR(IF(Z99="",0,Z99),"0")+IFERROR(IF(Z100="",0,Z100),"0")</f>
        <v>4.3499999999999997E-2</v>
      </c>
      <c r="AA101" s="386"/>
      <c r="AB101" s="386"/>
      <c r="AC101" s="386"/>
    </row>
    <row r="102" spans="1:68" x14ac:dyDescent="0.2">
      <c r="A102" s="396"/>
      <c r="B102" s="396"/>
      <c r="C102" s="396"/>
      <c r="D102" s="396"/>
      <c r="E102" s="396"/>
      <c r="F102" s="396"/>
      <c r="G102" s="396"/>
      <c r="H102" s="396"/>
      <c r="I102" s="396"/>
      <c r="J102" s="396"/>
      <c r="K102" s="396"/>
      <c r="L102" s="396"/>
      <c r="M102" s="396"/>
      <c r="N102" s="396"/>
      <c r="O102" s="398"/>
      <c r="P102" s="392" t="s">
        <v>69</v>
      </c>
      <c r="Q102" s="393"/>
      <c r="R102" s="393"/>
      <c r="S102" s="393"/>
      <c r="T102" s="393"/>
      <c r="U102" s="393"/>
      <c r="V102" s="394"/>
      <c r="W102" s="37" t="s">
        <v>68</v>
      </c>
      <c r="X102" s="385">
        <f>IFERROR(SUM(X98:X100),"0")</f>
        <v>13</v>
      </c>
      <c r="Y102" s="385">
        <f>IFERROR(SUM(Y98:Y100),"0")</f>
        <v>16.8</v>
      </c>
      <c r="Z102" s="37"/>
      <c r="AA102" s="386"/>
      <c r="AB102" s="386"/>
      <c r="AC102" s="386"/>
    </row>
    <row r="103" spans="1:68" ht="16.5" customHeight="1" x14ac:dyDescent="0.25">
      <c r="A103" s="445" t="s">
        <v>176</v>
      </c>
      <c r="B103" s="396"/>
      <c r="C103" s="396"/>
      <c r="D103" s="396"/>
      <c r="E103" s="396"/>
      <c r="F103" s="396"/>
      <c r="G103" s="396"/>
      <c r="H103" s="396"/>
      <c r="I103" s="396"/>
      <c r="J103" s="396"/>
      <c r="K103" s="396"/>
      <c r="L103" s="396"/>
      <c r="M103" s="396"/>
      <c r="N103" s="396"/>
      <c r="O103" s="396"/>
      <c r="P103" s="396"/>
      <c r="Q103" s="396"/>
      <c r="R103" s="396"/>
      <c r="S103" s="396"/>
      <c r="T103" s="396"/>
      <c r="U103" s="396"/>
      <c r="V103" s="396"/>
      <c r="W103" s="396"/>
      <c r="X103" s="396"/>
      <c r="Y103" s="396"/>
      <c r="Z103" s="396"/>
      <c r="AA103" s="378"/>
      <c r="AB103" s="378"/>
      <c r="AC103" s="378"/>
    </row>
    <row r="104" spans="1:68" ht="14.25" customHeight="1" x14ac:dyDescent="0.25">
      <c r="A104" s="395" t="s">
        <v>109</v>
      </c>
      <c r="B104" s="396"/>
      <c r="C104" s="396"/>
      <c r="D104" s="396"/>
      <c r="E104" s="396"/>
      <c r="F104" s="396"/>
      <c r="G104" s="396"/>
      <c r="H104" s="396"/>
      <c r="I104" s="396"/>
      <c r="J104" s="396"/>
      <c r="K104" s="396"/>
      <c r="L104" s="396"/>
      <c r="M104" s="396"/>
      <c r="N104" s="396"/>
      <c r="O104" s="396"/>
      <c r="P104" s="396"/>
      <c r="Q104" s="396"/>
      <c r="R104" s="396"/>
      <c r="S104" s="396"/>
      <c r="T104" s="396"/>
      <c r="U104" s="396"/>
      <c r="V104" s="396"/>
      <c r="W104" s="396"/>
      <c r="X104" s="396"/>
      <c r="Y104" s="396"/>
      <c r="Z104" s="396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90">
        <v>4680115881327</v>
      </c>
      <c r="E105" s="391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8"/>
      <c r="R105" s="388"/>
      <c r="S105" s="388"/>
      <c r="T105" s="389"/>
      <c r="U105" s="34"/>
      <c r="V105" s="34"/>
      <c r="W105" s="35" t="s">
        <v>68</v>
      </c>
      <c r="X105" s="383">
        <v>0</v>
      </c>
      <c r="Y105" s="384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179</v>
      </c>
      <c r="B106" s="54" t="s">
        <v>180</v>
      </c>
      <c r="C106" s="31">
        <v>4301011476</v>
      </c>
      <c r="D106" s="390">
        <v>4680115881518</v>
      </c>
      <c r="E106" s="391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8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88"/>
      <c r="R106" s="388"/>
      <c r="S106" s="388"/>
      <c r="T106" s="389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4301012006</v>
      </c>
      <c r="D107" s="390">
        <v>4680115881518</v>
      </c>
      <c r="E107" s="391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1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88"/>
      <c r="R107" s="388"/>
      <c r="S107" s="388"/>
      <c r="T107" s="389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4301011443</v>
      </c>
      <c r="D108" s="390">
        <v>4680115881303</v>
      </c>
      <c r="E108" s="391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88"/>
      <c r="R108" s="388"/>
      <c r="S108" s="388"/>
      <c r="T108" s="389"/>
      <c r="U108" s="34"/>
      <c r="V108" s="34"/>
      <c r="W108" s="35" t="s">
        <v>68</v>
      </c>
      <c r="X108" s="383">
        <v>0</v>
      </c>
      <c r="Y108" s="384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4301012007</v>
      </c>
      <c r="D109" s="390">
        <v>4680115881303</v>
      </c>
      <c r="E109" s="391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6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88"/>
      <c r="R109" s="388"/>
      <c r="S109" s="388"/>
      <c r="T109" s="389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397"/>
      <c r="B110" s="396"/>
      <c r="C110" s="396"/>
      <c r="D110" s="396"/>
      <c r="E110" s="396"/>
      <c r="F110" s="396"/>
      <c r="G110" s="396"/>
      <c r="H110" s="396"/>
      <c r="I110" s="396"/>
      <c r="J110" s="396"/>
      <c r="K110" s="396"/>
      <c r="L110" s="396"/>
      <c r="M110" s="396"/>
      <c r="N110" s="396"/>
      <c r="O110" s="398"/>
      <c r="P110" s="392" t="s">
        <v>69</v>
      </c>
      <c r="Q110" s="393"/>
      <c r="R110" s="393"/>
      <c r="S110" s="393"/>
      <c r="T110" s="393"/>
      <c r="U110" s="393"/>
      <c r="V110" s="394"/>
      <c r="W110" s="37" t="s">
        <v>70</v>
      </c>
      <c r="X110" s="385">
        <f>IFERROR(X105/H105,"0")+IFERROR(X106/H106,"0")+IFERROR(X107/H107,"0")+IFERROR(X108/H108,"0")+IFERROR(X109/H109,"0")</f>
        <v>0</v>
      </c>
      <c r="Y110" s="385">
        <f>IFERROR(Y105/H105,"0")+IFERROR(Y106/H106,"0")+IFERROR(Y107/H107,"0")+IFERROR(Y108/H108,"0")+IFERROR(Y109/H109,"0")</f>
        <v>0</v>
      </c>
      <c r="Z110" s="385">
        <f>IFERROR(IF(Z105="",0,Z105),"0")+IFERROR(IF(Z106="",0,Z106),"0")+IFERROR(IF(Z107="",0,Z107),"0")+IFERROR(IF(Z108="",0,Z108),"0")+IFERROR(IF(Z109="",0,Z109),"0")</f>
        <v>0</v>
      </c>
      <c r="AA110" s="386"/>
      <c r="AB110" s="386"/>
      <c r="AC110" s="386"/>
    </row>
    <row r="111" spans="1:68" x14ac:dyDescent="0.2">
      <c r="A111" s="396"/>
      <c r="B111" s="396"/>
      <c r="C111" s="396"/>
      <c r="D111" s="396"/>
      <c r="E111" s="396"/>
      <c r="F111" s="396"/>
      <c r="G111" s="396"/>
      <c r="H111" s="396"/>
      <c r="I111" s="396"/>
      <c r="J111" s="396"/>
      <c r="K111" s="396"/>
      <c r="L111" s="396"/>
      <c r="M111" s="396"/>
      <c r="N111" s="396"/>
      <c r="O111" s="398"/>
      <c r="P111" s="392" t="s">
        <v>69</v>
      </c>
      <c r="Q111" s="393"/>
      <c r="R111" s="393"/>
      <c r="S111" s="393"/>
      <c r="T111" s="393"/>
      <c r="U111" s="393"/>
      <c r="V111" s="394"/>
      <c r="W111" s="37" t="s">
        <v>68</v>
      </c>
      <c r="X111" s="385">
        <f>IFERROR(SUM(X105:X109),"0")</f>
        <v>0</v>
      </c>
      <c r="Y111" s="385">
        <f>IFERROR(SUM(Y105:Y109),"0")</f>
        <v>0</v>
      </c>
      <c r="Z111" s="37"/>
      <c r="AA111" s="386"/>
      <c r="AB111" s="386"/>
      <c r="AC111" s="386"/>
    </row>
    <row r="112" spans="1:68" ht="14.25" customHeight="1" x14ac:dyDescent="0.25">
      <c r="A112" s="395" t="s">
        <v>71</v>
      </c>
      <c r="B112" s="396"/>
      <c r="C112" s="396"/>
      <c r="D112" s="396"/>
      <c r="E112" s="396"/>
      <c r="F112" s="396"/>
      <c r="G112" s="396"/>
      <c r="H112" s="396"/>
      <c r="I112" s="396"/>
      <c r="J112" s="396"/>
      <c r="K112" s="396"/>
      <c r="L112" s="396"/>
      <c r="M112" s="396"/>
      <c r="N112" s="396"/>
      <c r="O112" s="396"/>
      <c r="P112" s="396"/>
      <c r="Q112" s="396"/>
      <c r="R112" s="396"/>
      <c r="S112" s="396"/>
      <c r="T112" s="396"/>
      <c r="U112" s="396"/>
      <c r="V112" s="396"/>
      <c r="W112" s="396"/>
      <c r="X112" s="396"/>
      <c r="Y112" s="396"/>
      <c r="Z112" s="396"/>
      <c r="AA112" s="379"/>
      <c r="AB112" s="379"/>
      <c r="AC112" s="379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90">
        <v>4607091386967</v>
      </c>
      <c r="E113" s="391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90">
        <v>4607091386967</v>
      </c>
      <c r="E114" s="391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0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8"/>
      <c r="R114" s="388"/>
      <c r="S114" s="388"/>
      <c r="T114" s="389"/>
      <c r="U114" s="34"/>
      <c r="V114" s="34"/>
      <c r="W114" s="35" t="s">
        <v>68</v>
      </c>
      <c r="X114" s="383">
        <v>161</v>
      </c>
      <c r="Y114" s="384">
        <f>IFERROR(IF(X114="",0,CEILING((X114/$H114),1)*$H114),"")</f>
        <v>168</v>
      </c>
      <c r="Z114" s="36">
        <f>IFERROR(IF(Y114=0,"",ROUNDUP(Y114/H114,0)*0.02175),"")</f>
        <v>0.43499999999999994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171.81</v>
      </c>
      <c r="BN114" s="64">
        <f>IFERROR(Y114*I114/H114,"0")</f>
        <v>179.28</v>
      </c>
      <c r="BO114" s="64">
        <f>IFERROR(1/J114*(X114/H114),"0")</f>
        <v>0.34226190476190471</v>
      </c>
      <c r="BP114" s="64">
        <f>IFERROR(1/J114*(Y114/H114),"0")</f>
        <v>0.3571428571428571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90">
        <v>4607091385731</v>
      </c>
      <c r="E115" s="391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8"/>
      <c r="R115" s="388"/>
      <c r="S115" s="388"/>
      <c r="T115" s="389"/>
      <c r="U115" s="34"/>
      <c r="V115" s="34"/>
      <c r="W115" s="35" t="s">
        <v>68</v>
      </c>
      <c r="X115" s="383">
        <v>176</v>
      </c>
      <c r="Y115" s="384">
        <f>IFERROR(IF(X115="",0,CEILING((X115/$H115),1)*$H115),"")</f>
        <v>178.20000000000002</v>
      </c>
      <c r="Z115" s="36">
        <f>IFERROR(IF(Y115=0,"",ROUNDUP(Y115/H115,0)*0.00753),"")</f>
        <v>0.49698000000000003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193.73037037037037</v>
      </c>
      <c r="BN115" s="64">
        <f>IFERROR(Y115*I115/H115,"0")</f>
        <v>196.15199999999999</v>
      </c>
      <c r="BO115" s="64">
        <f>IFERROR(1/J115*(X115/H115),"0")</f>
        <v>0.41785375118708445</v>
      </c>
      <c r="BP115" s="64">
        <f>IFERROR(1/J115*(Y115/H115),"0")</f>
        <v>0.42307692307692307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90">
        <v>4680115880894</v>
      </c>
      <c r="E116" s="391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8"/>
      <c r="R116" s="388"/>
      <c r="S116" s="388"/>
      <c r="T116" s="389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90">
        <v>4680115880214</v>
      </c>
      <c r="E117" s="391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8"/>
      <c r="R117" s="388"/>
      <c r="S117" s="388"/>
      <c r="T117" s="389"/>
      <c r="U117" s="34"/>
      <c r="V117" s="34"/>
      <c r="W117" s="35" t="s">
        <v>68</v>
      </c>
      <c r="X117" s="383">
        <v>0</v>
      </c>
      <c r="Y117" s="384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397"/>
      <c r="B118" s="396"/>
      <c r="C118" s="396"/>
      <c r="D118" s="396"/>
      <c r="E118" s="396"/>
      <c r="F118" s="396"/>
      <c r="G118" s="396"/>
      <c r="H118" s="396"/>
      <c r="I118" s="396"/>
      <c r="J118" s="396"/>
      <c r="K118" s="396"/>
      <c r="L118" s="396"/>
      <c r="M118" s="396"/>
      <c r="N118" s="396"/>
      <c r="O118" s="398"/>
      <c r="P118" s="392" t="s">
        <v>69</v>
      </c>
      <c r="Q118" s="393"/>
      <c r="R118" s="393"/>
      <c r="S118" s="393"/>
      <c r="T118" s="393"/>
      <c r="U118" s="393"/>
      <c r="V118" s="394"/>
      <c r="W118" s="37" t="s">
        <v>70</v>
      </c>
      <c r="X118" s="385">
        <f>IFERROR(X113/H113,"0")+IFERROR(X114/H114,"0")+IFERROR(X115/H115,"0")+IFERROR(X116/H116,"0")+IFERROR(X117/H117,"0")</f>
        <v>84.351851851851848</v>
      </c>
      <c r="Y118" s="385">
        <f>IFERROR(Y113/H113,"0")+IFERROR(Y114/H114,"0")+IFERROR(Y115/H115,"0")+IFERROR(Y116/H116,"0")+IFERROR(Y117/H117,"0")</f>
        <v>86</v>
      </c>
      <c r="Z118" s="385">
        <f>IFERROR(IF(Z113="",0,Z113),"0")+IFERROR(IF(Z114="",0,Z114),"0")+IFERROR(IF(Z115="",0,Z115),"0")+IFERROR(IF(Z116="",0,Z116),"0")+IFERROR(IF(Z117="",0,Z117),"0")</f>
        <v>0.93198000000000003</v>
      </c>
      <c r="AA118" s="386"/>
      <c r="AB118" s="386"/>
      <c r="AC118" s="386"/>
    </row>
    <row r="119" spans="1:68" x14ac:dyDescent="0.2">
      <c r="A119" s="396"/>
      <c r="B119" s="396"/>
      <c r="C119" s="396"/>
      <c r="D119" s="396"/>
      <c r="E119" s="396"/>
      <c r="F119" s="396"/>
      <c r="G119" s="396"/>
      <c r="H119" s="396"/>
      <c r="I119" s="396"/>
      <c r="J119" s="396"/>
      <c r="K119" s="396"/>
      <c r="L119" s="396"/>
      <c r="M119" s="396"/>
      <c r="N119" s="396"/>
      <c r="O119" s="398"/>
      <c r="P119" s="392" t="s">
        <v>69</v>
      </c>
      <c r="Q119" s="393"/>
      <c r="R119" s="393"/>
      <c r="S119" s="393"/>
      <c r="T119" s="393"/>
      <c r="U119" s="393"/>
      <c r="V119" s="394"/>
      <c r="W119" s="37" t="s">
        <v>68</v>
      </c>
      <c r="X119" s="385">
        <f>IFERROR(SUM(X113:X117),"0")</f>
        <v>337</v>
      </c>
      <c r="Y119" s="385">
        <f>IFERROR(SUM(Y113:Y117),"0")</f>
        <v>346.20000000000005</v>
      </c>
      <c r="Z119" s="37"/>
      <c r="AA119" s="386"/>
      <c r="AB119" s="386"/>
      <c r="AC119" s="386"/>
    </row>
    <row r="120" spans="1:68" ht="16.5" customHeight="1" x14ac:dyDescent="0.25">
      <c r="A120" s="445" t="s">
        <v>196</v>
      </c>
      <c r="B120" s="396"/>
      <c r="C120" s="396"/>
      <c r="D120" s="396"/>
      <c r="E120" s="396"/>
      <c r="F120" s="396"/>
      <c r="G120" s="396"/>
      <c r="H120" s="396"/>
      <c r="I120" s="396"/>
      <c r="J120" s="396"/>
      <c r="K120" s="396"/>
      <c r="L120" s="396"/>
      <c r="M120" s="396"/>
      <c r="N120" s="396"/>
      <c r="O120" s="396"/>
      <c r="P120" s="396"/>
      <c r="Q120" s="396"/>
      <c r="R120" s="396"/>
      <c r="S120" s="396"/>
      <c r="T120" s="396"/>
      <c r="U120" s="396"/>
      <c r="V120" s="396"/>
      <c r="W120" s="396"/>
      <c r="X120" s="396"/>
      <c r="Y120" s="396"/>
      <c r="Z120" s="396"/>
      <c r="AA120" s="378"/>
      <c r="AB120" s="378"/>
      <c r="AC120" s="378"/>
    </row>
    <row r="121" spans="1:68" ht="14.25" customHeight="1" x14ac:dyDescent="0.25">
      <c r="A121" s="395" t="s">
        <v>109</v>
      </c>
      <c r="B121" s="396"/>
      <c r="C121" s="396"/>
      <c r="D121" s="396"/>
      <c r="E121" s="396"/>
      <c r="F121" s="396"/>
      <c r="G121" s="396"/>
      <c r="H121" s="396"/>
      <c r="I121" s="396"/>
      <c r="J121" s="396"/>
      <c r="K121" s="396"/>
      <c r="L121" s="396"/>
      <c r="M121" s="396"/>
      <c r="N121" s="396"/>
      <c r="O121" s="396"/>
      <c r="P121" s="396"/>
      <c r="Q121" s="396"/>
      <c r="R121" s="396"/>
      <c r="S121" s="396"/>
      <c r="T121" s="396"/>
      <c r="U121" s="396"/>
      <c r="V121" s="396"/>
      <c r="W121" s="396"/>
      <c r="X121" s="396"/>
      <c r="Y121" s="396"/>
      <c r="Z121" s="396"/>
      <c r="AA121" s="379"/>
      <c r="AB121" s="379"/>
      <c r="AC121" s="379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90">
        <v>4680115882133</v>
      </c>
      <c r="E122" s="391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7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8"/>
      <c r="R122" s="388"/>
      <c r="S122" s="388"/>
      <c r="T122" s="389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90">
        <v>4680115882133</v>
      </c>
      <c r="E123" s="391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8"/>
      <c r="R123" s="388"/>
      <c r="S123" s="388"/>
      <c r="T123" s="389"/>
      <c r="U123" s="34"/>
      <c r="V123" s="34"/>
      <c r="W123" s="35" t="s">
        <v>68</v>
      </c>
      <c r="X123" s="383">
        <v>10</v>
      </c>
      <c r="Y123" s="384">
        <f>IFERROR(IF(X123="",0,CEILING((X123/$H123),1)*$H123),"")</f>
        <v>11.2</v>
      </c>
      <c r="Z123" s="36">
        <f>IFERROR(IF(Y123=0,"",ROUNDUP(Y123/H123,0)*0.02175),"")</f>
        <v>2.1749999999999999E-2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10.428571428571429</v>
      </c>
      <c r="BN123" s="64">
        <f>IFERROR(Y123*I123/H123,"0")</f>
        <v>11.680000000000001</v>
      </c>
      <c r="BO123" s="64">
        <f>IFERROR(1/J123*(X123/H123),"0")</f>
        <v>1.5943877551020409E-2</v>
      </c>
      <c r="BP123" s="64">
        <f>IFERROR(1/J123*(Y123/H123),"0")</f>
        <v>1.7857142857142856E-2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90">
        <v>4680115880269</v>
      </c>
      <c r="E124" s="391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8"/>
      <c r="R124" s="388"/>
      <c r="S124" s="388"/>
      <c r="T124" s="389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90">
        <v>4680115880429</v>
      </c>
      <c r="E125" s="391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70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8"/>
      <c r="R125" s="388"/>
      <c r="S125" s="388"/>
      <c r="T125" s="389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90">
        <v>4680115881457</v>
      </c>
      <c r="E126" s="391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7"/>
      <c r="B127" s="396"/>
      <c r="C127" s="396"/>
      <c r="D127" s="396"/>
      <c r="E127" s="396"/>
      <c r="F127" s="396"/>
      <c r="G127" s="396"/>
      <c r="H127" s="396"/>
      <c r="I127" s="396"/>
      <c r="J127" s="396"/>
      <c r="K127" s="396"/>
      <c r="L127" s="396"/>
      <c r="M127" s="396"/>
      <c r="N127" s="396"/>
      <c r="O127" s="398"/>
      <c r="P127" s="392" t="s">
        <v>69</v>
      </c>
      <c r="Q127" s="393"/>
      <c r="R127" s="393"/>
      <c r="S127" s="393"/>
      <c r="T127" s="393"/>
      <c r="U127" s="393"/>
      <c r="V127" s="394"/>
      <c r="W127" s="37" t="s">
        <v>70</v>
      </c>
      <c r="X127" s="385">
        <f>IFERROR(X122/H122,"0")+IFERROR(X123/H123,"0")+IFERROR(X124/H124,"0")+IFERROR(X125/H125,"0")+IFERROR(X126/H126,"0")</f>
        <v>0.8928571428571429</v>
      </c>
      <c r="Y127" s="385">
        <f>IFERROR(Y122/H122,"0")+IFERROR(Y123/H123,"0")+IFERROR(Y124/H124,"0")+IFERROR(Y125/H125,"0")+IFERROR(Y126/H126,"0")</f>
        <v>1</v>
      </c>
      <c r="Z127" s="385">
        <f>IFERROR(IF(Z122="",0,Z122),"0")+IFERROR(IF(Z123="",0,Z123),"0")+IFERROR(IF(Z124="",0,Z124),"0")+IFERROR(IF(Z125="",0,Z125),"0")+IFERROR(IF(Z126="",0,Z126),"0")</f>
        <v>2.1749999999999999E-2</v>
      </c>
      <c r="AA127" s="386"/>
      <c r="AB127" s="386"/>
      <c r="AC127" s="386"/>
    </row>
    <row r="128" spans="1:68" x14ac:dyDescent="0.2">
      <c r="A128" s="396"/>
      <c r="B128" s="396"/>
      <c r="C128" s="396"/>
      <c r="D128" s="396"/>
      <c r="E128" s="396"/>
      <c r="F128" s="396"/>
      <c r="G128" s="396"/>
      <c r="H128" s="396"/>
      <c r="I128" s="396"/>
      <c r="J128" s="396"/>
      <c r="K128" s="396"/>
      <c r="L128" s="396"/>
      <c r="M128" s="396"/>
      <c r="N128" s="396"/>
      <c r="O128" s="398"/>
      <c r="P128" s="392" t="s">
        <v>69</v>
      </c>
      <c r="Q128" s="393"/>
      <c r="R128" s="393"/>
      <c r="S128" s="393"/>
      <c r="T128" s="393"/>
      <c r="U128" s="393"/>
      <c r="V128" s="394"/>
      <c r="W128" s="37" t="s">
        <v>68</v>
      </c>
      <c r="X128" s="385">
        <f>IFERROR(SUM(X122:X126),"0")</f>
        <v>10</v>
      </c>
      <c r="Y128" s="385">
        <f>IFERROR(SUM(Y122:Y126),"0")</f>
        <v>11.2</v>
      </c>
      <c r="Z128" s="37"/>
      <c r="AA128" s="386"/>
      <c r="AB128" s="386"/>
      <c r="AC128" s="386"/>
    </row>
    <row r="129" spans="1:68" ht="14.25" customHeight="1" x14ac:dyDescent="0.25">
      <c r="A129" s="395" t="s">
        <v>149</v>
      </c>
      <c r="B129" s="396"/>
      <c r="C129" s="396"/>
      <c r="D129" s="396"/>
      <c r="E129" s="396"/>
      <c r="F129" s="396"/>
      <c r="G129" s="396"/>
      <c r="H129" s="396"/>
      <c r="I129" s="396"/>
      <c r="J129" s="396"/>
      <c r="K129" s="396"/>
      <c r="L129" s="396"/>
      <c r="M129" s="396"/>
      <c r="N129" s="396"/>
      <c r="O129" s="396"/>
      <c r="P129" s="396"/>
      <c r="Q129" s="396"/>
      <c r="R129" s="396"/>
      <c r="S129" s="396"/>
      <c r="T129" s="396"/>
      <c r="U129" s="396"/>
      <c r="V129" s="396"/>
      <c r="W129" s="396"/>
      <c r="X129" s="396"/>
      <c r="Y129" s="396"/>
      <c r="Z129" s="396"/>
      <c r="AA129" s="379"/>
      <c r="AB129" s="379"/>
      <c r="AC129" s="379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90">
        <v>4680115881488</v>
      </c>
      <c r="E130" s="391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8"/>
      <c r="R130" s="388"/>
      <c r="S130" s="388"/>
      <c r="T130" s="389"/>
      <c r="U130" s="34"/>
      <c r="V130" s="34"/>
      <c r="W130" s="35" t="s">
        <v>68</v>
      </c>
      <c r="X130" s="383">
        <v>0</v>
      </c>
      <c r="Y130" s="38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90">
        <v>4680115881488</v>
      </c>
      <c r="E131" s="391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7" t="s">
        <v>209</v>
      </c>
      <c r="Q131" s="388"/>
      <c r="R131" s="388"/>
      <c r="S131" s="388"/>
      <c r="T131" s="389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90">
        <v>4680115882775</v>
      </c>
      <c r="E132" s="391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8"/>
      <c r="R132" s="388"/>
      <c r="S132" s="388"/>
      <c r="T132" s="389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4301020217</v>
      </c>
      <c r="D133" s="390">
        <v>4680115880658</v>
      </c>
      <c r="E133" s="391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88"/>
      <c r="R133" s="388"/>
      <c r="S133" s="388"/>
      <c r="T133" s="389"/>
      <c r="U133" s="34"/>
      <c r="V133" s="34"/>
      <c r="W133" s="35" t="s">
        <v>68</v>
      </c>
      <c r="X133" s="383">
        <v>0</v>
      </c>
      <c r="Y133" s="38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214</v>
      </c>
      <c r="B134" s="54" t="s">
        <v>215</v>
      </c>
      <c r="C134" s="31">
        <v>4301020339</v>
      </c>
      <c r="D134" s="390">
        <v>4680115880658</v>
      </c>
      <c r="E134" s="391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6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88"/>
      <c r="R134" s="388"/>
      <c r="S134" s="388"/>
      <c r="T134" s="389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397"/>
      <c r="B135" s="396"/>
      <c r="C135" s="396"/>
      <c r="D135" s="396"/>
      <c r="E135" s="396"/>
      <c r="F135" s="396"/>
      <c r="G135" s="396"/>
      <c r="H135" s="396"/>
      <c r="I135" s="396"/>
      <c r="J135" s="396"/>
      <c r="K135" s="396"/>
      <c r="L135" s="396"/>
      <c r="M135" s="396"/>
      <c r="N135" s="396"/>
      <c r="O135" s="398"/>
      <c r="P135" s="392" t="s">
        <v>69</v>
      </c>
      <c r="Q135" s="393"/>
      <c r="R135" s="393"/>
      <c r="S135" s="393"/>
      <c r="T135" s="393"/>
      <c r="U135" s="393"/>
      <c r="V135" s="394"/>
      <c r="W135" s="37" t="s">
        <v>70</v>
      </c>
      <c r="X135" s="385">
        <f>IFERROR(X130/H130,"0")+IFERROR(X131/H131,"0")+IFERROR(X132/H132,"0")+IFERROR(X133/H133,"0")+IFERROR(X134/H134,"0")</f>
        <v>0</v>
      </c>
      <c r="Y135" s="385">
        <f>IFERROR(Y130/H130,"0")+IFERROR(Y131/H131,"0")+IFERROR(Y132/H132,"0")+IFERROR(Y133/H133,"0")+IFERROR(Y134/H134,"0")</f>
        <v>0</v>
      </c>
      <c r="Z135" s="385">
        <f>IFERROR(IF(Z130="",0,Z130),"0")+IFERROR(IF(Z131="",0,Z131),"0")+IFERROR(IF(Z132="",0,Z132),"0")+IFERROR(IF(Z133="",0,Z133),"0")+IFERROR(IF(Z134="",0,Z134),"0")</f>
        <v>0</v>
      </c>
      <c r="AA135" s="386"/>
      <c r="AB135" s="386"/>
      <c r="AC135" s="386"/>
    </row>
    <row r="136" spans="1:68" x14ac:dyDescent="0.2">
      <c r="A136" s="396"/>
      <c r="B136" s="396"/>
      <c r="C136" s="396"/>
      <c r="D136" s="396"/>
      <c r="E136" s="396"/>
      <c r="F136" s="396"/>
      <c r="G136" s="396"/>
      <c r="H136" s="396"/>
      <c r="I136" s="396"/>
      <c r="J136" s="396"/>
      <c r="K136" s="396"/>
      <c r="L136" s="396"/>
      <c r="M136" s="396"/>
      <c r="N136" s="396"/>
      <c r="O136" s="398"/>
      <c r="P136" s="392" t="s">
        <v>69</v>
      </c>
      <c r="Q136" s="393"/>
      <c r="R136" s="393"/>
      <c r="S136" s="393"/>
      <c r="T136" s="393"/>
      <c r="U136" s="393"/>
      <c r="V136" s="394"/>
      <c r="W136" s="37" t="s">
        <v>68</v>
      </c>
      <c r="X136" s="385">
        <f>IFERROR(SUM(X130:X134),"0")</f>
        <v>0</v>
      </c>
      <c r="Y136" s="385">
        <f>IFERROR(SUM(Y130:Y134),"0")</f>
        <v>0</v>
      </c>
      <c r="Z136" s="37"/>
      <c r="AA136" s="386"/>
      <c r="AB136" s="386"/>
      <c r="AC136" s="386"/>
    </row>
    <row r="137" spans="1:68" ht="14.25" customHeight="1" x14ac:dyDescent="0.25">
      <c r="A137" s="395" t="s">
        <v>71</v>
      </c>
      <c r="B137" s="396"/>
      <c r="C137" s="396"/>
      <c r="D137" s="396"/>
      <c r="E137" s="396"/>
      <c r="F137" s="396"/>
      <c r="G137" s="396"/>
      <c r="H137" s="396"/>
      <c r="I137" s="396"/>
      <c r="J137" s="396"/>
      <c r="K137" s="396"/>
      <c r="L137" s="396"/>
      <c r="M137" s="396"/>
      <c r="N137" s="396"/>
      <c r="O137" s="396"/>
      <c r="P137" s="396"/>
      <c r="Q137" s="396"/>
      <c r="R137" s="396"/>
      <c r="S137" s="396"/>
      <c r="T137" s="396"/>
      <c r="U137" s="396"/>
      <c r="V137" s="396"/>
      <c r="W137" s="396"/>
      <c r="X137" s="396"/>
      <c r="Y137" s="396"/>
      <c r="Z137" s="396"/>
      <c r="AA137" s="379"/>
      <c r="AB137" s="379"/>
      <c r="AC137" s="379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90">
        <v>4607091385168</v>
      </c>
      <c r="E138" s="391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8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8"/>
      <c r="R138" s="388"/>
      <c r="S138" s="388"/>
      <c r="T138" s="389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90">
        <v>4607091385168</v>
      </c>
      <c r="E139" s="391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70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8"/>
      <c r="R139" s="388"/>
      <c r="S139" s="388"/>
      <c r="T139" s="389"/>
      <c r="U139" s="34"/>
      <c r="V139" s="34"/>
      <c r="W139" s="35" t="s">
        <v>68</v>
      </c>
      <c r="X139" s="383">
        <v>579</v>
      </c>
      <c r="Y139" s="384">
        <f t="shared" si="21"/>
        <v>579.6</v>
      </c>
      <c r="Z139" s="36">
        <f>IFERROR(IF(Y139=0,"",ROUNDUP(Y139/H139,0)*0.02175),"")</f>
        <v>1.5007499999999998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617.46214285714279</v>
      </c>
      <c r="BN139" s="64">
        <f t="shared" si="23"/>
        <v>618.10199999999998</v>
      </c>
      <c r="BO139" s="64">
        <f t="shared" si="24"/>
        <v>1.2308673469387754</v>
      </c>
      <c r="BP139" s="64">
        <f t="shared" si="25"/>
        <v>1.232142857142857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90">
        <v>4607091383256</v>
      </c>
      <c r="E140" s="391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8"/>
      <c r="R140" s="388"/>
      <c r="S140" s="388"/>
      <c r="T140" s="389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90">
        <v>4607091385748</v>
      </c>
      <c r="E141" s="391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8"/>
      <c r="R141" s="388"/>
      <c r="S141" s="388"/>
      <c r="T141" s="389"/>
      <c r="U141" s="34"/>
      <c r="V141" s="34"/>
      <c r="W141" s="35" t="s">
        <v>68</v>
      </c>
      <c r="X141" s="383">
        <v>192</v>
      </c>
      <c r="Y141" s="384">
        <f t="shared" si="21"/>
        <v>194.4</v>
      </c>
      <c r="Z141" s="36">
        <f>IFERROR(IF(Y141=0,"",ROUNDUP(Y141/H141,0)*0.00753),"")</f>
        <v>0.54215999999999998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211.3422222222222</v>
      </c>
      <c r="BN141" s="64">
        <f t="shared" si="23"/>
        <v>213.98399999999998</v>
      </c>
      <c r="BO141" s="64">
        <f t="shared" si="24"/>
        <v>0.45584045584045574</v>
      </c>
      <c r="BP141" s="64">
        <f t="shared" si="25"/>
        <v>0.46153846153846151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90">
        <v>4680115884533</v>
      </c>
      <c r="E142" s="391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8"/>
      <c r="R142" s="388"/>
      <c r="S142" s="388"/>
      <c r="T142" s="389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90">
        <v>4680115882645</v>
      </c>
      <c r="E143" s="391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8"/>
      <c r="R143" s="388"/>
      <c r="S143" s="388"/>
      <c r="T143" s="389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7"/>
      <c r="B144" s="396"/>
      <c r="C144" s="396"/>
      <c r="D144" s="396"/>
      <c r="E144" s="396"/>
      <c r="F144" s="396"/>
      <c r="G144" s="396"/>
      <c r="H144" s="396"/>
      <c r="I144" s="396"/>
      <c r="J144" s="396"/>
      <c r="K144" s="396"/>
      <c r="L144" s="396"/>
      <c r="M144" s="396"/>
      <c r="N144" s="396"/>
      <c r="O144" s="398"/>
      <c r="P144" s="392" t="s">
        <v>69</v>
      </c>
      <c r="Q144" s="393"/>
      <c r="R144" s="393"/>
      <c r="S144" s="393"/>
      <c r="T144" s="393"/>
      <c r="U144" s="393"/>
      <c r="V144" s="394"/>
      <c r="W144" s="37" t="s">
        <v>70</v>
      </c>
      <c r="X144" s="385">
        <f>IFERROR(X138/H138,"0")+IFERROR(X139/H139,"0")+IFERROR(X140/H140,"0")+IFERROR(X141/H141,"0")+IFERROR(X142/H142,"0")+IFERROR(X143/H143,"0")</f>
        <v>140.03968253968253</v>
      </c>
      <c r="Y144" s="385">
        <f>IFERROR(Y138/H138,"0")+IFERROR(Y139/H139,"0")+IFERROR(Y140/H140,"0")+IFERROR(Y141/H141,"0")+IFERROR(Y142/H142,"0")+IFERROR(Y143/H143,"0")</f>
        <v>141</v>
      </c>
      <c r="Z144" s="385">
        <f>IFERROR(IF(Z138="",0,Z138),"0")+IFERROR(IF(Z139="",0,Z139),"0")+IFERROR(IF(Z140="",0,Z140),"0")+IFERROR(IF(Z141="",0,Z141),"0")+IFERROR(IF(Z142="",0,Z142),"0")+IFERROR(IF(Z143="",0,Z143),"0")</f>
        <v>2.04291</v>
      </c>
      <c r="AA144" s="386"/>
      <c r="AB144" s="386"/>
      <c r="AC144" s="386"/>
    </row>
    <row r="145" spans="1:68" x14ac:dyDescent="0.2">
      <c r="A145" s="396"/>
      <c r="B145" s="396"/>
      <c r="C145" s="396"/>
      <c r="D145" s="396"/>
      <c r="E145" s="396"/>
      <c r="F145" s="396"/>
      <c r="G145" s="396"/>
      <c r="H145" s="396"/>
      <c r="I145" s="396"/>
      <c r="J145" s="396"/>
      <c r="K145" s="396"/>
      <c r="L145" s="396"/>
      <c r="M145" s="396"/>
      <c r="N145" s="396"/>
      <c r="O145" s="398"/>
      <c r="P145" s="392" t="s">
        <v>69</v>
      </c>
      <c r="Q145" s="393"/>
      <c r="R145" s="393"/>
      <c r="S145" s="393"/>
      <c r="T145" s="393"/>
      <c r="U145" s="393"/>
      <c r="V145" s="394"/>
      <c r="W145" s="37" t="s">
        <v>68</v>
      </c>
      <c r="X145" s="385">
        <f>IFERROR(SUM(X138:X143),"0")</f>
        <v>771</v>
      </c>
      <c r="Y145" s="385">
        <f>IFERROR(SUM(Y138:Y143),"0")</f>
        <v>774</v>
      </c>
      <c r="Z145" s="37"/>
      <c r="AA145" s="386"/>
      <c r="AB145" s="386"/>
      <c r="AC145" s="386"/>
    </row>
    <row r="146" spans="1:68" ht="14.25" customHeight="1" x14ac:dyDescent="0.25">
      <c r="A146" s="395" t="s">
        <v>170</v>
      </c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396"/>
      <c r="P146" s="396"/>
      <c r="Q146" s="396"/>
      <c r="R146" s="396"/>
      <c r="S146" s="396"/>
      <c r="T146" s="396"/>
      <c r="U146" s="396"/>
      <c r="V146" s="396"/>
      <c r="W146" s="396"/>
      <c r="X146" s="396"/>
      <c r="Y146" s="396"/>
      <c r="Z146" s="396"/>
      <c r="AA146" s="379"/>
      <c r="AB146" s="379"/>
      <c r="AC146" s="379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90">
        <v>4680115882652</v>
      </c>
      <c r="E147" s="391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8"/>
      <c r="R147" s="388"/>
      <c r="S147" s="388"/>
      <c r="T147" s="389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90">
        <v>4680115880238</v>
      </c>
      <c r="E148" s="391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8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8"/>
      <c r="R148" s="388"/>
      <c r="S148" s="388"/>
      <c r="T148" s="389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7"/>
      <c r="B149" s="396"/>
      <c r="C149" s="396"/>
      <c r="D149" s="396"/>
      <c r="E149" s="396"/>
      <c r="F149" s="396"/>
      <c r="G149" s="396"/>
      <c r="H149" s="396"/>
      <c r="I149" s="396"/>
      <c r="J149" s="396"/>
      <c r="K149" s="396"/>
      <c r="L149" s="396"/>
      <c r="M149" s="396"/>
      <c r="N149" s="396"/>
      <c r="O149" s="398"/>
      <c r="P149" s="392" t="s">
        <v>69</v>
      </c>
      <c r="Q149" s="393"/>
      <c r="R149" s="393"/>
      <c r="S149" s="393"/>
      <c r="T149" s="393"/>
      <c r="U149" s="393"/>
      <c r="V149" s="394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x14ac:dyDescent="0.2">
      <c r="A150" s="396"/>
      <c r="B150" s="396"/>
      <c r="C150" s="396"/>
      <c r="D150" s="396"/>
      <c r="E150" s="396"/>
      <c r="F150" s="396"/>
      <c r="G150" s="396"/>
      <c r="H150" s="396"/>
      <c r="I150" s="396"/>
      <c r="J150" s="396"/>
      <c r="K150" s="396"/>
      <c r="L150" s="396"/>
      <c r="M150" s="396"/>
      <c r="N150" s="396"/>
      <c r="O150" s="398"/>
      <c r="P150" s="392" t="s">
        <v>69</v>
      </c>
      <c r="Q150" s="393"/>
      <c r="R150" s="393"/>
      <c r="S150" s="393"/>
      <c r="T150" s="393"/>
      <c r="U150" s="393"/>
      <c r="V150" s="394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customHeight="1" x14ac:dyDescent="0.25">
      <c r="A151" s="445" t="s">
        <v>231</v>
      </c>
      <c r="B151" s="396"/>
      <c r="C151" s="396"/>
      <c r="D151" s="396"/>
      <c r="E151" s="396"/>
      <c r="F151" s="396"/>
      <c r="G151" s="396"/>
      <c r="H151" s="396"/>
      <c r="I151" s="396"/>
      <c r="J151" s="396"/>
      <c r="K151" s="396"/>
      <c r="L151" s="396"/>
      <c r="M151" s="396"/>
      <c r="N151" s="396"/>
      <c r="O151" s="396"/>
      <c r="P151" s="396"/>
      <c r="Q151" s="396"/>
      <c r="R151" s="396"/>
      <c r="S151" s="396"/>
      <c r="T151" s="396"/>
      <c r="U151" s="396"/>
      <c r="V151" s="396"/>
      <c r="W151" s="396"/>
      <c r="X151" s="396"/>
      <c r="Y151" s="396"/>
      <c r="Z151" s="396"/>
      <c r="AA151" s="378"/>
      <c r="AB151" s="378"/>
      <c r="AC151" s="378"/>
    </row>
    <row r="152" spans="1:68" ht="14.25" customHeight="1" x14ac:dyDescent="0.25">
      <c r="A152" s="395" t="s">
        <v>109</v>
      </c>
      <c r="B152" s="396"/>
      <c r="C152" s="396"/>
      <c r="D152" s="396"/>
      <c r="E152" s="396"/>
      <c r="F152" s="396"/>
      <c r="G152" s="396"/>
      <c r="H152" s="396"/>
      <c r="I152" s="396"/>
      <c r="J152" s="396"/>
      <c r="K152" s="396"/>
      <c r="L152" s="396"/>
      <c r="M152" s="396"/>
      <c r="N152" s="396"/>
      <c r="O152" s="396"/>
      <c r="P152" s="396"/>
      <c r="Q152" s="396"/>
      <c r="R152" s="396"/>
      <c r="S152" s="396"/>
      <c r="T152" s="396"/>
      <c r="U152" s="396"/>
      <c r="V152" s="396"/>
      <c r="W152" s="396"/>
      <c r="X152" s="396"/>
      <c r="Y152" s="396"/>
      <c r="Z152" s="396"/>
      <c r="AA152" s="379"/>
      <c r="AB152" s="379"/>
      <c r="AC152" s="379"/>
    </row>
    <row r="153" spans="1:68" ht="27" customHeight="1" x14ac:dyDescent="0.25">
      <c r="A153" s="54" t="s">
        <v>232</v>
      </c>
      <c r="B153" s="54" t="s">
        <v>233</v>
      </c>
      <c r="C153" s="31">
        <v>4301011562</v>
      </c>
      <c r="D153" s="390">
        <v>4680115882577</v>
      </c>
      <c r="E153" s="391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88"/>
      <c r="R153" s="388"/>
      <c r="S153" s="388"/>
      <c r="T153" s="389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232</v>
      </c>
      <c r="B154" s="54" t="s">
        <v>234</v>
      </c>
      <c r="C154" s="31">
        <v>4301011564</v>
      </c>
      <c r="D154" s="390">
        <v>4680115882577</v>
      </c>
      <c r="E154" s="391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88"/>
      <c r="R154" s="388"/>
      <c r="S154" s="388"/>
      <c r="T154" s="389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7"/>
      <c r="B155" s="396"/>
      <c r="C155" s="396"/>
      <c r="D155" s="396"/>
      <c r="E155" s="396"/>
      <c r="F155" s="396"/>
      <c r="G155" s="396"/>
      <c r="H155" s="396"/>
      <c r="I155" s="396"/>
      <c r="J155" s="396"/>
      <c r="K155" s="396"/>
      <c r="L155" s="396"/>
      <c r="M155" s="396"/>
      <c r="N155" s="396"/>
      <c r="O155" s="398"/>
      <c r="P155" s="392" t="s">
        <v>69</v>
      </c>
      <c r="Q155" s="393"/>
      <c r="R155" s="393"/>
      <c r="S155" s="393"/>
      <c r="T155" s="393"/>
      <c r="U155" s="393"/>
      <c r="V155" s="394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x14ac:dyDescent="0.2">
      <c r="A156" s="396"/>
      <c r="B156" s="396"/>
      <c r="C156" s="396"/>
      <c r="D156" s="396"/>
      <c r="E156" s="396"/>
      <c r="F156" s="396"/>
      <c r="G156" s="396"/>
      <c r="H156" s="396"/>
      <c r="I156" s="396"/>
      <c r="J156" s="396"/>
      <c r="K156" s="396"/>
      <c r="L156" s="396"/>
      <c r="M156" s="396"/>
      <c r="N156" s="396"/>
      <c r="O156" s="398"/>
      <c r="P156" s="392" t="s">
        <v>69</v>
      </c>
      <c r="Q156" s="393"/>
      <c r="R156" s="393"/>
      <c r="S156" s="393"/>
      <c r="T156" s="393"/>
      <c r="U156" s="393"/>
      <c r="V156" s="394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customHeight="1" x14ac:dyDescent="0.25">
      <c r="A157" s="395" t="s">
        <v>63</v>
      </c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6"/>
      <c r="O157" s="396"/>
      <c r="P157" s="396"/>
      <c r="Q157" s="396"/>
      <c r="R157" s="396"/>
      <c r="S157" s="396"/>
      <c r="T157" s="396"/>
      <c r="U157" s="396"/>
      <c r="V157" s="396"/>
      <c r="W157" s="396"/>
      <c r="X157" s="396"/>
      <c r="Y157" s="396"/>
      <c r="Z157" s="396"/>
      <c r="AA157" s="379"/>
      <c r="AB157" s="379"/>
      <c r="AC157" s="379"/>
    </row>
    <row r="158" spans="1:68" ht="27" customHeight="1" x14ac:dyDescent="0.25">
      <c r="A158" s="54" t="s">
        <v>235</v>
      </c>
      <c r="B158" s="54" t="s">
        <v>236</v>
      </c>
      <c r="C158" s="31">
        <v>4301031235</v>
      </c>
      <c r="D158" s="390">
        <v>4680115883444</v>
      </c>
      <c r="E158" s="391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6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88"/>
      <c r="R158" s="388"/>
      <c r="S158" s="388"/>
      <c r="T158" s="389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235</v>
      </c>
      <c r="B159" s="54" t="s">
        <v>237</v>
      </c>
      <c r="C159" s="31">
        <v>4301031234</v>
      </c>
      <c r="D159" s="390">
        <v>4680115883444</v>
      </c>
      <c r="E159" s="391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88"/>
      <c r="R159" s="388"/>
      <c r="S159" s="388"/>
      <c r="T159" s="389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7"/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6"/>
      <c r="O160" s="398"/>
      <c r="P160" s="392" t="s">
        <v>69</v>
      </c>
      <c r="Q160" s="393"/>
      <c r="R160" s="393"/>
      <c r="S160" s="393"/>
      <c r="T160" s="393"/>
      <c r="U160" s="393"/>
      <c r="V160" s="394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x14ac:dyDescent="0.2">
      <c r="A161" s="396"/>
      <c r="B161" s="396"/>
      <c r="C161" s="396"/>
      <c r="D161" s="396"/>
      <c r="E161" s="396"/>
      <c r="F161" s="396"/>
      <c r="G161" s="396"/>
      <c r="H161" s="396"/>
      <c r="I161" s="396"/>
      <c r="J161" s="396"/>
      <c r="K161" s="396"/>
      <c r="L161" s="396"/>
      <c r="M161" s="396"/>
      <c r="N161" s="396"/>
      <c r="O161" s="398"/>
      <c r="P161" s="392" t="s">
        <v>69</v>
      </c>
      <c r="Q161" s="393"/>
      <c r="R161" s="393"/>
      <c r="S161" s="393"/>
      <c r="T161" s="393"/>
      <c r="U161" s="393"/>
      <c r="V161" s="394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customHeight="1" x14ac:dyDescent="0.25">
      <c r="A162" s="395" t="s">
        <v>71</v>
      </c>
      <c r="B162" s="396"/>
      <c r="C162" s="396"/>
      <c r="D162" s="396"/>
      <c r="E162" s="396"/>
      <c r="F162" s="396"/>
      <c r="G162" s="396"/>
      <c r="H162" s="396"/>
      <c r="I162" s="396"/>
      <c r="J162" s="396"/>
      <c r="K162" s="396"/>
      <c r="L162" s="396"/>
      <c r="M162" s="396"/>
      <c r="N162" s="396"/>
      <c r="O162" s="396"/>
      <c r="P162" s="396"/>
      <c r="Q162" s="396"/>
      <c r="R162" s="396"/>
      <c r="S162" s="396"/>
      <c r="T162" s="396"/>
      <c r="U162" s="396"/>
      <c r="V162" s="396"/>
      <c r="W162" s="396"/>
      <c r="X162" s="396"/>
      <c r="Y162" s="396"/>
      <c r="Z162" s="396"/>
      <c r="AA162" s="379"/>
      <c r="AB162" s="379"/>
      <c r="AC162" s="379"/>
    </row>
    <row r="163" spans="1:68" ht="16.5" customHeight="1" x14ac:dyDescent="0.25">
      <c r="A163" s="54" t="s">
        <v>238</v>
      </c>
      <c r="B163" s="54" t="s">
        <v>239</v>
      </c>
      <c r="C163" s="31">
        <v>4301051477</v>
      </c>
      <c r="D163" s="390">
        <v>4680115882584</v>
      </c>
      <c r="E163" s="391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88"/>
      <c r="R163" s="388"/>
      <c r="S163" s="388"/>
      <c r="T163" s="389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238</v>
      </c>
      <c r="B164" s="54" t="s">
        <v>240</v>
      </c>
      <c r="C164" s="31">
        <v>4301051476</v>
      </c>
      <c r="D164" s="390">
        <v>4680115882584</v>
      </c>
      <c r="E164" s="391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8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88"/>
      <c r="R164" s="388"/>
      <c r="S164" s="388"/>
      <c r="T164" s="389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397"/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8"/>
      <c r="P165" s="392" t="s">
        <v>69</v>
      </c>
      <c r="Q165" s="393"/>
      <c r="R165" s="393"/>
      <c r="S165" s="393"/>
      <c r="T165" s="393"/>
      <c r="U165" s="393"/>
      <c r="V165" s="394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x14ac:dyDescent="0.2">
      <c r="A166" s="396"/>
      <c r="B166" s="396"/>
      <c r="C166" s="396"/>
      <c r="D166" s="396"/>
      <c r="E166" s="396"/>
      <c r="F166" s="396"/>
      <c r="G166" s="396"/>
      <c r="H166" s="396"/>
      <c r="I166" s="396"/>
      <c r="J166" s="396"/>
      <c r="K166" s="396"/>
      <c r="L166" s="396"/>
      <c r="M166" s="396"/>
      <c r="N166" s="396"/>
      <c r="O166" s="398"/>
      <c r="P166" s="392" t="s">
        <v>69</v>
      </c>
      <c r="Q166" s="393"/>
      <c r="R166" s="393"/>
      <c r="S166" s="393"/>
      <c r="T166" s="393"/>
      <c r="U166" s="393"/>
      <c r="V166" s="394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customHeight="1" x14ac:dyDescent="0.25">
      <c r="A167" s="445" t="s">
        <v>107</v>
      </c>
      <c r="B167" s="396"/>
      <c r="C167" s="396"/>
      <c r="D167" s="396"/>
      <c r="E167" s="396"/>
      <c r="F167" s="396"/>
      <c r="G167" s="396"/>
      <c r="H167" s="396"/>
      <c r="I167" s="396"/>
      <c r="J167" s="396"/>
      <c r="K167" s="396"/>
      <c r="L167" s="396"/>
      <c r="M167" s="396"/>
      <c r="N167" s="396"/>
      <c r="O167" s="396"/>
      <c r="P167" s="396"/>
      <c r="Q167" s="396"/>
      <c r="R167" s="396"/>
      <c r="S167" s="396"/>
      <c r="T167" s="396"/>
      <c r="U167" s="396"/>
      <c r="V167" s="396"/>
      <c r="W167" s="396"/>
      <c r="X167" s="396"/>
      <c r="Y167" s="396"/>
      <c r="Z167" s="396"/>
      <c r="AA167" s="378"/>
      <c r="AB167" s="378"/>
      <c r="AC167" s="378"/>
    </row>
    <row r="168" spans="1:68" ht="14.25" customHeight="1" x14ac:dyDescent="0.25">
      <c r="A168" s="395" t="s">
        <v>109</v>
      </c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6"/>
      <c r="O168" s="396"/>
      <c r="P168" s="396"/>
      <c r="Q168" s="396"/>
      <c r="R168" s="396"/>
      <c r="S168" s="396"/>
      <c r="T168" s="396"/>
      <c r="U168" s="396"/>
      <c r="V168" s="396"/>
      <c r="W168" s="396"/>
      <c r="X168" s="396"/>
      <c r="Y168" s="396"/>
      <c r="Z168" s="396"/>
      <c r="AA168" s="379"/>
      <c r="AB168" s="379"/>
      <c r="AC168" s="379"/>
    </row>
    <row r="169" spans="1:68" ht="27" customHeight="1" x14ac:dyDescent="0.25">
      <c r="A169" s="54" t="s">
        <v>241</v>
      </c>
      <c r="B169" s="54" t="s">
        <v>242</v>
      </c>
      <c r="C169" s="31">
        <v>4301011623</v>
      </c>
      <c r="D169" s="390">
        <v>4607091382945</v>
      </c>
      <c r="E169" s="391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88"/>
      <c r="R169" s="388"/>
      <c r="S169" s="388"/>
      <c r="T169" s="389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243</v>
      </c>
      <c r="B170" s="54" t="s">
        <v>244</v>
      </c>
      <c r="C170" s="31">
        <v>4301011192</v>
      </c>
      <c r="D170" s="390">
        <v>4607091382952</v>
      </c>
      <c r="E170" s="391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245</v>
      </c>
      <c r="B171" s="54" t="s">
        <v>246</v>
      </c>
      <c r="C171" s="31">
        <v>4301011705</v>
      </c>
      <c r="D171" s="390">
        <v>4607091384604</v>
      </c>
      <c r="E171" s="391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88"/>
      <c r="R171" s="388"/>
      <c r="S171" s="388"/>
      <c r="T171" s="389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7"/>
      <c r="B172" s="396"/>
      <c r="C172" s="396"/>
      <c r="D172" s="396"/>
      <c r="E172" s="396"/>
      <c r="F172" s="396"/>
      <c r="G172" s="396"/>
      <c r="H172" s="396"/>
      <c r="I172" s="396"/>
      <c r="J172" s="396"/>
      <c r="K172" s="396"/>
      <c r="L172" s="396"/>
      <c r="M172" s="396"/>
      <c r="N172" s="396"/>
      <c r="O172" s="398"/>
      <c r="P172" s="392" t="s">
        <v>69</v>
      </c>
      <c r="Q172" s="393"/>
      <c r="R172" s="393"/>
      <c r="S172" s="393"/>
      <c r="T172" s="393"/>
      <c r="U172" s="393"/>
      <c r="V172" s="394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x14ac:dyDescent="0.2">
      <c r="A173" s="396"/>
      <c r="B173" s="396"/>
      <c r="C173" s="396"/>
      <c r="D173" s="396"/>
      <c r="E173" s="396"/>
      <c r="F173" s="396"/>
      <c r="G173" s="396"/>
      <c r="H173" s="396"/>
      <c r="I173" s="396"/>
      <c r="J173" s="396"/>
      <c r="K173" s="396"/>
      <c r="L173" s="396"/>
      <c r="M173" s="396"/>
      <c r="N173" s="396"/>
      <c r="O173" s="398"/>
      <c r="P173" s="392" t="s">
        <v>69</v>
      </c>
      <c r="Q173" s="393"/>
      <c r="R173" s="393"/>
      <c r="S173" s="393"/>
      <c r="T173" s="393"/>
      <c r="U173" s="393"/>
      <c r="V173" s="394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customHeight="1" x14ac:dyDescent="0.25">
      <c r="A174" s="395" t="s">
        <v>63</v>
      </c>
      <c r="B174" s="396"/>
      <c r="C174" s="396"/>
      <c r="D174" s="396"/>
      <c r="E174" s="396"/>
      <c r="F174" s="396"/>
      <c r="G174" s="396"/>
      <c r="H174" s="396"/>
      <c r="I174" s="396"/>
      <c r="J174" s="396"/>
      <c r="K174" s="396"/>
      <c r="L174" s="396"/>
      <c r="M174" s="396"/>
      <c r="N174" s="396"/>
      <c r="O174" s="396"/>
      <c r="P174" s="396"/>
      <c r="Q174" s="396"/>
      <c r="R174" s="396"/>
      <c r="S174" s="396"/>
      <c r="T174" s="396"/>
      <c r="U174" s="396"/>
      <c r="V174" s="396"/>
      <c r="W174" s="396"/>
      <c r="X174" s="396"/>
      <c r="Y174" s="396"/>
      <c r="Z174" s="396"/>
      <c r="AA174" s="379"/>
      <c r="AB174" s="379"/>
      <c r="AC174" s="379"/>
    </row>
    <row r="175" spans="1:68" ht="16.5" customHeight="1" x14ac:dyDescent="0.25">
      <c r="A175" s="54" t="s">
        <v>247</v>
      </c>
      <c r="B175" s="54" t="s">
        <v>248</v>
      </c>
      <c r="C175" s="31">
        <v>4301030895</v>
      </c>
      <c r="D175" s="390">
        <v>4607091387667</v>
      </c>
      <c r="E175" s="391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88"/>
      <c r="R175" s="388"/>
      <c r="S175" s="388"/>
      <c r="T175" s="389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249</v>
      </c>
      <c r="B176" s="54" t="s">
        <v>250</v>
      </c>
      <c r="C176" s="31">
        <v>4301030961</v>
      </c>
      <c r="D176" s="390">
        <v>4607091387636</v>
      </c>
      <c r="E176" s="391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88"/>
      <c r="R176" s="388"/>
      <c r="S176" s="388"/>
      <c r="T176" s="389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251</v>
      </c>
      <c r="B177" s="54" t="s">
        <v>252</v>
      </c>
      <c r="C177" s="31">
        <v>4301030963</v>
      </c>
      <c r="D177" s="390">
        <v>4607091382426</v>
      </c>
      <c r="E177" s="391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88"/>
      <c r="R177" s="388"/>
      <c r="S177" s="388"/>
      <c r="T177" s="389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253</v>
      </c>
      <c r="B178" s="54" t="s">
        <v>254</v>
      </c>
      <c r="C178" s="31">
        <v>4301030962</v>
      </c>
      <c r="D178" s="390">
        <v>4607091386547</v>
      </c>
      <c r="E178" s="391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7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88"/>
      <c r="R178" s="388"/>
      <c r="S178" s="388"/>
      <c r="T178" s="389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255</v>
      </c>
      <c r="B179" s="54" t="s">
        <v>256</v>
      </c>
      <c r="C179" s="31">
        <v>4301030964</v>
      </c>
      <c r="D179" s="390">
        <v>4607091382464</v>
      </c>
      <c r="E179" s="391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7"/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6"/>
      <c r="O180" s="398"/>
      <c r="P180" s="392" t="s">
        <v>69</v>
      </c>
      <c r="Q180" s="393"/>
      <c r="R180" s="393"/>
      <c r="S180" s="393"/>
      <c r="T180" s="393"/>
      <c r="U180" s="393"/>
      <c r="V180" s="394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x14ac:dyDescent="0.2">
      <c r="A181" s="396"/>
      <c r="B181" s="396"/>
      <c r="C181" s="396"/>
      <c r="D181" s="396"/>
      <c r="E181" s="396"/>
      <c r="F181" s="396"/>
      <c r="G181" s="396"/>
      <c r="H181" s="396"/>
      <c r="I181" s="396"/>
      <c r="J181" s="396"/>
      <c r="K181" s="396"/>
      <c r="L181" s="396"/>
      <c r="M181" s="396"/>
      <c r="N181" s="396"/>
      <c r="O181" s="398"/>
      <c r="P181" s="392" t="s">
        <v>69</v>
      </c>
      <c r="Q181" s="393"/>
      <c r="R181" s="393"/>
      <c r="S181" s="393"/>
      <c r="T181" s="393"/>
      <c r="U181" s="393"/>
      <c r="V181" s="394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customHeight="1" x14ac:dyDescent="0.25">
      <c r="A182" s="395" t="s">
        <v>71</v>
      </c>
      <c r="B182" s="396"/>
      <c r="C182" s="396"/>
      <c r="D182" s="396"/>
      <c r="E182" s="396"/>
      <c r="F182" s="396"/>
      <c r="G182" s="396"/>
      <c r="H182" s="396"/>
      <c r="I182" s="396"/>
      <c r="J182" s="396"/>
      <c r="K182" s="396"/>
      <c r="L182" s="396"/>
      <c r="M182" s="396"/>
      <c r="N182" s="396"/>
      <c r="O182" s="396"/>
      <c r="P182" s="396"/>
      <c r="Q182" s="396"/>
      <c r="R182" s="396"/>
      <c r="S182" s="396"/>
      <c r="T182" s="396"/>
      <c r="U182" s="396"/>
      <c r="V182" s="396"/>
      <c r="W182" s="396"/>
      <c r="X182" s="396"/>
      <c r="Y182" s="396"/>
      <c r="Z182" s="396"/>
      <c r="AA182" s="379"/>
      <c r="AB182" s="379"/>
      <c r="AC182" s="379"/>
    </row>
    <row r="183" spans="1:68" ht="16.5" customHeight="1" x14ac:dyDescent="0.25">
      <c r="A183" s="54" t="s">
        <v>257</v>
      </c>
      <c r="B183" s="54" t="s">
        <v>258</v>
      </c>
      <c r="C183" s="31">
        <v>4301051611</v>
      </c>
      <c r="D183" s="390">
        <v>4607091385304</v>
      </c>
      <c r="E183" s="391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2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88"/>
      <c r="R183" s="388"/>
      <c r="S183" s="388"/>
      <c r="T183" s="389"/>
      <c r="U183" s="34"/>
      <c r="V183" s="34"/>
      <c r="W183" s="35" t="s">
        <v>68</v>
      </c>
      <c r="X183" s="383">
        <v>0</v>
      </c>
      <c r="Y183" s="384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259</v>
      </c>
      <c r="B184" s="54" t="s">
        <v>260</v>
      </c>
      <c r="C184" s="31">
        <v>4301051648</v>
      </c>
      <c r="D184" s="390">
        <v>4607091386264</v>
      </c>
      <c r="E184" s="391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88"/>
      <c r="R184" s="388"/>
      <c r="S184" s="388"/>
      <c r="T184" s="389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261</v>
      </c>
      <c r="B185" s="54" t="s">
        <v>262</v>
      </c>
      <c r="C185" s="31">
        <v>4301051313</v>
      </c>
      <c r="D185" s="390">
        <v>4607091385427</v>
      </c>
      <c r="E185" s="391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88"/>
      <c r="R185" s="388"/>
      <c r="S185" s="388"/>
      <c r="T185" s="389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397"/>
      <c r="B186" s="396"/>
      <c r="C186" s="396"/>
      <c r="D186" s="396"/>
      <c r="E186" s="396"/>
      <c r="F186" s="396"/>
      <c r="G186" s="396"/>
      <c r="H186" s="396"/>
      <c r="I186" s="396"/>
      <c r="J186" s="396"/>
      <c r="K186" s="396"/>
      <c r="L186" s="396"/>
      <c r="M186" s="396"/>
      <c r="N186" s="396"/>
      <c r="O186" s="398"/>
      <c r="P186" s="392" t="s">
        <v>69</v>
      </c>
      <c r="Q186" s="393"/>
      <c r="R186" s="393"/>
      <c r="S186" s="393"/>
      <c r="T186" s="393"/>
      <c r="U186" s="393"/>
      <c r="V186" s="394"/>
      <c r="W186" s="37" t="s">
        <v>70</v>
      </c>
      <c r="X186" s="385">
        <f>IFERROR(X183/H183,"0")+IFERROR(X184/H184,"0")+IFERROR(X185/H185,"0")</f>
        <v>0</v>
      </c>
      <c r="Y186" s="385">
        <f>IFERROR(Y183/H183,"0")+IFERROR(Y184/H184,"0")+IFERROR(Y185/H185,"0")</f>
        <v>0</v>
      </c>
      <c r="Z186" s="385">
        <f>IFERROR(IF(Z183="",0,Z183),"0")+IFERROR(IF(Z184="",0,Z184),"0")+IFERROR(IF(Z185="",0,Z185),"0")</f>
        <v>0</v>
      </c>
      <c r="AA186" s="386"/>
      <c r="AB186" s="386"/>
      <c r="AC186" s="386"/>
    </row>
    <row r="187" spans="1:68" x14ac:dyDescent="0.2">
      <c r="A187" s="396"/>
      <c r="B187" s="396"/>
      <c r="C187" s="396"/>
      <c r="D187" s="396"/>
      <c r="E187" s="396"/>
      <c r="F187" s="396"/>
      <c r="G187" s="396"/>
      <c r="H187" s="396"/>
      <c r="I187" s="396"/>
      <c r="J187" s="396"/>
      <c r="K187" s="396"/>
      <c r="L187" s="396"/>
      <c r="M187" s="396"/>
      <c r="N187" s="396"/>
      <c r="O187" s="398"/>
      <c r="P187" s="392" t="s">
        <v>69</v>
      </c>
      <c r="Q187" s="393"/>
      <c r="R187" s="393"/>
      <c r="S187" s="393"/>
      <c r="T187" s="393"/>
      <c r="U187" s="393"/>
      <c r="V187" s="394"/>
      <c r="W187" s="37" t="s">
        <v>68</v>
      </c>
      <c r="X187" s="385">
        <f>IFERROR(SUM(X183:X185),"0")</f>
        <v>0</v>
      </c>
      <c r="Y187" s="385">
        <f>IFERROR(SUM(Y183:Y185),"0")</f>
        <v>0</v>
      </c>
      <c r="Z187" s="37"/>
      <c r="AA187" s="386"/>
      <c r="AB187" s="386"/>
      <c r="AC187" s="386"/>
    </row>
    <row r="188" spans="1:68" ht="27.75" customHeight="1" x14ac:dyDescent="0.2">
      <c r="A188" s="443" t="s">
        <v>263</v>
      </c>
      <c r="B188" s="444"/>
      <c r="C188" s="444"/>
      <c r="D188" s="444"/>
      <c r="E188" s="444"/>
      <c r="F188" s="444"/>
      <c r="G188" s="444"/>
      <c r="H188" s="444"/>
      <c r="I188" s="444"/>
      <c r="J188" s="444"/>
      <c r="K188" s="444"/>
      <c r="L188" s="444"/>
      <c r="M188" s="444"/>
      <c r="N188" s="444"/>
      <c r="O188" s="444"/>
      <c r="P188" s="444"/>
      <c r="Q188" s="444"/>
      <c r="R188" s="444"/>
      <c r="S188" s="444"/>
      <c r="T188" s="444"/>
      <c r="U188" s="444"/>
      <c r="V188" s="444"/>
      <c r="W188" s="444"/>
      <c r="X188" s="444"/>
      <c r="Y188" s="444"/>
      <c r="Z188" s="444"/>
      <c r="AA188" s="48"/>
      <c r="AB188" s="48"/>
      <c r="AC188" s="48"/>
    </row>
    <row r="189" spans="1:68" ht="16.5" customHeight="1" x14ac:dyDescent="0.25">
      <c r="A189" s="445" t="s">
        <v>264</v>
      </c>
      <c r="B189" s="396"/>
      <c r="C189" s="396"/>
      <c r="D189" s="396"/>
      <c r="E189" s="396"/>
      <c r="F189" s="396"/>
      <c r="G189" s="396"/>
      <c r="H189" s="396"/>
      <c r="I189" s="396"/>
      <c r="J189" s="396"/>
      <c r="K189" s="396"/>
      <c r="L189" s="396"/>
      <c r="M189" s="396"/>
      <c r="N189" s="396"/>
      <c r="O189" s="396"/>
      <c r="P189" s="396"/>
      <c r="Q189" s="396"/>
      <c r="R189" s="396"/>
      <c r="S189" s="396"/>
      <c r="T189" s="396"/>
      <c r="U189" s="396"/>
      <c r="V189" s="396"/>
      <c r="W189" s="396"/>
      <c r="X189" s="396"/>
      <c r="Y189" s="396"/>
      <c r="Z189" s="396"/>
      <c r="AA189" s="378"/>
      <c r="AB189" s="378"/>
      <c r="AC189" s="378"/>
    </row>
    <row r="190" spans="1:68" ht="14.25" customHeight="1" x14ac:dyDescent="0.25">
      <c r="A190" s="395" t="s">
        <v>63</v>
      </c>
      <c r="B190" s="396"/>
      <c r="C190" s="396"/>
      <c r="D190" s="396"/>
      <c r="E190" s="396"/>
      <c r="F190" s="396"/>
      <c r="G190" s="396"/>
      <c r="H190" s="396"/>
      <c r="I190" s="396"/>
      <c r="J190" s="396"/>
      <c r="K190" s="396"/>
      <c r="L190" s="396"/>
      <c r="M190" s="396"/>
      <c r="N190" s="396"/>
      <c r="O190" s="396"/>
      <c r="P190" s="396"/>
      <c r="Q190" s="396"/>
      <c r="R190" s="396"/>
      <c r="S190" s="396"/>
      <c r="T190" s="396"/>
      <c r="U190" s="396"/>
      <c r="V190" s="396"/>
      <c r="W190" s="396"/>
      <c r="X190" s="396"/>
      <c r="Y190" s="396"/>
      <c r="Z190" s="396"/>
      <c r="AA190" s="379"/>
      <c r="AB190" s="379"/>
      <c r="AC190" s="379"/>
    </row>
    <row r="191" spans="1:68" ht="27" customHeight="1" x14ac:dyDescent="0.25">
      <c r="A191" s="54" t="s">
        <v>265</v>
      </c>
      <c r="B191" s="54" t="s">
        <v>266</v>
      </c>
      <c r="C191" s="31">
        <v>4301031191</v>
      </c>
      <c r="D191" s="390">
        <v>4680115880993</v>
      </c>
      <c r="E191" s="391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88"/>
      <c r="R191" s="388"/>
      <c r="S191" s="388"/>
      <c r="T191" s="389"/>
      <c r="U191" s="34"/>
      <c r="V191" s="34"/>
      <c r="W191" s="35" t="s">
        <v>68</v>
      </c>
      <c r="X191" s="383">
        <v>34</v>
      </c>
      <c r="Y191" s="384">
        <f t="shared" ref="Y191:Y198" si="26">IFERROR(IF(X191="",0,CEILING((X191/$H191),1)*$H191),"")</f>
        <v>37.800000000000004</v>
      </c>
      <c r="Z191" s="36">
        <f>IFERROR(IF(Y191=0,"",ROUNDUP(Y191/H191,0)*0.00753),"")</f>
        <v>6.7769999999999997E-2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36.104761904761901</v>
      </c>
      <c r="BN191" s="64">
        <f t="shared" ref="BN191:BN198" si="28">IFERROR(Y191*I191/H191,"0")</f>
        <v>40.14</v>
      </c>
      <c r="BO191" s="64">
        <f t="shared" ref="BO191:BO198" si="29">IFERROR(1/J191*(X191/H191),"0")</f>
        <v>5.1892551892551889E-2</v>
      </c>
      <c r="BP191" s="64">
        <f t="shared" ref="BP191:BP198" si="30">IFERROR(1/J191*(Y191/H191),"0")</f>
        <v>5.7692307692307689E-2</v>
      </c>
    </row>
    <row r="192" spans="1:68" ht="27" customHeight="1" x14ac:dyDescent="0.25">
      <c r="A192" s="54" t="s">
        <v>267</v>
      </c>
      <c r="B192" s="54" t="s">
        <v>268</v>
      </c>
      <c r="C192" s="31">
        <v>4301031204</v>
      </c>
      <c r="D192" s="390">
        <v>4680115881761</v>
      </c>
      <c r="E192" s="391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88"/>
      <c r="R192" s="388"/>
      <c r="S192" s="388"/>
      <c r="T192" s="389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4301031201</v>
      </c>
      <c r="D193" s="390">
        <v>4680115881563</v>
      </c>
      <c r="E193" s="391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88"/>
      <c r="R193" s="388"/>
      <c r="S193" s="388"/>
      <c r="T193" s="389"/>
      <c r="U193" s="34"/>
      <c r="V193" s="34"/>
      <c r="W193" s="35" t="s">
        <v>68</v>
      </c>
      <c r="X193" s="383">
        <v>41</v>
      </c>
      <c r="Y193" s="384">
        <f t="shared" si="26"/>
        <v>42</v>
      </c>
      <c r="Z193" s="36">
        <f>IFERROR(IF(Y193=0,"",ROUNDUP(Y193/H193,0)*0.00753),"")</f>
        <v>7.5300000000000006E-2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42.952380952380949</v>
      </c>
      <c r="BN193" s="64">
        <f t="shared" si="28"/>
        <v>44</v>
      </c>
      <c r="BO193" s="64">
        <f t="shared" si="29"/>
        <v>6.2576312576312562E-2</v>
      </c>
      <c r="BP193" s="64">
        <f t="shared" si="30"/>
        <v>6.4102564102564097E-2</v>
      </c>
    </row>
    <row r="194" spans="1:68" ht="27" customHeight="1" x14ac:dyDescent="0.25">
      <c r="A194" s="54" t="s">
        <v>271</v>
      </c>
      <c r="B194" s="54" t="s">
        <v>272</v>
      </c>
      <c r="C194" s="31">
        <v>4301031199</v>
      </c>
      <c r="D194" s="390">
        <v>4680115880986</v>
      </c>
      <c r="E194" s="391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88"/>
      <c r="R194" s="388"/>
      <c r="S194" s="388"/>
      <c r="T194" s="389"/>
      <c r="U194" s="34"/>
      <c r="V194" s="34"/>
      <c r="W194" s="35" t="s">
        <v>68</v>
      </c>
      <c r="X194" s="383">
        <v>31</v>
      </c>
      <c r="Y194" s="384">
        <f t="shared" si="26"/>
        <v>31.5</v>
      </c>
      <c r="Z194" s="36">
        <f>IFERROR(IF(Y194=0,"",ROUNDUP(Y194/H194,0)*0.00502),"")</f>
        <v>7.5300000000000006E-2</v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32.919047619047618</v>
      </c>
      <c r="BN194" s="64">
        <f t="shared" si="28"/>
        <v>33.450000000000003</v>
      </c>
      <c r="BO194" s="64">
        <f t="shared" si="29"/>
        <v>6.3085063085063092E-2</v>
      </c>
      <c r="BP194" s="64">
        <f t="shared" si="30"/>
        <v>6.4102564102564111E-2</v>
      </c>
    </row>
    <row r="195" spans="1:68" ht="27" customHeight="1" x14ac:dyDescent="0.25">
      <c r="A195" s="54" t="s">
        <v>273</v>
      </c>
      <c r="B195" s="54" t="s">
        <v>274</v>
      </c>
      <c r="C195" s="31">
        <v>4301031205</v>
      </c>
      <c r="D195" s="390">
        <v>4680115881785</v>
      </c>
      <c r="E195" s="391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88"/>
      <c r="R195" s="388"/>
      <c r="S195" s="388"/>
      <c r="T195" s="389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390">
        <v>4680115881679</v>
      </c>
      <c r="E196" s="391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88"/>
      <c r="R196" s="388"/>
      <c r="S196" s="388"/>
      <c r="T196" s="389"/>
      <c r="U196" s="34"/>
      <c r="V196" s="34"/>
      <c r="W196" s="35" t="s">
        <v>68</v>
      </c>
      <c r="X196" s="383">
        <v>57</v>
      </c>
      <c r="Y196" s="384">
        <f t="shared" si="26"/>
        <v>58.800000000000004</v>
      </c>
      <c r="Z196" s="36">
        <f>IFERROR(IF(Y196=0,"",ROUNDUP(Y196/H196,0)*0.00502),"")</f>
        <v>0.14056000000000002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59.714285714285715</v>
      </c>
      <c r="BN196" s="64">
        <f t="shared" si="28"/>
        <v>61.6</v>
      </c>
      <c r="BO196" s="64">
        <f t="shared" si="29"/>
        <v>0.115995115995116</v>
      </c>
      <c r="BP196" s="64">
        <f t="shared" si="30"/>
        <v>0.11965811965811968</v>
      </c>
    </row>
    <row r="197" spans="1:68" ht="27" customHeight="1" x14ac:dyDescent="0.25">
      <c r="A197" s="54" t="s">
        <v>277</v>
      </c>
      <c r="B197" s="54" t="s">
        <v>278</v>
      </c>
      <c r="C197" s="31">
        <v>4301031158</v>
      </c>
      <c r="D197" s="390">
        <v>4680115880191</v>
      </c>
      <c r="E197" s="391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88"/>
      <c r="R197" s="388"/>
      <c r="S197" s="388"/>
      <c r="T197" s="389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279</v>
      </c>
      <c r="B198" s="54" t="s">
        <v>280</v>
      </c>
      <c r="C198" s="31">
        <v>4301031245</v>
      </c>
      <c r="D198" s="390">
        <v>4680115883963</v>
      </c>
      <c r="E198" s="391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88"/>
      <c r="R198" s="388"/>
      <c r="S198" s="388"/>
      <c r="T198" s="389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7"/>
      <c r="B199" s="396"/>
      <c r="C199" s="396"/>
      <c r="D199" s="396"/>
      <c r="E199" s="396"/>
      <c r="F199" s="396"/>
      <c r="G199" s="396"/>
      <c r="H199" s="396"/>
      <c r="I199" s="396"/>
      <c r="J199" s="396"/>
      <c r="K199" s="396"/>
      <c r="L199" s="396"/>
      <c r="M199" s="396"/>
      <c r="N199" s="396"/>
      <c r="O199" s="398"/>
      <c r="P199" s="392" t="s">
        <v>69</v>
      </c>
      <c r="Q199" s="393"/>
      <c r="R199" s="393"/>
      <c r="S199" s="393"/>
      <c r="T199" s="393"/>
      <c r="U199" s="393"/>
      <c r="V199" s="394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59.761904761904759</v>
      </c>
      <c r="Y199" s="385">
        <f>IFERROR(Y191/H191,"0")+IFERROR(Y192/H192,"0")+IFERROR(Y193/H193,"0")+IFERROR(Y194/H194,"0")+IFERROR(Y195/H195,"0")+IFERROR(Y196/H196,"0")+IFERROR(Y197/H197,"0")+IFERROR(Y198/H198,"0")</f>
        <v>62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0.35893000000000003</v>
      </c>
      <c r="AA199" s="386"/>
      <c r="AB199" s="386"/>
      <c r="AC199" s="386"/>
    </row>
    <row r="200" spans="1:68" x14ac:dyDescent="0.2">
      <c r="A200" s="396"/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8"/>
      <c r="P200" s="392" t="s">
        <v>69</v>
      </c>
      <c r="Q200" s="393"/>
      <c r="R200" s="393"/>
      <c r="S200" s="393"/>
      <c r="T200" s="393"/>
      <c r="U200" s="393"/>
      <c r="V200" s="394"/>
      <c r="W200" s="37" t="s">
        <v>68</v>
      </c>
      <c r="X200" s="385">
        <f>IFERROR(SUM(X191:X198),"0")</f>
        <v>163</v>
      </c>
      <c r="Y200" s="385">
        <f>IFERROR(SUM(Y191:Y198),"0")</f>
        <v>170.10000000000002</v>
      </c>
      <c r="Z200" s="37"/>
      <c r="AA200" s="386"/>
      <c r="AB200" s="386"/>
      <c r="AC200" s="386"/>
    </row>
    <row r="201" spans="1:68" ht="16.5" customHeight="1" x14ac:dyDescent="0.25">
      <c r="A201" s="445" t="s">
        <v>281</v>
      </c>
      <c r="B201" s="396"/>
      <c r="C201" s="396"/>
      <c r="D201" s="396"/>
      <c r="E201" s="396"/>
      <c r="F201" s="396"/>
      <c r="G201" s="396"/>
      <c r="H201" s="396"/>
      <c r="I201" s="396"/>
      <c r="J201" s="396"/>
      <c r="K201" s="396"/>
      <c r="L201" s="396"/>
      <c r="M201" s="396"/>
      <c r="N201" s="396"/>
      <c r="O201" s="396"/>
      <c r="P201" s="396"/>
      <c r="Q201" s="396"/>
      <c r="R201" s="396"/>
      <c r="S201" s="396"/>
      <c r="T201" s="396"/>
      <c r="U201" s="396"/>
      <c r="V201" s="396"/>
      <c r="W201" s="396"/>
      <c r="X201" s="396"/>
      <c r="Y201" s="396"/>
      <c r="Z201" s="396"/>
      <c r="AA201" s="378"/>
      <c r="AB201" s="378"/>
      <c r="AC201" s="378"/>
    </row>
    <row r="202" spans="1:68" ht="14.25" customHeight="1" x14ac:dyDescent="0.25">
      <c r="A202" s="395" t="s">
        <v>109</v>
      </c>
      <c r="B202" s="396"/>
      <c r="C202" s="396"/>
      <c r="D202" s="396"/>
      <c r="E202" s="396"/>
      <c r="F202" s="396"/>
      <c r="G202" s="396"/>
      <c r="H202" s="396"/>
      <c r="I202" s="396"/>
      <c r="J202" s="396"/>
      <c r="K202" s="396"/>
      <c r="L202" s="396"/>
      <c r="M202" s="396"/>
      <c r="N202" s="396"/>
      <c r="O202" s="396"/>
      <c r="P202" s="396"/>
      <c r="Q202" s="396"/>
      <c r="R202" s="396"/>
      <c r="S202" s="396"/>
      <c r="T202" s="396"/>
      <c r="U202" s="396"/>
      <c r="V202" s="396"/>
      <c r="W202" s="396"/>
      <c r="X202" s="396"/>
      <c r="Y202" s="396"/>
      <c r="Z202" s="396"/>
      <c r="AA202" s="379"/>
      <c r="AB202" s="379"/>
      <c r="AC202" s="379"/>
    </row>
    <row r="203" spans="1:68" ht="16.5" customHeight="1" x14ac:dyDescent="0.25">
      <c r="A203" s="54" t="s">
        <v>282</v>
      </c>
      <c r="B203" s="54" t="s">
        <v>283</v>
      </c>
      <c r="C203" s="31">
        <v>4301011450</v>
      </c>
      <c r="D203" s="390">
        <v>4680115881402</v>
      </c>
      <c r="E203" s="391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88"/>
      <c r="R203" s="388"/>
      <c r="S203" s="388"/>
      <c r="T203" s="389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customHeight="1" x14ac:dyDescent="0.25">
      <c r="A204" s="54" t="s">
        <v>284</v>
      </c>
      <c r="B204" s="54" t="s">
        <v>285</v>
      </c>
      <c r="C204" s="31">
        <v>4301011767</v>
      </c>
      <c r="D204" s="390">
        <v>4680115881396</v>
      </c>
      <c r="E204" s="391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6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88"/>
      <c r="R204" s="388"/>
      <c r="S204" s="388"/>
      <c r="T204" s="389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7"/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6"/>
      <c r="O205" s="398"/>
      <c r="P205" s="392" t="s">
        <v>69</v>
      </c>
      <c r="Q205" s="393"/>
      <c r="R205" s="393"/>
      <c r="S205" s="393"/>
      <c r="T205" s="393"/>
      <c r="U205" s="393"/>
      <c r="V205" s="394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x14ac:dyDescent="0.2">
      <c r="A206" s="396"/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398"/>
      <c r="P206" s="392" t="s">
        <v>69</v>
      </c>
      <c r="Q206" s="393"/>
      <c r="R206" s="393"/>
      <c r="S206" s="393"/>
      <c r="T206" s="393"/>
      <c r="U206" s="393"/>
      <c r="V206" s="394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customHeight="1" x14ac:dyDescent="0.25">
      <c r="A207" s="395" t="s">
        <v>149</v>
      </c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396"/>
      <c r="P207" s="396"/>
      <c r="Q207" s="396"/>
      <c r="R207" s="396"/>
      <c r="S207" s="396"/>
      <c r="T207" s="396"/>
      <c r="U207" s="396"/>
      <c r="V207" s="396"/>
      <c r="W207" s="396"/>
      <c r="X207" s="396"/>
      <c r="Y207" s="396"/>
      <c r="Z207" s="396"/>
      <c r="AA207" s="379"/>
      <c r="AB207" s="379"/>
      <c r="AC207" s="379"/>
    </row>
    <row r="208" spans="1:68" ht="16.5" customHeight="1" x14ac:dyDescent="0.25">
      <c r="A208" s="54" t="s">
        <v>286</v>
      </c>
      <c r="B208" s="54" t="s">
        <v>287</v>
      </c>
      <c r="C208" s="31">
        <v>4301020262</v>
      </c>
      <c r="D208" s="390">
        <v>4680115882935</v>
      </c>
      <c r="E208" s="391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288</v>
      </c>
      <c r="B209" s="54" t="s">
        <v>289</v>
      </c>
      <c r="C209" s="31">
        <v>4301020220</v>
      </c>
      <c r="D209" s="390">
        <v>4680115880764</v>
      </c>
      <c r="E209" s="391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88"/>
      <c r="R209" s="388"/>
      <c r="S209" s="388"/>
      <c r="T209" s="389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397"/>
      <c r="B210" s="396"/>
      <c r="C210" s="396"/>
      <c r="D210" s="396"/>
      <c r="E210" s="396"/>
      <c r="F210" s="396"/>
      <c r="G210" s="396"/>
      <c r="H210" s="396"/>
      <c r="I210" s="396"/>
      <c r="J210" s="396"/>
      <c r="K210" s="396"/>
      <c r="L210" s="396"/>
      <c r="M210" s="396"/>
      <c r="N210" s="396"/>
      <c r="O210" s="398"/>
      <c r="P210" s="392" t="s">
        <v>69</v>
      </c>
      <c r="Q210" s="393"/>
      <c r="R210" s="393"/>
      <c r="S210" s="393"/>
      <c r="T210" s="393"/>
      <c r="U210" s="393"/>
      <c r="V210" s="394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x14ac:dyDescent="0.2">
      <c r="A211" s="396"/>
      <c r="B211" s="396"/>
      <c r="C211" s="396"/>
      <c r="D211" s="396"/>
      <c r="E211" s="396"/>
      <c r="F211" s="396"/>
      <c r="G211" s="396"/>
      <c r="H211" s="396"/>
      <c r="I211" s="396"/>
      <c r="J211" s="396"/>
      <c r="K211" s="396"/>
      <c r="L211" s="396"/>
      <c r="M211" s="396"/>
      <c r="N211" s="396"/>
      <c r="O211" s="398"/>
      <c r="P211" s="392" t="s">
        <v>69</v>
      </c>
      <c r="Q211" s="393"/>
      <c r="R211" s="393"/>
      <c r="S211" s="393"/>
      <c r="T211" s="393"/>
      <c r="U211" s="393"/>
      <c r="V211" s="394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customHeight="1" x14ac:dyDescent="0.25">
      <c r="A212" s="395" t="s">
        <v>63</v>
      </c>
      <c r="B212" s="396"/>
      <c r="C212" s="396"/>
      <c r="D212" s="396"/>
      <c r="E212" s="396"/>
      <c r="F212" s="396"/>
      <c r="G212" s="396"/>
      <c r="H212" s="396"/>
      <c r="I212" s="396"/>
      <c r="J212" s="396"/>
      <c r="K212" s="396"/>
      <c r="L212" s="396"/>
      <c r="M212" s="396"/>
      <c r="N212" s="396"/>
      <c r="O212" s="396"/>
      <c r="P212" s="396"/>
      <c r="Q212" s="396"/>
      <c r="R212" s="396"/>
      <c r="S212" s="396"/>
      <c r="T212" s="396"/>
      <c r="U212" s="396"/>
      <c r="V212" s="396"/>
      <c r="W212" s="396"/>
      <c r="X212" s="396"/>
      <c r="Y212" s="396"/>
      <c r="Z212" s="396"/>
      <c r="AA212" s="379"/>
      <c r="AB212" s="379"/>
      <c r="AC212" s="379"/>
    </row>
    <row r="213" spans="1:68" ht="27" customHeight="1" x14ac:dyDescent="0.25">
      <c r="A213" s="54" t="s">
        <v>290</v>
      </c>
      <c r="B213" s="54" t="s">
        <v>291</v>
      </c>
      <c r="C213" s="31">
        <v>4301031224</v>
      </c>
      <c r="D213" s="390">
        <v>4680115882683</v>
      </c>
      <c r="E213" s="391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3">
        <v>0</v>
      </c>
      <c r="Y213" s="384">
        <f t="shared" ref="Y213:Y220" si="31">IFERROR(IF(X213="",0,CEILING((X213/$H213),1)*$H213),"")</f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0</v>
      </c>
      <c r="BN213" s="64">
        <f t="shared" ref="BN213:BN220" si="33">IFERROR(Y213*I213/H213,"0")</f>
        <v>0</v>
      </c>
      <c r="BO213" s="64">
        <f t="shared" ref="BO213:BO220" si="34">IFERROR(1/J213*(X213/H213),"0")</f>
        <v>0</v>
      </c>
      <c r="BP213" s="64">
        <f t="shared" ref="BP213:BP220" si="35">IFERROR(1/J213*(Y213/H213),"0")</f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390">
        <v>4680115882690</v>
      </c>
      <c r="E214" s="391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3">
        <v>0</v>
      </c>
      <c r="Y214" s="384">
        <f t="shared" si="31"/>
        <v>0</v>
      </c>
      <c r="Z214" s="36" t="str">
        <f>IFERROR(IF(Y214=0,"",ROUNDUP(Y214/H214,0)*0.00937),"")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294</v>
      </c>
      <c r="B215" s="54" t="s">
        <v>295</v>
      </c>
      <c r="C215" s="31">
        <v>4301031220</v>
      </c>
      <c r="D215" s="390">
        <v>4680115882669</v>
      </c>
      <c r="E215" s="391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88"/>
      <c r="R215" s="388"/>
      <c r="S215" s="388"/>
      <c r="T215" s="389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296</v>
      </c>
      <c r="B216" s="54" t="s">
        <v>297</v>
      </c>
      <c r="C216" s="31">
        <v>4301031221</v>
      </c>
      <c r="D216" s="390">
        <v>4680115882676</v>
      </c>
      <c r="E216" s="391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88"/>
      <c r="R216" s="388"/>
      <c r="S216" s="388"/>
      <c r="T216" s="389"/>
      <c r="U216" s="34"/>
      <c r="V216" s="34"/>
      <c r="W216" s="35" t="s">
        <v>68</v>
      </c>
      <c r="X216" s="383">
        <v>0</v>
      </c>
      <c r="Y216" s="384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298</v>
      </c>
      <c r="B217" s="54" t="s">
        <v>299</v>
      </c>
      <c r="C217" s="31">
        <v>4301031223</v>
      </c>
      <c r="D217" s="390">
        <v>4680115884014</v>
      </c>
      <c r="E217" s="391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88"/>
      <c r="R217" s="388"/>
      <c r="S217" s="388"/>
      <c r="T217" s="389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300</v>
      </c>
      <c r="B218" s="54" t="s">
        <v>301</v>
      </c>
      <c r="C218" s="31">
        <v>4301031222</v>
      </c>
      <c r="D218" s="390">
        <v>4680115884007</v>
      </c>
      <c r="E218" s="391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302</v>
      </c>
      <c r="B219" s="54" t="s">
        <v>303</v>
      </c>
      <c r="C219" s="31">
        <v>4301031229</v>
      </c>
      <c r="D219" s="390">
        <v>4680115884038</v>
      </c>
      <c r="E219" s="391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88"/>
      <c r="R219" s="388"/>
      <c r="S219" s="388"/>
      <c r="T219" s="389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304</v>
      </c>
      <c r="B220" s="54" t="s">
        <v>305</v>
      </c>
      <c r="C220" s="31">
        <v>4301031225</v>
      </c>
      <c r="D220" s="390">
        <v>4680115884021</v>
      </c>
      <c r="E220" s="391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88"/>
      <c r="R220" s="388"/>
      <c r="S220" s="388"/>
      <c r="T220" s="389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7"/>
      <c r="B221" s="396"/>
      <c r="C221" s="396"/>
      <c r="D221" s="396"/>
      <c r="E221" s="396"/>
      <c r="F221" s="396"/>
      <c r="G221" s="396"/>
      <c r="H221" s="396"/>
      <c r="I221" s="396"/>
      <c r="J221" s="396"/>
      <c r="K221" s="396"/>
      <c r="L221" s="396"/>
      <c r="M221" s="396"/>
      <c r="N221" s="396"/>
      <c r="O221" s="398"/>
      <c r="P221" s="392" t="s">
        <v>69</v>
      </c>
      <c r="Q221" s="393"/>
      <c r="R221" s="393"/>
      <c r="S221" s="393"/>
      <c r="T221" s="393"/>
      <c r="U221" s="393"/>
      <c r="V221" s="394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0</v>
      </c>
      <c r="Y221" s="385">
        <f>IFERROR(Y213/H213,"0")+IFERROR(Y214/H214,"0")+IFERROR(Y215/H215,"0")+IFERROR(Y216/H216,"0")+IFERROR(Y217/H217,"0")+IFERROR(Y218/H218,"0")+IFERROR(Y219/H219,"0")+IFERROR(Y220/H220,"0")</f>
        <v>0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386"/>
      <c r="AB221" s="386"/>
      <c r="AC221" s="386"/>
    </row>
    <row r="222" spans="1:68" x14ac:dyDescent="0.2">
      <c r="A222" s="396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6"/>
      <c r="O222" s="398"/>
      <c r="P222" s="392" t="s">
        <v>69</v>
      </c>
      <c r="Q222" s="393"/>
      <c r="R222" s="393"/>
      <c r="S222" s="393"/>
      <c r="T222" s="393"/>
      <c r="U222" s="393"/>
      <c r="V222" s="394"/>
      <c r="W222" s="37" t="s">
        <v>68</v>
      </c>
      <c r="X222" s="385">
        <f>IFERROR(SUM(X213:X220),"0")</f>
        <v>0</v>
      </c>
      <c r="Y222" s="385">
        <f>IFERROR(SUM(Y213:Y220),"0")</f>
        <v>0</v>
      </c>
      <c r="Z222" s="37"/>
      <c r="AA222" s="386"/>
      <c r="AB222" s="386"/>
      <c r="AC222" s="386"/>
    </row>
    <row r="223" spans="1:68" ht="14.25" customHeight="1" x14ac:dyDescent="0.25">
      <c r="A223" s="395" t="s">
        <v>71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396"/>
      <c r="AA223" s="379"/>
      <c r="AB223" s="379"/>
      <c r="AC223" s="379"/>
    </row>
    <row r="224" spans="1:68" ht="27" customHeight="1" x14ac:dyDescent="0.25">
      <c r="A224" s="54" t="s">
        <v>306</v>
      </c>
      <c r="B224" s="54" t="s">
        <v>307</v>
      </c>
      <c r="C224" s="31">
        <v>4301051408</v>
      </c>
      <c r="D224" s="390">
        <v>4680115881594</v>
      </c>
      <c r="E224" s="391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customHeight="1" x14ac:dyDescent="0.25">
      <c r="A225" s="54" t="s">
        <v>308</v>
      </c>
      <c r="B225" s="54" t="s">
        <v>309</v>
      </c>
      <c r="C225" s="31">
        <v>4301051754</v>
      </c>
      <c r="D225" s="390">
        <v>4680115880962</v>
      </c>
      <c r="E225" s="391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7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88"/>
      <c r="R225" s="388"/>
      <c r="S225" s="388"/>
      <c r="T225" s="389"/>
      <c r="U225" s="34"/>
      <c r="V225" s="34"/>
      <c r="W225" s="35" t="s">
        <v>68</v>
      </c>
      <c r="X225" s="383">
        <v>0</v>
      </c>
      <c r="Y225" s="384">
        <f t="shared" si="36"/>
        <v>0</v>
      </c>
      <c r="Z225" s="36" t="str">
        <f>IFERROR(IF(Y225=0,"",ROUNDUP(Y225/H225,0)*0.02175),"")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310</v>
      </c>
      <c r="B226" s="54" t="s">
        <v>311</v>
      </c>
      <c r="C226" s="31">
        <v>4301051411</v>
      </c>
      <c r="D226" s="390">
        <v>4680115881617</v>
      </c>
      <c r="E226" s="391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88"/>
      <c r="R226" s="388"/>
      <c r="S226" s="388"/>
      <c r="T226" s="389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customHeight="1" x14ac:dyDescent="0.25">
      <c r="A227" s="54" t="s">
        <v>312</v>
      </c>
      <c r="B227" s="54" t="s">
        <v>313</v>
      </c>
      <c r="C227" s="31">
        <v>4301051632</v>
      </c>
      <c r="D227" s="390">
        <v>4680115880573</v>
      </c>
      <c r="E227" s="391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8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88"/>
      <c r="R227" s="388"/>
      <c r="S227" s="388"/>
      <c r="T227" s="389"/>
      <c r="U227" s="34"/>
      <c r="V227" s="34"/>
      <c r="W227" s="35" t="s">
        <v>68</v>
      </c>
      <c r="X227" s="383">
        <v>397</v>
      </c>
      <c r="Y227" s="384">
        <f t="shared" si="36"/>
        <v>400.2</v>
      </c>
      <c r="Z227" s="36">
        <f>IFERROR(IF(Y227=0,"",ROUNDUP(Y227/H227,0)*0.02175),"")</f>
        <v>1.0004999999999999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422.73655172413794</v>
      </c>
      <c r="BN227" s="64">
        <f t="shared" si="38"/>
        <v>426.14400000000001</v>
      </c>
      <c r="BO227" s="64">
        <f t="shared" si="39"/>
        <v>0.81486042692939242</v>
      </c>
      <c r="BP227" s="64">
        <f t="shared" si="40"/>
        <v>0.8214285714285714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390">
        <v>4680115882195</v>
      </c>
      <c r="E228" s="391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3">
        <v>180</v>
      </c>
      <c r="Y228" s="384">
        <f t="shared" si="36"/>
        <v>180</v>
      </c>
      <c r="Z228" s="36">
        <f t="shared" ref="Z228:Z234" si="41">IFERROR(IF(Y228=0,"",ROUNDUP(Y228/H228,0)*0.00753),"")</f>
        <v>0.56474999999999997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201.75</v>
      </c>
      <c r="BN228" s="64">
        <f t="shared" si="38"/>
        <v>201.75</v>
      </c>
      <c r="BO228" s="64">
        <f t="shared" si="39"/>
        <v>0.48076923076923073</v>
      </c>
      <c r="BP228" s="64">
        <f t="shared" si="40"/>
        <v>0.48076923076923073</v>
      </c>
    </row>
    <row r="229" spans="1:68" ht="27" customHeight="1" x14ac:dyDescent="0.25">
      <c r="A229" s="54" t="s">
        <v>316</v>
      </c>
      <c r="B229" s="54" t="s">
        <v>317</v>
      </c>
      <c r="C229" s="31">
        <v>4301051752</v>
      </c>
      <c r="D229" s="390">
        <v>4680115882607</v>
      </c>
      <c r="E229" s="391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88"/>
      <c r="R229" s="388"/>
      <c r="S229" s="388"/>
      <c r="T229" s="389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390">
        <v>4680115880092</v>
      </c>
      <c r="E230" s="391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88"/>
      <c r="R230" s="388"/>
      <c r="S230" s="388"/>
      <c r="T230" s="389"/>
      <c r="U230" s="34"/>
      <c r="V230" s="34"/>
      <c r="W230" s="35" t="s">
        <v>68</v>
      </c>
      <c r="X230" s="383">
        <v>265</v>
      </c>
      <c r="Y230" s="384">
        <f t="shared" si="36"/>
        <v>266.39999999999998</v>
      </c>
      <c r="Z230" s="36">
        <f t="shared" si="41"/>
        <v>0.83583000000000007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295.03333333333336</v>
      </c>
      <c r="BN230" s="64">
        <f t="shared" si="38"/>
        <v>296.59199999999998</v>
      </c>
      <c r="BO230" s="64">
        <f t="shared" si="39"/>
        <v>0.70779914529914534</v>
      </c>
      <c r="BP230" s="64">
        <f t="shared" si="40"/>
        <v>0.71153846153846156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390">
        <v>4680115880221</v>
      </c>
      <c r="E231" s="391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4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88"/>
      <c r="R231" s="388"/>
      <c r="S231" s="388"/>
      <c r="T231" s="389"/>
      <c r="U231" s="34"/>
      <c r="V231" s="34"/>
      <c r="W231" s="35" t="s">
        <v>68</v>
      </c>
      <c r="X231" s="383">
        <v>139</v>
      </c>
      <c r="Y231" s="384">
        <f t="shared" si="36"/>
        <v>139.19999999999999</v>
      </c>
      <c r="Z231" s="36">
        <f t="shared" si="41"/>
        <v>0.43674000000000002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154.75333333333336</v>
      </c>
      <c r="BN231" s="64">
        <f t="shared" si="38"/>
        <v>154.976</v>
      </c>
      <c r="BO231" s="64">
        <f t="shared" si="39"/>
        <v>0.37126068376068377</v>
      </c>
      <c r="BP231" s="64">
        <f t="shared" si="40"/>
        <v>0.37179487179487181</v>
      </c>
    </row>
    <row r="232" spans="1:68" ht="27" customHeight="1" x14ac:dyDescent="0.25">
      <c r="A232" s="54" t="s">
        <v>322</v>
      </c>
      <c r="B232" s="54" t="s">
        <v>323</v>
      </c>
      <c r="C232" s="31">
        <v>4301051749</v>
      </c>
      <c r="D232" s="390">
        <v>4680115882942</v>
      </c>
      <c r="E232" s="391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390">
        <v>4680115880504</v>
      </c>
      <c r="E233" s="391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88"/>
      <c r="R233" s="388"/>
      <c r="S233" s="388"/>
      <c r="T233" s="389"/>
      <c r="U233" s="34"/>
      <c r="V233" s="34"/>
      <c r="W233" s="35" t="s">
        <v>68</v>
      </c>
      <c r="X233" s="383">
        <v>113</v>
      </c>
      <c r="Y233" s="384">
        <f t="shared" si="36"/>
        <v>115.19999999999999</v>
      </c>
      <c r="Z233" s="36">
        <f t="shared" si="41"/>
        <v>0.36143999999999998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125.80666666666669</v>
      </c>
      <c r="BN233" s="64">
        <f t="shared" si="38"/>
        <v>128.256</v>
      </c>
      <c r="BO233" s="64">
        <f t="shared" si="39"/>
        <v>0.3018162393162393</v>
      </c>
      <c r="BP233" s="64">
        <f t="shared" si="40"/>
        <v>0.30769230769230771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390">
        <v>4680115882164</v>
      </c>
      <c r="E234" s="391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3">
        <v>171</v>
      </c>
      <c r="Y234" s="384">
        <f t="shared" si="36"/>
        <v>172.79999999999998</v>
      </c>
      <c r="Z234" s="36">
        <f t="shared" si="41"/>
        <v>0.54215999999999998</v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190.8075</v>
      </c>
      <c r="BN234" s="64">
        <f t="shared" si="38"/>
        <v>192.81599999999997</v>
      </c>
      <c r="BO234" s="64">
        <f t="shared" si="39"/>
        <v>0.45673076923076922</v>
      </c>
      <c r="BP234" s="64">
        <f t="shared" si="40"/>
        <v>0.46153846153846151</v>
      </c>
    </row>
    <row r="235" spans="1:68" x14ac:dyDescent="0.2">
      <c r="A235" s="397"/>
      <c r="B235" s="396"/>
      <c r="C235" s="396"/>
      <c r="D235" s="396"/>
      <c r="E235" s="396"/>
      <c r="F235" s="396"/>
      <c r="G235" s="396"/>
      <c r="H235" s="396"/>
      <c r="I235" s="396"/>
      <c r="J235" s="396"/>
      <c r="K235" s="396"/>
      <c r="L235" s="396"/>
      <c r="M235" s="396"/>
      <c r="N235" s="396"/>
      <c r="O235" s="398"/>
      <c r="P235" s="392" t="s">
        <v>69</v>
      </c>
      <c r="Q235" s="393"/>
      <c r="R235" s="393"/>
      <c r="S235" s="393"/>
      <c r="T235" s="393"/>
      <c r="U235" s="393"/>
      <c r="V235" s="394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407.29885057471267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410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3.7414199999999997</v>
      </c>
      <c r="AA235" s="386"/>
      <c r="AB235" s="386"/>
      <c r="AC235" s="386"/>
    </row>
    <row r="236" spans="1:68" x14ac:dyDescent="0.2">
      <c r="A236" s="396"/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6"/>
      <c r="O236" s="398"/>
      <c r="P236" s="392" t="s">
        <v>69</v>
      </c>
      <c r="Q236" s="393"/>
      <c r="R236" s="393"/>
      <c r="S236" s="393"/>
      <c r="T236" s="393"/>
      <c r="U236" s="393"/>
      <c r="V236" s="394"/>
      <c r="W236" s="37" t="s">
        <v>68</v>
      </c>
      <c r="X236" s="385">
        <f>IFERROR(SUM(X224:X234),"0")</f>
        <v>1265</v>
      </c>
      <c r="Y236" s="385">
        <f>IFERROR(SUM(Y224:Y234),"0")</f>
        <v>1273.8</v>
      </c>
      <c r="Z236" s="37"/>
      <c r="AA236" s="386"/>
      <c r="AB236" s="386"/>
      <c r="AC236" s="386"/>
    </row>
    <row r="237" spans="1:68" ht="14.25" customHeight="1" x14ac:dyDescent="0.25">
      <c r="A237" s="395" t="s">
        <v>170</v>
      </c>
      <c r="B237" s="396"/>
      <c r="C237" s="396"/>
      <c r="D237" s="396"/>
      <c r="E237" s="396"/>
      <c r="F237" s="396"/>
      <c r="G237" s="396"/>
      <c r="H237" s="396"/>
      <c r="I237" s="396"/>
      <c r="J237" s="396"/>
      <c r="K237" s="396"/>
      <c r="L237" s="396"/>
      <c r="M237" s="396"/>
      <c r="N237" s="396"/>
      <c r="O237" s="396"/>
      <c r="P237" s="396"/>
      <c r="Q237" s="396"/>
      <c r="R237" s="396"/>
      <c r="S237" s="396"/>
      <c r="T237" s="396"/>
      <c r="U237" s="396"/>
      <c r="V237" s="396"/>
      <c r="W237" s="396"/>
      <c r="X237" s="396"/>
      <c r="Y237" s="396"/>
      <c r="Z237" s="396"/>
      <c r="AA237" s="379"/>
      <c r="AB237" s="379"/>
      <c r="AC237" s="379"/>
    </row>
    <row r="238" spans="1:68" ht="16.5" customHeight="1" x14ac:dyDescent="0.25">
      <c r="A238" s="54" t="s">
        <v>328</v>
      </c>
      <c r="B238" s="54" t="s">
        <v>329</v>
      </c>
      <c r="C238" s="31">
        <v>4301060404</v>
      </c>
      <c r="D238" s="390">
        <v>4680115882874</v>
      </c>
      <c r="E238" s="391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1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88"/>
      <c r="R238" s="388"/>
      <c r="S238" s="388"/>
      <c r="T238" s="389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328</v>
      </c>
      <c r="B239" s="54" t="s">
        <v>330</v>
      </c>
      <c r="C239" s="31">
        <v>4301060360</v>
      </c>
      <c r="D239" s="390">
        <v>4680115882874</v>
      </c>
      <c r="E239" s="391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6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88"/>
      <c r="R239" s="388"/>
      <c r="S239" s="388"/>
      <c r="T239" s="389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331</v>
      </c>
      <c r="B240" s="54" t="s">
        <v>332</v>
      </c>
      <c r="C240" s="31">
        <v>4301060359</v>
      </c>
      <c r="D240" s="390">
        <v>4680115884434</v>
      </c>
      <c r="E240" s="391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88"/>
      <c r="R240" s="388"/>
      <c r="S240" s="388"/>
      <c r="T240" s="389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390">
        <v>4680115880818</v>
      </c>
      <c r="E241" s="391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3">
        <v>15</v>
      </c>
      <c r="Y241" s="384">
        <f>IFERROR(IF(X241="",0,CEILING((X241/$H241),1)*$H241),"")</f>
        <v>16.8</v>
      </c>
      <c r="Z241" s="36">
        <f>IFERROR(IF(Y241=0,"",ROUNDUP(Y241/H241,0)*0.00753),"")</f>
        <v>5.271E-2</v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16.700000000000003</v>
      </c>
      <c r="BN241" s="64">
        <f>IFERROR(Y241*I241/H241,"0")</f>
        <v>18.704000000000001</v>
      </c>
      <c r="BO241" s="64">
        <f>IFERROR(1/J241*(X241/H241),"0")</f>
        <v>4.0064102564102561E-2</v>
      </c>
      <c r="BP241" s="64">
        <f>IFERROR(1/J241*(Y241/H241),"0")</f>
        <v>4.4871794871794879E-2</v>
      </c>
    </row>
    <row r="242" spans="1:68" ht="16.5" customHeight="1" x14ac:dyDescent="0.25">
      <c r="A242" s="54" t="s">
        <v>335</v>
      </c>
      <c r="B242" s="54" t="s">
        <v>336</v>
      </c>
      <c r="C242" s="31">
        <v>4301060389</v>
      </c>
      <c r="D242" s="390">
        <v>4680115880801</v>
      </c>
      <c r="E242" s="391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3">
        <v>12</v>
      </c>
      <c r="Y242" s="384">
        <f>IFERROR(IF(X242="",0,CEILING((X242/$H242),1)*$H242),"")</f>
        <v>12</v>
      </c>
      <c r="Z242" s="36">
        <f>IFERROR(IF(Y242=0,"",ROUNDUP(Y242/H242,0)*0.00753),"")</f>
        <v>3.7650000000000003E-2</v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13.360000000000001</v>
      </c>
      <c r="BN242" s="64">
        <f>IFERROR(Y242*I242/H242,"0")</f>
        <v>13.360000000000001</v>
      </c>
      <c r="BO242" s="64">
        <f>IFERROR(1/J242*(X242/H242),"0")</f>
        <v>3.2051282051282048E-2</v>
      </c>
      <c r="BP242" s="64">
        <f>IFERROR(1/J242*(Y242/H242),"0")</f>
        <v>3.2051282051282048E-2</v>
      </c>
    </row>
    <row r="243" spans="1:68" x14ac:dyDescent="0.2">
      <c r="A243" s="397"/>
      <c r="B243" s="396"/>
      <c r="C243" s="396"/>
      <c r="D243" s="396"/>
      <c r="E243" s="396"/>
      <c r="F243" s="396"/>
      <c r="G243" s="396"/>
      <c r="H243" s="396"/>
      <c r="I243" s="396"/>
      <c r="J243" s="396"/>
      <c r="K243" s="396"/>
      <c r="L243" s="396"/>
      <c r="M243" s="396"/>
      <c r="N243" s="396"/>
      <c r="O243" s="398"/>
      <c r="P243" s="392" t="s">
        <v>69</v>
      </c>
      <c r="Q243" s="393"/>
      <c r="R243" s="393"/>
      <c r="S243" s="393"/>
      <c r="T243" s="393"/>
      <c r="U243" s="393"/>
      <c r="V243" s="394"/>
      <c r="W243" s="37" t="s">
        <v>70</v>
      </c>
      <c r="X243" s="385">
        <f>IFERROR(X238/H238,"0")+IFERROR(X239/H239,"0")+IFERROR(X240/H240,"0")+IFERROR(X241/H241,"0")+IFERROR(X242/H242,"0")</f>
        <v>11.25</v>
      </c>
      <c r="Y243" s="385">
        <f>IFERROR(Y238/H238,"0")+IFERROR(Y239/H239,"0")+IFERROR(Y240/H240,"0")+IFERROR(Y241/H241,"0")+IFERROR(Y242/H242,"0")</f>
        <v>12</v>
      </c>
      <c r="Z243" s="385">
        <f>IFERROR(IF(Z238="",0,Z238),"0")+IFERROR(IF(Z239="",0,Z239),"0")+IFERROR(IF(Z240="",0,Z240),"0")+IFERROR(IF(Z241="",0,Z241),"0")+IFERROR(IF(Z242="",0,Z242),"0")</f>
        <v>9.0359999999999996E-2</v>
      </c>
      <c r="AA243" s="386"/>
      <c r="AB243" s="386"/>
      <c r="AC243" s="386"/>
    </row>
    <row r="244" spans="1:68" x14ac:dyDescent="0.2">
      <c r="A244" s="396"/>
      <c r="B244" s="396"/>
      <c r="C244" s="396"/>
      <c r="D244" s="396"/>
      <c r="E244" s="396"/>
      <c r="F244" s="396"/>
      <c r="G244" s="396"/>
      <c r="H244" s="396"/>
      <c r="I244" s="396"/>
      <c r="J244" s="396"/>
      <c r="K244" s="396"/>
      <c r="L244" s="396"/>
      <c r="M244" s="396"/>
      <c r="N244" s="396"/>
      <c r="O244" s="398"/>
      <c r="P244" s="392" t="s">
        <v>69</v>
      </c>
      <c r="Q244" s="393"/>
      <c r="R244" s="393"/>
      <c r="S244" s="393"/>
      <c r="T244" s="393"/>
      <c r="U244" s="393"/>
      <c r="V244" s="394"/>
      <c r="W244" s="37" t="s">
        <v>68</v>
      </c>
      <c r="X244" s="385">
        <f>IFERROR(SUM(X238:X242),"0")</f>
        <v>27</v>
      </c>
      <c r="Y244" s="385">
        <f>IFERROR(SUM(Y238:Y242),"0")</f>
        <v>28.8</v>
      </c>
      <c r="Z244" s="37"/>
      <c r="AA244" s="386"/>
      <c r="AB244" s="386"/>
      <c r="AC244" s="386"/>
    </row>
    <row r="245" spans="1:68" ht="16.5" customHeight="1" x14ac:dyDescent="0.25">
      <c r="A245" s="445" t="s">
        <v>337</v>
      </c>
      <c r="B245" s="396"/>
      <c r="C245" s="396"/>
      <c r="D245" s="396"/>
      <c r="E245" s="396"/>
      <c r="F245" s="396"/>
      <c r="G245" s="396"/>
      <c r="H245" s="396"/>
      <c r="I245" s="396"/>
      <c r="J245" s="396"/>
      <c r="K245" s="396"/>
      <c r="L245" s="396"/>
      <c r="M245" s="396"/>
      <c r="N245" s="396"/>
      <c r="O245" s="396"/>
      <c r="P245" s="396"/>
      <c r="Q245" s="396"/>
      <c r="R245" s="396"/>
      <c r="S245" s="396"/>
      <c r="T245" s="396"/>
      <c r="U245" s="396"/>
      <c r="V245" s="396"/>
      <c r="W245" s="396"/>
      <c r="X245" s="396"/>
      <c r="Y245" s="396"/>
      <c r="Z245" s="396"/>
      <c r="AA245" s="378"/>
      <c r="AB245" s="378"/>
      <c r="AC245" s="378"/>
    </row>
    <row r="246" spans="1:68" ht="14.25" customHeight="1" x14ac:dyDescent="0.25">
      <c r="A246" s="395" t="s">
        <v>109</v>
      </c>
      <c r="B246" s="396"/>
      <c r="C246" s="396"/>
      <c r="D246" s="396"/>
      <c r="E246" s="396"/>
      <c r="F246" s="396"/>
      <c r="G246" s="396"/>
      <c r="H246" s="396"/>
      <c r="I246" s="396"/>
      <c r="J246" s="396"/>
      <c r="K246" s="396"/>
      <c r="L246" s="396"/>
      <c r="M246" s="396"/>
      <c r="N246" s="396"/>
      <c r="O246" s="396"/>
      <c r="P246" s="396"/>
      <c r="Q246" s="396"/>
      <c r="R246" s="396"/>
      <c r="S246" s="396"/>
      <c r="T246" s="396"/>
      <c r="U246" s="396"/>
      <c r="V246" s="396"/>
      <c r="W246" s="396"/>
      <c r="X246" s="396"/>
      <c r="Y246" s="396"/>
      <c r="Z246" s="396"/>
      <c r="AA246" s="379"/>
      <c r="AB246" s="379"/>
      <c r="AC246" s="379"/>
    </row>
    <row r="247" spans="1:68" ht="27" customHeight="1" x14ac:dyDescent="0.25">
      <c r="A247" s="54" t="s">
        <v>338</v>
      </c>
      <c r="B247" s="54" t="s">
        <v>339</v>
      </c>
      <c r="C247" s="31">
        <v>4301011945</v>
      </c>
      <c r="D247" s="390">
        <v>4680115884274</v>
      </c>
      <c r="E247" s="391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338</v>
      </c>
      <c r="B248" s="54" t="s">
        <v>340</v>
      </c>
      <c r="C248" s="31">
        <v>4301011717</v>
      </c>
      <c r="D248" s="390">
        <v>4680115884274</v>
      </c>
      <c r="E248" s="391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2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4301011719</v>
      </c>
      <c r="D249" s="390">
        <v>4680115884298</v>
      </c>
      <c r="E249" s="391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88"/>
      <c r="R249" s="388"/>
      <c r="S249" s="388"/>
      <c r="T249" s="389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4301011944</v>
      </c>
      <c r="D250" s="390">
        <v>4680115884250</v>
      </c>
      <c r="E250" s="391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88"/>
      <c r="R250" s="388"/>
      <c r="S250" s="388"/>
      <c r="T250" s="389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343</v>
      </c>
      <c r="B251" s="54" t="s">
        <v>345</v>
      </c>
      <c r="C251" s="31">
        <v>4301011733</v>
      </c>
      <c r="D251" s="390">
        <v>4680115884250</v>
      </c>
      <c r="E251" s="391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88"/>
      <c r="R251" s="388"/>
      <c r="S251" s="388"/>
      <c r="T251" s="389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346</v>
      </c>
      <c r="B252" s="54" t="s">
        <v>347</v>
      </c>
      <c r="C252" s="31">
        <v>4301011718</v>
      </c>
      <c r="D252" s="390">
        <v>4680115884281</v>
      </c>
      <c r="E252" s="391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3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88"/>
      <c r="R252" s="388"/>
      <c r="S252" s="388"/>
      <c r="T252" s="389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348</v>
      </c>
      <c r="B253" s="54" t="s">
        <v>349</v>
      </c>
      <c r="C253" s="31">
        <v>4301011720</v>
      </c>
      <c r="D253" s="390">
        <v>4680115884199</v>
      </c>
      <c r="E253" s="391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350</v>
      </c>
      <c r="B254" s="54" t="s">
        <v>351</v>
      </c>
      <c r="C254" s="31">
        <v>4301011716</v>
      </c>
      <c r="D254" s="390">
        <v>4680115884267</v>
      </c>
      <c r="E254" s="391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397"/>
      <c r="B255" s="396"/>
      <c r="C255" s="396"/>
      <c r="D255" s="396"/>
      <c r="E255" s="396"/>
      <c r="F255" s="396"/>
      <c r="G255" s="396"/>
      <c r="H255" s="396"/>
      <c r="I255" s="396"/>
      <c r="J255" s="396"/>
      <c r="K255" s="396"/>
      <c r="L255" s="396"/>
      <c r="M255" s="396"/>
      <c r="N255" s="396"/>
      <c r="O255" s="398"/>
      <c r="P255" s="392" t="s">
        <v>69</v>
      </c>
      <c r="Q255" s="393"/>
      <c r="R255" s="393"/>
      <c r="S255" s="393"/>
      <c r="T255" s="393"/>
      <c r="U255" s="393"/>
      <c r="V255" s="394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0</v>
      </c>
      <c r="Y255" s="385">
        <f>IFERROR(Y247/H247,"0")+IFERROR(Y248/H248,"0")+IFERROR(Y249/H249,"0")+IFERROR(Y250/H250,"0")+IFERROR(Y251/H251,"0")+IFERROR(Y252/H252,"0")+IFERROR(Y253/H253,"0")+IFERROR(Y254/H254,"0")</f>
        <v>0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386"/>
      <c r="AB255" s="386"/>
      <c r="AC255" s="386"/>
    </row>
    <row r="256" spans="1:68" x14ac:dyDescent="0.2">
      <c r="A256" s="396"/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8"/>
      <c r="P256" s="392" t="s">
        <v>69</v>
      </c>
      <c r="Q256" s="393"/>
      <c r="R256" s="393"/>
      <c r="S256" s="393"/>
      <c r="T256" s="393"/>
      <c r="U256" s="393"/>
      <c r="V256" s="394"/>
      <c r="W256" s="37" t="s">
        <v>68</v>
      </c>
      <c r="X256" s="385">
        <f>IFERROR(SUM(X247:X254),"0")</f>
        <v>0</v>
      </c>
      <c r="Y256" s="385">
        <f>IFERROR(SUM(Y247:Y254),"0")</f>
        <v>0</v>
      </c>
      <c r="Z256" s="37"/>
      <c r="AA256" s="386"/>
      <c r="AB256" s="386"/>
      <c r="AC256" s="386"/>
    </row>
    <row r="257" spans="1:68" ht="16.5" customHeight="1" x14ac:dyDescent="0.25">
      <c r="A257" s="445" t="s">
        <v>352</v>
      </c>
      <c r="B257" s="396"/>
      <c r="C257" s="396"/>
      <c r="D257" s="396"/>
      <c r="E257" s="396"/>
      <c r="F257" s="396"/>
      <c r="G257" s="396"/>
      <c r="H257" s="396"/>
      <c r="I257" s="396"/>
      <c r="J257" s="396"/>
      <c r="K257" s="396"/>
      <c r="L257" s="396"/>
      <c r="M257" s="396"/>
      <c r="N257" s="396"/>
      <c r="O257" s="396"/>
      <c r="P257" s="396"/>
      <c r="Q257" s="396"/>
      <c r="R257" s="396"/>
      <c r="S257" s="396"/>
      <c r="T257" s="396"/>
      <c r="U257" s="396"/>
      <c r="V257" s="396"/>
      <c r="W257" s="396"/>
      <c r="X257" s="396"/>
      <c r="Y257" s="396"/>
      <c r="Z257" s="396"/>
      <c r="AA257" s="378"/>
      <c r="AB257" s="378"/>
      <c r="AC257" s="378"/>
    </row>
    <row r="258" spans="1:68" ht="14.25" customHeight="1" x14ac:dyDescent="0.25">
      <c r="A258" s="395" t="s">
        <v>109</v>
      </c>
      <c r="B258" s="396"/>
      <c r="C258" s="396"/>
      <c r="D258" s="396"/>
      <c r="E258" s="396"/>
      <c r="F258" s="396"/>
      <c r="G258" s="396"/>
      <c r="H258" s="396"/>
      <c r="I258" s="396"/>
      <c r="J258" s="396"/>
      <c r="K258" s="396"/>
      <c r="L258" s="396"/>
      <c r="M258" s="396"/>
      <c r="N258" s="396"/>
      <c r="O258" s="396"/>
      <c r="P258" s="396"/>
      <c r="Q258" s="396"/>
      <c r="R258" s="396"/>
      <c r="S258" s="396"/>
      <c r="T258" s="396"/>
      <c r="U258" s="396"/>
      <c r="V258" s="396"/>
      <c r="W258" s="396"/>
      <c r="X258" s="396"/>
      <c r="Y258" s="396"/>
      <c r="Z258" s="396"/>
      <c r="AA258" s="379"/>
      <c r="AB258" s="379"/>
      <c r="AC258" s="379"/>
    </row>
    <row r="259" spans="1:68" ht="27" customHeight="1" x14ac:dyDescent="0.25">
      <c r="A259" s="54" t="s">
        <v>353</v>
      </c>
      <c r="B259" s="54" t="s">
        <v>354</v>
      </c>
      <c r="C259" s="31">
        <v>4301011942</v>
      </c>
      <c r="D259" s="390">
        <v>4680115884137</v>
      </c>
      <c r="E259" s="391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8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353</v>
      </c>
      <c r="B260" s="54" t="s">
        <v>355</v>
      </c>
      <c r="C260" s="31">
        <v>4301011826</v>
      </c>
      <c r="D260" s="390">
        <v>4680115884137</v>
      </c>
      <c r="E260" s="391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4301011724</v>
      </c>
      <c r="D261" s="390">
        <v>4680115884236</v>
      </c>
      <c r="E261" s="391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3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88"/>
      <c r="R261" s="388"/>
      <c r="S261" s="388"/>
      <c r="T261" s="389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358</v>
      </c>
      <c r="B262" s="54" t="s">
        <v>359</v>
      </c>
      <c r="C262" s="31">
        <v>4301011721</v>
      </c>
      <c r="D262" s="390">
        <v>4680115884175</v>
      </c>
      <c r="E262" s="391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88"/>
      <c r="R262" s="388"/>
      <c r="S262" s="388"/>
      <c r="T262" s="389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360</v>
      </c>
      <c r="B263" s="54" t="s">
        <v>361</v>
      </c>
      <c r="C263" s="31">
        <v>4301011824</v>
      </c>
      <c r="D263" s="390">
        <v>4680115884144</v>
      </c>
      <c r="E263" s="391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88"/>
      <c r="R263" s="388"/>
      <c r="S263" s="388"/>
      <c r="T263" s="389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362</v>
      </c>
      <c r="B264" s="54" t="s">
        <v>363</v>
      </c>
      <c r="C264" s="31">
        <v>4301011963</v>
      </c>
      <c r="D264" s="390">
        <v>4680115885288</v>
      </c>
      <c r="E264" s="391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88"/>
      <c r="R264" s="388"/>
      <c r="S264" s="388"/>
      <c r="T264" s="389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364</v>
      </c>
      <c r="B265" s="54" t="s">
        <v>365</v>
      </c>
      <c r="C265" s="31">
        <v>4301011726</v>
      </c>
      <c r="D265" s="390">
        <v>4680115884182</v>
      </c>
      <c r="E265" s="391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366</v>
      </c>
      <c r="B266" s="54" t="s">
        <v>367</v>
      </c>
      <c r="C266" s="31">
        <v>4301011722</v>
      </c>
      <c r="D266" s="390">
        <v>4680115884205</v>
      </c>
      <c r="E266" s="391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397"/>
      <c r="B267" s="396"/>
      <c r="C267" s="396"/>
      <c r="D267" s="396"/>
      <c r="E267" s="396"/>
      <c r="F267" s="396"/>
      <c r="G267" s="396"/>
      <c r="H267" s="396"/>
      <c r="I267" s="396"/>
      <c r="J267" s="396"/>
      <c r="K267" s="396"/>
      <c r="L267" s="396"/>
      <c r="M267" s="396"/>
      <c r="N267" s="396"/>
      <c r="O267" s="398"/>
      <c r="P267" s="392" t="s">
        <v>69</v>
      </c>
      <c r="Q267" s="393"/>
      <c r="R267" s="393"/>
      <c r="S267" s="393"/>
      <c r="T267" s="393"/>
      <c r="U267" s="393"/>
      <c r="V267" s="394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0</v>
      </c>
      <c r="Y267" s="385">
        <f>IFERROR(Y259/H259,"0")+IFERROR(Y260/H260,"0")+IFERROR(Y261/H261,"0")+IFERROR(Y262/H262,"0")+IFERROR(Y263/H263,"0")+IFERROR(Y264/H264,"0")+IFERROR(Y265/H265,"0")+IFERROR(Y266/H266,"0")</f>
        <v>0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386"/>
      <c r="AB267" s="386"/>
      <c r="AC267" s="386"/>
    </row>
    <row r="268" spans="1:68" x14ac:dyDescent="0.2">
      <c r="A268" s="396"/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398"/>
      <c r="P268" s="392" t="s">
        <v>69</v>
      </c>
      <c r="Q268" s="393"/>
      <c r="R268" s="393"/>
      <c r="S268" s="393"/>
      <c r="T268" s="393"/>
      <c r="U268" s="393"/>
      <c r="V268" s="394"/>
      <c r="W268" s="37" t="s">
        <v>68</v>
      </c>
      <c r="X268" s="385">
        <f>IFERROR(SUM(X259:X266),"0")</f>
        <v>0</v>
      </c>
      <c r="Y268" s="385">
        <f>IFERROR(SUM(Y259:Y266),"0")</f>
        <v>0</v>
      </c>
      <c r="Z268" s="37"/>
      <c r="AA268" s="386"/>
      <c r="AB268" s="386"/>
      <c r="AC268" s="386"/>
    </row>
    <row r="269" spans="1:68" ht="16.5" customHeight="1" x14ac:dyDescent="0.25">
      <c r="A269" s="445" t="s">
        <v>368</v>
      </c>
      <c r="B269" s="396"/>
      <c r="C269" s="396"/>
      <c r="D269" s="396"/>
      <c r="E269" s="396"/>
      <c r="F269" s="396"/>
      <c r="G269" s="396"/>
      <c r="H269" s="396"/>
      <c r="I269" s="396"/>
      <c r="J269" s="396"/>
      <c r="K269" s="396"/>
      <c r="L269" s="396"/>
      <c r="M269" s="396"/>
      <c r="N269" s="396"/>
      <c r="O269" s="396"/>
      <c r="P269" s="396"/>
      <c r="Q269" s="396"/>
      <c r="R269" s="396"/>
      <c r="S269" s="396"/>
      <c r="T269" s="396"/>
      <c r="U269" s="396"/>
      <c r="V269" s="396"/>
      <c r="W269" s="396"/>
      <c r="X269" s="396"/>
      <c r="Y269" s="396"/>
      <c r="Z269" s="396"/>
      <c r="AA269" s="378"/>
      <c r="AB269" s="378"/>
      <c r="AC269" s="378"/>
    </row>
    <row r="270" spans="1:68" ht="14.25" customHeight="1" x14ac:dyDescent="0.25">
      <c r="A270" s="395" t="s">
        <v>109</v>
      </c>
      <c r="B270" s="396"/>
      <c r="C270" s="396"/>
      <c r="D270" s="396"/>
      <c r="E270" s="396"/>
      <c r="F270" s="396"/>
      <c r="G270" s="396"/>
      <c r="H270" s="396"/>
      <c r="I270" s="396"/>
      <c r="J270" s="396"/>
      <c r="K270" s="396"/>
      <c r="L270" s="396"/>
      <c r="M270" s="396"/>
      <c r="N270" s="396"/>
      <c r="O270" s="396"/>
      <c r="P270" s="396"/>
      <c r="Q270" s="396"/>
      <c r="R270" s="396"/>
      <c r="S270" s="396"/>
      <c r="T270" s="396"/>
      <c r="U270" s="396"/>
      <c r="V270" s="396"/>
      <c r="W270" s="396"/>
      <c r="X270" s="396"/>
      <c r="Y270" s="396"/>
      <c r="Z270" s="396"/>
      <c r="AA270" s="379"/>
      <c r="AB270" s="379"/>
      <c r="AC270" s="379"/>
    </row>
    <row r="271" spans="1:68" ht="27" customHeight="1" x14ac:dyDescent="0.25">
      <c r="A271" s="54" t="s">
        <v>369</v>
      </c>
      <c r="B271" s="54" t="s">
        <v>370</v>
      </c>
      <c r="C271" s="31">
        <v>4301011855</v>
      </c>
      <c r="D271" s="390">
        <v>4680115885837</v>
      </c>
      <c r="E271" s="391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88"/>
      <c r="R271" s="388"/>
      <c r="S271" s="388"/>
      <c r="T271" s="389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customHeight="1" x14ac:dyDescent="0.25">
      <c r="A272" s="54" t="s">
        <v>371</v>
      </c>
      <c r="B272" s="54" t="s">
        <v>372</v>
      </c>
      <c r="C272" s="31">
        <v>4301011910</v>
      </c>
      <c r="D272" s="390">
        <v>4680115885806</v>
      </c>
      <c r="E272" s="391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571" t="s">
        <v>373</v>
      </c>
      <c r="Q272" s="388"/>
      <c r="R272" s="388"/>
      <c r="S272" s="388"/>
      <c r="T272" s="389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371</v>
      </c>
      <c r="B273" s="54" t="s">
        <v>374</v>
      </c>
      <c r="C273" s="31">
        <v>4301011850</v>
      </c>
      <c r="D273" s="390">
        <v>4680115885806</v>
      </c>
      <c r="E273" s="391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88"/>
      <c r="R273" s="388"/>
      <c r="S273" s="388"/>
      <c r="T273" s="389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customHeight="1" x14ac:dyDescent="0.25">
      <c r="A274" s="54" t="s">
        <v>375</v>
      </c>
      <c r="B274" s="54" t="s">
        <v>376</v>
      </c>
      <c r="C274" s="31">
        <v>4301011853</v>
      </c>
      <c r="D274" s="390">
        <v>4680115885851</v>
      </c>
      <c r="E274" s="391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6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377</v>
      </c>
      <c r="B275" s="54" t="s">
        <v>378</v>
      </c>
      <c r="C275" s="31">
        <v>4301011852</v>
      </c>
      <c r="D275" s="390">
        <v>4680115885844</v>
      </c>
      <c r="E275" s="391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88"/>
      <c r="R275" s="388"/>
      <c r="S275" s="388"/>
      <c r="T275" s="389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379</v>
      </c>
      <c r="B276" s="54" t="s">
        <v>380</v>
      </c>
      <c r="C276" s="31">
        <v>4301011851</v>
      </c>
      <c r="D276" s="390">
        <v>4680115885820</v>
      </c>
      <c r="E276" s="391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71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88"/>
      <c r="R276" s="388"/>
      <c r="S276" s="388"/>
      <c r="T276" s="389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x14ac:dyDescent="0.2">
      <c r="A277" s="397"/>
      <c r="B277" s="396"/>
      <c r="C277" s="396"/>
      <c r="D277" s="396"/>
      <c r="E277" s="396"/>
      <c r="F277" s="396"/>
      <c r="G277" s="396"/>
      <c r="H277" s="396"/>
      <c r="I277" s="396"/>
      <c r="J277" s="396"/>
      <c r="K277" s="396"/>
      <c r="L277" s="396"/>
      <c r="M277" s="396"/>
      <c r="N277" s="396"/>
      <c r="O277" s="398"/>
      <c r="P277" s="392" t="s">
        <v>69</v>
      </c>
      <c r="Q277" s="393"/>
      <c r="R277" s="393"/>
      <c r="S277" s="393"/>
      <c r="T277" s="393"/>
      <c r="U277" s="393"/>
      <c r="V277" s="394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x14ac:dyDescent="0.2">
      <c r="A278" s="396"/>
      <c r="B278" s="396"/>
      <c r="C278" s="396"/>
      <c r="D278" s="396"/>
      <c r="E278" s="396"/>
      <c r="F278" s="396"/>
      <c r="G278" s="396"/>
      <c r="H278" s="396"/>
      <c r="I278" s="396"/>
      <c r="J278" s="396"/>
      <c r="K278" s="396"/>
      <c r="L278" s="396"/>
      <c r="M278" s="396"/>
      <c r="N278" s="396"/>
      <c r="O278" s="398"/>
      <c r="P278" s="392" t="s">
        <v>69</v>
      </c>
      <c r="Q278" s="393"/>
      <c r="R278" s="393"/>
      <c r="S278" s="393"/>
      <c r="T278" s="393"/>
      <c r="U278" s="393"/>
      <c r="V278" s="394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customHeight="1" x14ac:dyDescent="0.25">
      <c r="A279" s="445" t="s">
        <v>381</v>
      </c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6"/>
      <c r="P279" s="396"/>
      <c r="Q279" s="396"/>
      <c r="R279" s="396"/>
      <c r="S279" s="396"/>
      <c r="T279" s="396"/>
      <c r="U279" s="396"/>
      <c r="V279" s="396"/>
      <c r="W279" s="396"/>
      <c r="X279" s="396"/>
      <c r="Y279" s="396"/>
      <c r="Z279" s="396"/>
      <c r="AA279" s="378"/>
      <c r="AB279" s="378"/>
      <c r="AC279" s="378"/>
    </row>
    <row r="280" spans="1:68" ht="14.25" customHeight="1" x14ac:dyDescent="0.25">
      <c r="A280" s="395" t="s">
        <v>109</v>
      </c>
      <c r="B280" s="396"/>
      <c r="C280" s="396"/>
      <c r="D280" s="396"/>
      <c r="E280" s="396"/>
      <c r="F280" s="396"/>
      <c r="G280" s="396"/>
      <c r="H280" s="396"/>
      <c r="I280" s="396"/>
      <c r="J280" s="396"/>
      <c r="K280" s="396"/>
      <c r="L280" s="396"/>
      <c r="M280" s="396"/>
      <c r="N280" s="396"/>
      <c r="O280" s="396"/>
      <c r="P280" s="396"/>
      <c r="Q280" s="396"/>
      <c r="R280" s="396"/>
      <c r="S280" s="396"/>
      <c r="T280" s="396"/>
      <c r="U280" s="396"/>
      <c r="V280" s="396"/>
      <c r="W280" s="396"/>
      <c r="X280" s="396"/>
      <c r="Y280" s="396"/>
      <c r="Z280" s="396"/>
      <c r="AA280" s="379"/>
      <c r="AB280" s="379"/>
      <c r="AC280" s="379"/>
    </row>
    <row r="281" spans="1:68" ht="27" customHeight="1" x14ac:dyDescent="0.25">
      <c r="A281" s="54" t="s">
        <v>382</v>
      </c>
      <c r="B281" s="54" t="s">
        <v>383</v>
      </c>
      <c r="C281" s="31">
        <v>4301011876</v>
      </c>
      <c r="D281" s="390">
        <v>4680115885707</v>
      </c>
      <c r="E281" s="391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7"/>
      <c r="B282" s="396"/>
      <c r="C282" s="396"/>
      <c r="D282" s="396"/>
      <c r="E282" s="396"/>
      <c r="F282" s="396"/>
      <c r="G282" s="396"/>
      <c r="H282" s="396"/>
      <c r="I282" s="396"/>
      <c r="J282" s="396"/>
      <c r="K282" s="396"/>
      <c r="L282" s="396"/>
      <c r="M282" s="396"/>
      <c r="N282" s="396"/>
      <c r="O282" s="398"/>
      <c r="P282" s="392" t="s">
        <v>69</v>
      </c>
      <c r="Q282" s="393"/>
      <c r="R282" s="393"/>
      <c r="S282" s="393"/>
      <c r="T282" s="393"/>
      <c r="U282" s="393"/>
      <c r="V282" s="394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x14ac:dyDescent="0.2">
      <c r="A283" s="396"/>
      <c r="B283" s="396"/>
      <c r="C283" s="396"/>
      <c r="D283" s="396"/>
      <c r="E283" s="396"/>
      <c r="F283" s="396"/>
      <c r="G283" s="396"/>
      <c r="H283" s="396"/>
      <c r="I283" s="396"/>
      <c r="J283" s="396"/>
      <c r="K283" s="396"/>
      <c r="L283" s="396"/>
      <c r="M283" s="396"/>
      <c r="N283" s="396"/>
      <c r="O283" s="398"/>
      <c r="P283" s="392" t="s">
        <v>69</v>
      </c>
      <c r="Q283" s="393"/>
      <c r="R283" s="393"/>
      <c r="S283" s="393"/>
      <c r="T283" s="393"/>
      <c r="U283" s="393"/>
      <c r="V283" s="394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customHeight="1" x14ac:dyDescent="0.25">
      <c r="A284" s="445" t="s">
        <v>384</v>
      </c>
      <c r="B284" s="396"/>
      <c r="C284" s="396"/>
      <c r="D284" s="396"/>
      <c r="E284" s="396"/>
      <c r="F284" s="396"/>
      <c r="G284" s="396"/>
      <c r="H284" s="396"/>
      <c r="I284" s="396"/>
      <c r="J284" s="396"/>
      <c r="K284" s="396"/>
      <c r="L284" s="396"/>
      <c r="M284" s="396"/>
      <c r="N284" s="396"/>
      <c r="O284" s="396"/>
      <c r="P284" s="396"/>
      <c r="Q284" s="396"/>
      <c r="R284" s="396"/>
      <c r="S284" s="396"/>
      <c r="T284" s="396"/>
      <c r="U284" s="396"/>
      <c r="V284" s="396"/>
      <c r="W284" s="396"/>
      <c r="X284" s="396"/>
      <c r="Y284" s="396"/>
      <c r="Z284" s="396"/>
      <c r="AA284" s="378"/>
      <c r="AB284" s="378"/>
      <c r="AC284" s="378"/>
    </row>
    <row r="285" spans="1:68" ht="14.25" customHeight="1" x14ac:dyDescent="0.25">
      <c r="A285" s="395" t="s">
        <v>109</v>
      </c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6"/>
      <c r="O285" s="396"/>
      <c r="P285" s="396"/>
      <c r="Q285" s="396"/>
      <c r="R285" s="396"/>
      <c r="S285" s="396"/>
      <c r="T285" s="396"/>
      <c r="U285" s="396"/>
      <c r="V285" s="396"/>
      <c r="W285" s="396"/>
      <c r="X285" s="396"/>
      <c r="Y285" s="396"/>
      <c r="Z285" s="396"/>
      <c r="AA285" s="379"/>
      <c r="AB285" s="379"/>
      <c r="AC285" s="379"/>
    </row>
    <row r="286" spans="1:68" ht="27" customHeight="1" x14ac:dyDescent="0.25">
      <c r="A286" s="54" t="s">
        <v>385</v>
      </c>
      <c r="B286" s="54" t="s">
        <v>386</v>
      </c>
      <c r="C286" s="31">
        <v>4301011223</v>
      </c>
      <c r="D286" s="390">
        <v>4607091383423</v>
      </c>
      <c r="E286" s="391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88"/>
      <c r="R286" s="388"/>
      <c r="S286" s="388"/>
      <c r="T286" s="389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387</v>
      </c>
      <c r="B287" s="54" t="s">
        <v>388</v>
      </c>
      <c r="C287" s="31">
        <v>4301011879</v>
      </c>
      <c r="D287" s="390">
        <v>4680115885691</v>
      </c>
      <c r="E287" s="391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customHeight="1" x14ac:dyDescent="0.25">
      <c r="A288" s="54" t="s">
        <v>389</v>
      </c>
      <c r="B288" s="54" t="s">
        <v>390</v>
      </c>
      <c r="C288" s="31">
        <v>4301011878</v>
      </c>
      <c r="D288" s="390">
        <v>4680115885660</v>
      </c>
      <c r="E288" s="391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7"/>
      <c r="B289" s="396"/>
      <c r="C289" s="396"/>
      <c r="D289" s="396"/>
      <c r="E289" s="396"/>
      <c r="F289" s="396"/>
      <c r="G289" s="396"/>
      <c r="H289" s="396"/>
      <c r="I289" s="396"/>
      <c r="J289" s="396"/>
      <c r="K289" s="396"/>
      <c r="L289" s="396"/>
      <c r="M289" s="396"/>
      <c r="N289" s="396"/>
      <c r="O289" s="398"/>
      <c r="P289" s="392" t="s">
        <v>69</v>
      </c>
      <c r="Q289" s="393"/>
      <c r="R289" s="393"/>
      <c r="S289" s="393"/>
      <c r="T289" s="393"/>
      <c r="U289" s="393"/>
      <c r="V289" s="394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x14ac:dyDescent="0.2">
      <c r="A290" s="396"/>
      <c r="B290" s="396"/>
      <c r="C290" s="396"/>
      <c r="D290" s="396"/>
      <c r="E290" s="396"/>
      <c r="F290" s="396"/>
      <c r="G290" s="396"/>
      <c r="H290" s="396"/>
      <c r="I290" s="396"/>
      <c r="J290" s="396"/>
      <c r="K290" s="396"/>
      <c r="L290" s="396"/>
      <c r="M290" s="396"/>
      <c r="N290" s="396"/>
      <c r="O290" s="398"/>
      <c r="P290" s="392" t="s">
        <v>69</v>
      </c>
      <c r="Q290" s="393"/>
      <c r="R290" s="393"/>
      <c r="S290" s="393"/>
      <c r="T290" s="393"/>
      <c r="U290" s="393"/>
      <c r="V290" s="394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customHeight="1" x14ac:dyDescent="0.25">
      <c r="A291" s="445" t="s">
        <v>391</v>
      </c>
      <c r="B291" s="396"/>
      <c r="C291" s="396"/>
      <c r="D291" s="396"/>
      <c r="E291" s="396"/>
      <c r="F291" s="396"/>
      <c r="G291" s="396"/>
      <c r="H291" s="396"/>
      <c r="I291" s="396"/>
      <c r="J291" s="396"/>
      <c r="K291" s="396"/>
      <c r="L291" s="396"/>
      <c r="M291" s="396"/>
      <c r="N291" s="396"/>
      <c r="O291" s="396"/>
      <c r="P291" s="396"/>
      <c r="Q291" s="396"/>
      <c r="R291" s="396"/>
      <c r="S291" s="396"/>
      <c r="T291" s="396"/>
      <c r="U291" s="396"/>
      <c r="V291" s="396"/>
      <c r="W291" s="396"/>
      <c r="X291" s="396"/>
      <c r="Y291" s="396"/>
      <c r="Z291" s="396"/>
      <c r="AA291" s="378"/>
      <c r="AB291" s="378"/>
      <c r="AC291" s="378"/>
    </row>
    <row r="292" spans="1:68" ht="14.25" customHeight="1" x14ac:dyDescent="0.25">
      <c r="A292" s="395" t="s">
        <v>71</v>
      </c>
      <c r="B292" s="396"/>
      <c r="C292" s="396"/>
      <c r="D292" s="396"/>
      <c r="E292" s="396"/>
      <c r="F292" s="396"/>
      <c r="G292" s="396"/>
      <c r="H292" s="396"/>
      <c r="I292" s="396"/>
      <c r="J292" s="396"/>
      <c r="K292" s="396"/>
      <c r="L292" s="396"/>
      <c r="M292" s="396"/>
      <c r="N292" s="396"/>
      <c r="O292" s="396"/>
      <c r="P292" s="396"/>
      <c r="Q292" s="396"/>
      <c r="R292" s="396"/>
      <c r="S292" s="396"/>
      <c r="T292" s="396"/>
      <c r="U292" s="396"/>
      <c r="V292" s="396"/>
      <c r="W292" s="396"/>
      <c r="X292" s="396"/>
      <c r="Y292" s="396"/>
      <c r="Z292" s="396"/>
      <c r="AA292" s="379"/>
      <c r="AB292" s="379"/>
      <c r="AC292" s="379"/>
    </row>
    <row r="293" spans="1:68" ht="27" customHeight="1" x14ac:dyDescent="0.25">
      <c r="A293" s="54" t="s">
        <v>392</v>
      </c>
      <c r="B293" s="54" t="s">
        <v>393</v>
      </c>
      <c r="C293" s="31">
        <v>4301051409</v>
      </c>
      <c r="D293" s="390">
        <v>4680115881556</v>
      </c>
      <c r="E293" s="391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88"/>
      <c r="R293" s="388"/>
      <c r="S293" s="388"/>
      <c r="T293" s="389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customHeight="1" x14ac:dyDescent="0.25">
      <c r="A294" s="54" t="s">
        <v>394</v>
      </c>
      <c r="B294" s="54" t="s">
        <v>395</v>
      </c>
      <c r="C294" s="31">
        <v>4301051506</v>
      </c>
      <c r="D294" s="390">
        <v>4680115881037</v>
      </c>
      <c r="E294" s="391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6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88"/>
      <c r="R294" s="388"/>
      <c r="S294" s="388"/>
      <c r="T294" s="389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396</v>
      </c>
      <c r="B295" s="54" t="s">
        <v>397</v>
      </c>
      <c r="C295" s="31">
        <v>4301051487</v>
      </c>
      <c r="D295" s="390">
        <v>4680115881228</v>
      </c>
      <c r="E295" s="391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71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3">
        <v>102</v>
      </c>
      <c r="Y295" s="384">
        <f>IFERROR(IF(X295="",0,CEILING((X295/$H295),1)*$H295),"")</f>
        <v>103.2</v>
      </c>
      <c r="Z295" s="36">
        <f>IFERROR(IF(Y295=0,"",ROUNDUP(Y295/H295,0)*0.00753),"")</f>
        <v>0.32379000000000002</v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113.56000000000002</v>
      </c>
      <c r="BN295" s="64">
        <f>IFERROR(Y295*I295/H295,"0")</f>
        <v>114.89600000000002</v>
      </c>
      <c r="BO295" s="64">
        <f>IFERROR(1/J295*(X295/H295),"0")</f>
        <v>0.27243589743589741</v>
      </c>
      <c r="BP295" s="64">
        <f>IFERROR(1/J295*(Y295/H295),"0")</f>
        <v>0.27564102564102561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390">
        <v>4680115881211</v>
      </c>
      <c r="E296" s="391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88"/>
      <c r="R296" s="388"/>
      <c r="S296" s="388"/>
      <c r="T296" s="389"/>
      <c r="U296" s="34"/>
      <c r="V296" s="34"/>
      <c r="W296" s="35" t="s">
        <v>68</v>
      </c>
      <c r="X296" s="383">
        <v>163</v>
      </c>
      <c r="Y296" s="384">
        <f>IFERROR(IF(X296="",0,CEILING((X296/$H296),1)*$H296),"")</f>
        <v>163.19999999999999</v>
      </c>
      <c r="Z296" s="36">
        <f>IFERROR(IF(Y296=0,"",ROUNDUP(Y296/H296,0)*0.00753),"")</f>
        <v>0.51204000000000005</v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176.58333333333334</v>
      </c>
      <c r="BN296" s="64">
        <f>IFERROR(Y296*I296/H296,"0")</f>
        <v>176.8</v>
      </c>
      <c r="BO296" s="64">
        <f>IFERROR(1/J296*(X296/H296),"0")</f>
        <v>0.43536324786324787</v>
      </c>
      <c r="BP296" s="64">
        <f>IFERROR(1/J296*(Y296/H296),"0")</f>
        <v>0.4358974358974359</v>
      </c>
    </row>
    <row r="297" spans="1:68" ht="27" customHeight="1" x14ac:dyDescent="0.25">
      <c r="A297" s="54" t="s">
        <v>400</v>
      </c>
      <c r="B297" s="54" t="s">
        <v>401</v>
      </c>
      <c r="C297" s="31">
        <v>4301051378</v>
      </c>
      <c r="D297" s="390">
        <v>4680115881020</v>
      </c>
      <c r="E297" s="391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88"/>
      <c r="R297" s="388"/>
      <c r="S297" s="388"/>
      <c r="T297" s="389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397"/>
      <c r="B298" s="396"/>
      <c r="C298" s="396"/>
      <c r="D298" s="396"/>
      <c r="E298" s="396"/>
      <c r="F298" s="396"/>
      <c r="G298" s="396"/>
      <c r="H298" s="396"/>
      <c r="I298" s="396"/>
      <c r="J298" s="396"/>
      <c r="K298" s="396"/>
      <c r="L298" s="396"/>
      <c r="M298" s="396"/>
      <c r="N298" s="396"/>
      <c r="O298" s="398"/>
      <c r="P298" s="392" t="s">
        <v>69</v>
      </c>
      <c r="Q298" s="393"/>
      <c r="R298" s="393"/>
      <c r="S298" s="393"/>
      <c r="T298" s="393"/>
      <c r="U298" s="393"/>
      <c r="V298" s="394"/>
      <c r="W298" s="37" t="s">
        <v>70</v>
      </c>
      <c r="X298" s="385">
        <f>IFERROR(X293/H293,"0")+IFERROR(X294/H294,"0")+IFERROR(X295/H295,"0")+IFERROR(X296/H296,"0")+IFERROR(X297/H297,"0")</f>
        <v>110.41666666666667</v>
      </c>
      <c r="Y298" s="385">
        <f>IFERROR(Y293/H293,"0")+IFERROR(Y294/H294,"0")+IFERROR(Y295/H295,"0")+IFERROR(Y296/H296,"0")+IFERROR(Y297/H297,"0")</f>
        <v>111</v>
      </c>
      <c r="Z298" s="385">
        <f>IFERROR(IF(Z293="",0,Z293),"0")+IFERROR(IF(Z294="",0,Z294),"0")+IFERROR(IF(Z295="",0,Z295),"0")+IFERROR(IF(Z296="",0,Z296),"0")+IFERROR(IF(Z297="",0,Z297),"0")</f>
        <v>0.83583000000000007</v>
      </c>
      <c r="AA298" s="386"/>
      <c r="AB298" s="386"/>
      <c r="AC298" s="386"/>
    </row>
    <row r="299" spans="1:68" x14ac:dyDescent="0.2">
      <c r="A299" s="396"/>
      <c r="B299" s="396"/>
      <c r="C299" s="396"/>
      <c r="D299" s="396"/>
      <c r="E299" s="396"/>
      <c r="F299" s="396"/>
      <c r="G299" s="396"/>
      <c r="H299" s="396"/>
      <c r="I299" s="396"/>
      <c r="J299" s="396"/>
      <c r="K299" s="396"/>
      <c r="L299" s="396"/>
      <c r="M299" s="396"/>
      <c r="N299" s="396"/>
      <c r="O299" s="398"/>
      <c r="P299" s="392" t="s">
        <v>69</v>
      </c>
      <c r="Q299" s="393"/>
      <c r="R299" s="393"/>
      <c r="S299" s="393"/>
      <c r="T299" s="393"/>
      <c r="U299" s="393"/>
      <c r="V299" s="394"/>
      <c r="W299" s="37" t="s">
        <v>68</v>
      </c>
      <c r="X299" s="385">
        <f>IFERROR(SUM(X293:X297),"0")</f>
        <v>265</v>
      </c>
      <c r="Y299" s="385">
        <f>IFERROR(SUM(Y293:Y297),"0")</f>
        <v>266.39999999999998</v>
      </c>
      <c r="Z299" s="37"/>
      <c r="AA299" s="386"/>
      <c r="AB299" s="386"/>
      <c r="AC299" s="386"/>
    </row>
    <row r="300" spans="1:68" ht="16.5" customHeight="1" x14ac:dyDescent="0.25">
      <c r="A300" s="445" t="s">
        <v>402</v>
      </c>
      <c r="B300" s="396"/>
      <c r="C300" s="396"/>
      <c r="D300" s="396"/>
      <c r="E300" s="396"/>
      <c r="F300" s="396"/>
      <c r="G300" s="396"/>
      <c r="H300" s="396"/>
      <c r="I300" s="396"/>
      <c r="J300" s="396"/>
      <c r="K300" s="396"/>
      <c r="L300" s="396"/>
      <c r="M300" s="396"/>
      <c r="N300" s="396"/>
      <c r="O300" s="396"/>
      <c r="P300" s="396"/>
      <c r="Q300" s="396"/>
      <c r="R300" s="396"/>
      <c r="S300" s="396"/>
      <c r="T300" s="396"/>
      <c r="U300" s="396"/>
      <c r="V300" s="396"/>
      <c r="W300" s="396"/>
      <c r="X300" s="396"/>
      <c r="Y300" s="396"/>
      <c r="Z300" s="396"/>
      <c r="AA300" s="378"/>
      <c r="AB300" s="378"/>
      <c r="AC300" s="378"/>
    </row>
    <row r="301" spans="1:68" ht="14.25" customHeight="1" x14ac:dyDescent="0.25">
      <c r="A301" s="395" t="s">
        <v>71</v>
      </c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6"/>
      <c r="O301" s="396"/>
      <c r="P301" s="396"/>
      <c r="Q301" s="396"/>
      <c r="R301" s="396"/>
      <c r="S301" s="396"/>
      <c r="T301" s="396"/>
      <c r="U301" s="396"/>
      <c r="V301" s="396"/>
      <c r="W301" s="396"/>
      <c r="X301" s="396"/>
      <c r="Y301" s="396"/>
      <c r="Z301" s="396"/>
      <c r="AA301" s="379"/>
      <c r="AB301" s="379"/>
      <c r="AC301" s="379"/>
    </row>
    <row r="302" spans="1:68" ht="27" customHeight="1" x14ac:dyDescent="0.25">
      <c r="A302" s="54" t="s">
        <v>403</v>
      </c>
      <c r="B302" s="54" t="s">
        <v>404</v>
      </c>
      <c r="C302" s="31">
        <v>4301051731</v>
      </c>
      <c r="D302" s="390">
        <v>4680115884618</v>
      </c>
      <c r="E302" s="391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88"/>
      <c r="R302" s="388"/>
      <c r="S302" s="388"/>
      <c r="T302" s="389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397"/>
      <c r="B303" s="396"/>
      <c r="C303" s="396"/>
      <c r="D303" s="396"/>
      <c r="E303" s="396"/>
      <c r="F303" s="396"/>
      <c r="G303" s="396"/>
      <c r="H303" s="396"/>
      <c r="I303" s="396"/>
      <c r="J303" s="396"/>
      <c r="K303" s="396"/>
      <c r="L303" s="396"/>
      <c r="M303" s="396"/>
      <c r="N303" s="396"/>
      <c r="O303" s="398"/>
      <c r="P303" s="392" t="s">
        <v>69</v>
      </c>
      <c r="Q303" s="393"/>
      <c r="R303" s="393"/>
      <c r="S303" s="393"/>
      <c r="T303" s="393"/>
      <c r="U303" s="393"/>
      <c r="V303" s="394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x14ac:dyDescent="0.2">
      <c r="A304" s="396"/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398"/>
      <c r="P304" s="392" t="s">
        <v>69</v>
      </c>
      <c r="Q304" s="393"/>
      <c r="R304" s="393"/>
      <c r="S304" s="393"/>
      <c r="T304" s="393"/>
      <c r="U304" s="393"/>
      <c r="V304" s="394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customHeight="1" x14ac:dyDescent="0.25">
      <c r="A305" s="445" t="s">
        <v>405</v>
      </c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396"/>
      <c r="O305" s="396"/>
      <c r="P305" s="396"/>
      <c r="Q305" s="396"/>
      <c r="R305" s="396"/>
      <c r="S305" s="396"/>
      <c r="T305" s="396"/>
      <c r="U305" s="396"/>
      <c r="V305" s="396"/>
      <c r="W305" s="396"/>
      <c r="X305" s="396"/>
      <c r="Y305" s="396"/>
      <c r="Z305" s="396"/>
      <c r="AA305" s="378"/>
      <c r="AB305" s="378"/>
      <c r="AC305" s="378"/>
    </row>
    <row r="306" spans="1:68" ht="14.25" customHeight="1" x14ac:dyDescent="0.25">
      <c r="A306" s="395" t="s">
        <v>109</v>
      </c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6"/>
      <c r="O306" s="396"/>
      <c r="P306" s="396"/>
      <c r="Q306" s="396"/>
      <c r="R306" s="396"/>
      <c r="S306" s="396"/>
      <c r="T306" s="396"/>
      <c r="U306" s="396"/>
      <c r="V306" s="396"/>
      <c r="W306" s="396"/>
      <c r="X306" s="396"/>
      <c r="Y306" s="396"/>
      <c r="Z306" s="396"/>
      <c r="AA306" s="379"/>
      <c r="AB306" s="379"/>
      <c r="AC306" s="379"/>
    </row>
    <row r="307" spans="1:68" ht="27" customHeight="1" x14ac:dyDescent="0.25">
      <c r="A307" s="54" t="s">
        <v>406</v>
      </c>
      <c r="B307" s="54" t="s">
        <v>407</v>
      </c>
      <c r="C307" s="31">
        <v>4301011593</v>
      </c>
      <c r="D307" s="390">
        <v>4680115882973</v>
      </c>
      <c r="E307" s="391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88"/>
      <c r="R307" s="388"/>
      <c r="S307" s="388"/>
      <c r="T307" s="389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397"/>
      <c r="B308" s="396"/>
      <c r="C308" s="396"/>
      <c r="D308" s="396"/>
      <c r="E308" s="396"/>
      <c r="F308" s="396"/>
      <c r="G308" s="396"/>
      <c r="H308" s="396"/>
      <c r="I308" s="396"/>
      <c r="J308" s="396"/>
      <c r="K308" s="396"/>
      <c r="L308" s="396"/>
      <c r="M308" s="396"/>
      <c r="N308" s="396"/>
      <c r="O308" s="398"/>
      <c r="P308" s="392" t="s">
        <v>69</v>
      </c>
      <c r="Q308" s="393"/>
      <c r="R308" s="393"/>
      <c r="S308" s="393"/>
      <c r="T308" s="393"/>
      <c r="U308" s="393"/>
      <c r="V308" s="394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x14ac:dyDescent="0.2">
      <c r="A309" s="396"/>
      <c r="B309" s="396"/>
      <c r="C309" s="396"/>
      <c r="D309" s="396"/>
      <c r="E309" s="396"/>
      <c r="F309" s="396"/>
      <c r="G309" s="396"/>
      <c r="H309" s="396"/>
      <c r="I309" s="396"/>
      <c r="J309" s="396"/>
      <c r="K309" s="396"/>
      <c r="L309" s="396"/>
      <c r="M309" s="396"/>
      <c r="N309" s="396"/>
      <c r="O309" s="398"/>
      <c r="P309" s="392" t="s">
        <v>69</v>
      </c>
      <c r="Q309" s="393"/>
      <c r="R309" s="393"/>
      <c r="S309" s="393"/>
      <c r="T309" s="393"/>
      <c r="U309" s="393"/>
      <c r="V309" s="394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customHeight="1" x14ac:dyDescent="0.25">
      <c r="A310" s="395" t="s">
        <v>63</v>
      </c>
      <c r="B310" s="396"/>
      <c r="C310" s="396"/>
      <c r="D310" s="396"/>
      <c r="E310" s="396"/>
      <c r="F310" s="396"/>
      <c r="G310" s="396"/>
      <c r="H310" s="396"/>
      <c r="I310" s="396"/>
      <c r="J310" s="396"/>
      <c r="K310" s="396"/>
      <c r="L310" s="396"/>
      <c r="M310" s="396"/>
      <c r="N310" s="396"/>
      <c r="O310" s="396"/>
      <c r="P310" s="396"/>
      <c r="Q310" s="396"/>
      <c r="R310" s="396"/>
      <c r="S310" s="396"/>
      <c r="T310" s="396"/>
      <c r="U310" s="396"/>
      <c r="V310" s="396"/>
      <c r="W310" s="396"/>
      <c r="X310" s="396"/>
      <c r="Y310" s="396"/>
      <c r="Z310" s="396"/>
      <c r="AA310" s="379"/>
      <c r="AB310" s="379"/>
      <c r="AC310" s="379"/>
    </row>
    <row r="311" spans="1:68" ht="27" customHeight="1" x14ac:dyDescent="0.25">
      <c r="A311" s="54" t="s">
        <v>408</v>
      </c>
      <c r="B311" s="54" t="s">
        <v>409</v>
      </c>
      <c r="C311" s="31">
        <v>4301031305</v>
      </c>
      <c r="D311" s="390">
        <v>4607091389845</v>
      </c>
      <c r="E311" s="391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88"/>
      <c r="R311" s="388"/>
      <c r="S311" s="388"/>
      <c r="T311" s="389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410</v>
      </c>
      <c r="B312" s="54" t="s">
        <v>411</v>
      </c>
      <c r="C312" s="31">
        <v>4301031306</v>
      </c>
      <c r="D312" s="390">
        <v>4680115882881</v>
      </c>
      <c r="E312" s="391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397"/>
      <c r="B313" s="396"/>
      <c r="C313" s="396"/>
      <c r="D313" s="396"/>
      <c r="E313" s="396"/>
      <c r="F313" s="396"/>
      <c r="G313" s="396"/>
      <c r="H313" s="396"/>
      <c r="I313" s="396"/>
      <c r="J313" s="396"/>
      <c r="K313" s="396"/>
      <c r="L313" s="396"/>
      <c r="M313" s="396"/>
      <c r="N313" s="396"/>
      <c r="O313" s="398"/>
      <c r="P313" s="392" t="s">
        <v>69</v>
      </c>
      <c r="Q313" s="393"/>
      <c r="R313" s="393"/>
      <c r="S313" s="393"/>
      <c r="T313" s="393"/>
      <c r="U313" s="393"/>
      <c r="V313" s="394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x14ac:dyDescent="0.2">
      <c r="A314" s="396"/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398"/>
      <c r="P314" s="392" t="s">
        <v>69</v>
      </c>
      <c r="Q314" s="393"/>
      <c r="R314" s="393"/>
      <c r="S314" s="393"/>
      <c r="T314" s="393"/>
      <c r="U314" s="393"/>
      <c r="V314" s="394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customHeight="1" x14ac:dyDescent="0.25">
      <c r="A315" s="445" t="s">
        <v>412</v>
      </c>
      <c r="B315" s="396"/>
      <c r="C315" s="396"/>
      <c r="D315" s="396"/>
      <c r="E315" s="396"/>
      <c r="F315" s="396"/>
      <c r="G315" s="396"/>
      <c r="H315" s="396"/>
      <c r="I315" s="396"/>
      <c r="J315" s="396"/>
      <c r="K315" s="396"/>
      <c r="L315" s="396"/>
      <c r="M315" s="396"/>
      <c r="N315" s="396"/>
      <c r="O315" s="396"/>
      <c r="P315" s="396"/>
      <c r="Q315" s="396"/>
      <c r="R315" s="396"/>
      <c r="S315" s="396"/>
      <c r="T315" s="396"/>
      <c r="U315" s="396"/>
      <c r="V315" s="396"/>
      <c r="W315" s="396"/>
      <c r="X315" s="396"/>
      <c r="Y315" s="396"/>
      <c r="Z315" s="396"/>
      <c r="AA315" s="378"/>
      <c r="AB315" s="378"/>
      <c r="AC315" s="378"/>
    </row>
    <row r="316" spans="1:68" ht="14.25" customHeight="1" x14ac:dyDescent="0.25">
      <c r="A316" s="395" t="s">
        <v>109</v>
      </c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6"/>
      <c r="O316" s="396"/>
      <c r="P316" s="396"/>
      <c r="Q316" s="396"/>
      <c r="R316" s="396"/>
      <c r="S316" s="396"/>
      <c r="T316" s="396"/>
      <c r="U316" s="396"/>
      <c r="V316" s="396"/>
      <c r="W316" s="396"/>
      <c r="X316" s="396"/>
      <c r="Y316" s="396"/>
      <c r="Z316" s="396"/>
      <c r="AA316" s="379"/>
      <c r="AB316" s="379"/>
      <c r="AC316" s="379"/>
    </row>
    <row r="317" spans="1:68" ht="27" customHeight="1" x14ac:dyDescent="0.25">
      <c r="A317" s="54" t="s">
        <v>413</v>
      </c>
      <c r="B317" s="54" t="s">
        <v>414</v>
      </c>
      <c r="C317" s="31">
        <v>4301012024</v>
      </c>
      <c r="D317" s="390">
        <v>4680115885615</v>
      </c>
      <c r="E317" s="391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88"/>
      <c r="R317" s="388"/>
      <c r="S317" s="388"/>
      <c r="T317" s="389"/>
      <c r="U317" s="34"/>
      <c r="V317" s="34"/>
      <c r="W317" s="35" t="s">
        <v>68</v>
      </c>
      <c r="X317" s="383">
        <v>293</v>
      </c>
      <c r="Y317" s="384">
        <f t="shared" ref="Y317:Y324" si="57">IFERROR(IF(X317="",0,CEILING((X317/$H317),1)*$H317),"")</f>
        <v>302.40000000000003</v>
      </c>
      <c r="Z317" s="36">
        <f>IFERROR(IF(Y317=0,"",ROUNDUP(Y317/H317,0)*0.02175),"")</f>
        <v>0.60899999999999999</v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306.02222222222218</v>
      </c>
      <c r="BN317" s="64">
        <f t="shared" ref="BN317:BN324" si="59">IFERROR(Y317*I317/H317,"0")</f>
        <v>315.83999999999997</v>
      </c>
      <c r="BO317" s="64">
        <f t="shared" ref="BO317:BO324" si="60">IFERROR(1/J317*(X317/H317),"0")</f>
        <v>0.48445767195767186</v>
      </c>
      <c r="BP317" s="64">
        <f t="shared" ref="BP317:BP324" si="61">IFERROR(1/J317*(Y317/H317),"0")</f>
        <v>0.5</v>
      </c>
    </row>
    <row r="318" spans="1:68" ht="37.5" customHeight="1" x14ac:dyDescent="0.25">
      <c r="A318" s="54" t="s">
        <v>415</v>
      </c>
      <c r="B318" s="54" t="s">
        <v>416</v>
      </c>
      <c r="C318" s="31">
        <v>4301011858</v>
      </c>
      <c r="D318" s="390">
        <v>4680115885646</v>
      </c>
      <c r="E318" s="391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88"/>
      <c r="R318" s="388"/>
      <c r="S318" s="388"/>
      <c r="T318" s="389"/>
      <c r="U318" s="34"/>
      <c r="V318" s="34"/>
      <c r="W318" s="35" t="s">
        <v>68</v>
      </c>
      <c r="X318" s="383">
        <v>175</v>
      </c>
      <c r="Y318" s="384">
        <f t="shared" si="57"/>
        <v>183.60000000000002</v>
      </c>
      <c r="Z318" s="36">
        <f>IFERROR(IF(Y318=0,"",ROUNDUP(Y318/H318,0)*0.02175),"")</f>
        <v>0.36974999999999997</v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182.77777777777777</v>
      </c>
      <c r="BN318" s="64">
        <f t="shared" si="59"/>
        <v>191.76000000000002</v>
      </c>
      <c r="BO318" s="64">
        <f t="shared" si="60"/>
        <v>0.2893518518518518</v>
      </c>
      <c r="BP318" s="64">
        <f t="shared" si="61"/>
        <v>0.30357142857142855</v>
      </c>
    </row>
    <row r="319" spans="1:68" ht="27" customHeight="1" x14ac:dyDescent="0.25">
      <c r="A319" s="54" t="s">
        <v>417</v>
      </c>
      <c r="B319" s="54" t="s">
        <v>418</v>
      </c>
      <c r="C319" s="31">
        <v>4301011911</v>
      </c>
      <c r="D319" s="390">
        <v>4680115885554</v>
      </c>
      <c r="E319" s="391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7" t="s">
        <v>419</v>
      </c>
      <c r="Q319" s="388"/>
      <c r="R319" s="388"/>
      <c r="S319" s="388"/>
      <c r="T319" s="389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417</v>
      </c>
      <c r="B320" s="54" t="s">
        <v>420</v>
      </c>
      <c r="C320" s="31">
        <v>4301012016</v>
      </c>
      <c r="D320" s="390">
        <v>4680115885554</v>
      </c>
      <c r="E320" s="391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88"/>
      <c r="R320" s="388"/>
      <c r="S320" s="388"/>
      <c r="T320" s="389"/>
      <c r="U320" s="34"/>
      <c r="V320" s="34"/>
      <c r="W320" s="35" t="s">
        <v>68</v>
      </c>
      <c r="X320" s="383">
        <v>203</v>
      </c>
      <c r="Y320" s="384">
        <f t="shared" si="57"/>
        <v>205.20000000000002</v>
      </c>
      <c r="Z320" s="36">
        <f>IFERROR(IF(Y320=0,"",ROUNDUP(Y320/H320,0)*0.02175),"")</f>
        <v>0.41324999999999995</v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212.02222222222218</v>
      </c>
      <c r="BN320" s="64">
        <f t="shared" si="59"/>
        <v>214.32</v>
      </c>
      <c r="BO320" s="64">
        <f t="shared" si="60"/>
        <v>0.33564814814814808</v>
      </c>
      <c r="BP320" s="64">
        <f t="shared" si="61"/>
        <v>0.33928571428571425</v>
      </c>
    </row>
    <row r="321" spans="1:68" ht="27" customHeight="1" x14ac:dyDescent="0.25">
      <c r="A321" s="54" t="s">
        <v>421</v>
      </c>
      <c r="B321" s="54" t="s">
        <v>422</v>
      </c>
      <c r="C321" s="31">
        <v>4301011857</v>
      </c>
      <c r="D321" s="390">
        <v>4680115885622</v>
      </c>
      <c r="E321" s="391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9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88"/>
      <c r="R321" s="388"/>
      <c r="S321" s="388"/>
      <c r="T321" s="389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423</v>
      </c>
      <c r="B322" s="54" t="s">
        <v>424</v>
      </c>
      <c r="C322" s="31">
        <v>4301011573</v>
      </c>
      <c r="D322" s="390">
        <v>4680115881938</v>
      </c>
      <c r="E322" s="391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88"/>
      <c r="R322" s="388"/>
      <c r="S322" s="388"/>
      <c r="T322" s="389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425</v>
      </c>
      <c r="B323" s="54" t="s">
        <v>426</v>
      </c>
      <c r="C323" s="31">
        <v>4301010944</v>
      </c>
      <c r="D323" s="390">
        <v>4607091387346</v>
      </c>
      <c r="E323" s="391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427</v>
      </c>
      <c r="B324" s="54" t="s">
        <v>428</v>
      </c>
      <c r="C324" s="31">
        <v>4301011859</v>
      </c>
      <c r="D324" s="390">
        <v>4680115885608</v>
      </c>
      <c r="E324" s="391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88"/>
      <c r="R324" s="388"/>
      <c r="S324" s="388"/>
      <c r="T324" s="389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x14ac:dyDescent="0.2">
      <c r="A325" s="397"/>
      <c r="B325" s="396"/>
      <c r="C325" s="396"/>
      <c r="D325" s="396"/>
      <c r="E325" s="396"/>
      <c r="F325" s="396"/>
      <c r="G325" s="396"/>
      <c r="H325" s="396"/>
      <c r="I325" s="396"/>
      <c r="J325" s="396"/>
      <c r="K325" s="396"/>
      <c r="L325" s="396"/>
      <c r="M325" s="396"/>
      <c r="N325" s="396"/>
      <c r="O325" s="398"/>
      <c r="P325" s="392" t="s">
        <v>69</v>
      </c>
      <c r="Q325" s="393"/>
      <c r="R325" s="393"/>
      <c r="S325" s="393"/>
      <c r="T325" s="393"/>
      <c r="U325" s="393"/>
      <c r="V325" s="394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62.129629629629619</v>
      </c>
      <c r="Y325" s="385">
        <f>IFERROR(Y317/H317,"0")+IFERROR(Y318/H318,"0")+IFERROR(Y319/H319,"0")+IFERROR(Y320/H320,"0")+IFERROR(Y321/H321,"0")+IFERROR(Y322/H322,"0")+IFERROR(Y323/H323,"0")+IFERROR(Y324/H324,"0")</f>
        <v>64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1.3919999999999999</v>
      </c>
      <c r="AA325" s="386"/>
      <c r="AB325" s="386"/>
      <c r="AC325" s="386"/>
    </row>
    <row r="326" spans="1:68" x14ac:dyDescent="0.2">
      <c r="A326" s="396"/>
      <c r="B326" s="396"/>
      <c r="C326" s="396"/>
      <c r="D326" s="396"/>
      <c r="E326" s="396"/>
      <c r="F326" s="396"/>
      <c r="G326" s="396"/>
      <c r="H326" s="396"/>
      <c r="I326" s="396"/>
      <c r="J326" s="396"/>
      <c r="K326" s="396"/>
      <c r="L326" s="396"/>
      <c r="M326" s="396"/>
      <c r="N326" s="396"/>
      <c r="O326" s="398"/>
      <c r="P326" s="392" t="s">
        <v>69</v>
      </c>
      <c r="Q326" s="393"/>
      <c r="R326" s="393"/>
      <c r="S326" s="393"/>
      <c r="T326" s="393"/>
      <c r="U326" s="393"/>
      <c r="V326" s="394"/>
      <c r="W326" s="37" t="s">
        <v>68</v>
      </c>
      <c r="X326" s="385">
        <f>IFERROR(SUM(X317:X324),"0")</f>
        <v>671</v>
      </c>
      <c r="Y326" s="385">
        <f>IFERROR(SUM(Y317:Y324),"0")</f>
        <v>691.2</v>
      </c>
      <c r="Z326" s="37"/>
      <c r="AA326" s="386"/>
      <c r="AB326" s="386"/>
      <c r="AC326" s="386"/>
    </row>
    <row r="327" spans="1:68" ht="14.25" customHeight="1" x14ac:dyDescent="0.25">
      <c r="A327" s="395" t="s">
        <v>63</v>
      </c>
      <c r="B327" s="396"/>
      <c r="C327" s="396"/>
      <c r="D327" s="396"/>
      <c r="E327" s="396"/>
      <c r="F327" s="396"/>
      <c r="G327" s="396"/>
      <c r="H327" s="396"/>
      <c r="I327" s="396"/>
      <c r="J327" s="396"/>
      <c r="K327" s="396"/>
      <c r="L327" s="396"/>
      <c r="M327" s="396"/>
      <c r="N327" s="396"/>
      <c r="O327" s="396"/>
      <c r="P327" s="396"/>
      <c r="Q327" s="396"/>
      <c r="R327" s="396"/>
      <c r="S327" s="396"/>
      <c r="T327" s="396"/>
      <c r="U327" s="396"/>
      <c r="V327" s="396"/>
      <c r="W327" s="396"/>
      <c r="X327" s="396"/>
      <c r="Y327" s="396"/>
      <c r="Z327" s="396"/>
      <c r="AA327" s="379"/>
      <c r="AB327" s="379"/>
      <c r="AC327" s="379"/>
    </row>
    <row r="328" spans="1:68" ht="27" customHeight="1" x14ac:dyDescent="0.25">
      <c r="A328" s="54" t="s">
        <v>429</v>
      </c>
      <c r="B328" s="54" t="s">
        <v>430</v>
      </c>
      <c r="C328" s="31">
        <v>4301030878</v>
      </c>
      <c r="D328" s="390">
        <v>4607091387193</v>
      </c>
      <c r="E328" s="391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3">
        <v>56</v>
      </c>
      <c r="Y328" s="384">
        <f>IFERROR(IF(X328="",0,CEILING((X328/$H328),1)*$H328),"")</f>
        <v>58.800000000000004</v>
      </c>
      <c r="Z328" s="36">
        <f>IFERROR(IF(Y328=0,"",ROUNDUP(Y328/H328,0)*0.00753),"")</f>
        <v>0.10542</v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59.466666666666661</v>
      </c>
      <c r="BN328" s="64">
        <f>IFERROR(Y328*I328/H328,"0")</f>
        <v>62.44</v>
      </c>
      <c r="BO328" s="64">
        <f>IFERROR(1/J328*(X328/H328),"0")</f>
        <v>8.5470085470085458E-2</v>
      </c>
      <c r="BP328" s="64">
        <f>IFERROR(1/J328*(Y328/H328),"0")</f>
        <v>8.9743589743589744E-2</v>
      </c>
    </row>
    <row r="329" spans="1:68" ht="27" customHeight="1" x14ac:dyDescent="0.25">
      <c r="A329" s="54" t="s">
        <v>431</v>
      </c>
      <c r="B329" s="54" t="s">
        <v>432</v>
      </c>
      <c r="C329" s="31">
        <v>4301031153</v>
      </c>
      <c r="D329" s="390">
        <v>4607091387230</v>
      </c>
      <c r="E329" s="391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433</v>
      </c>
      <c r="B330" s="54" t="s">
        <v>434</v>
      </c>
      <c r="C330" s="31">
        <v>4301031154</v>
      </c>
      <c r="D330" s="390">
        <v>4607091387292</v>
      </c>
      <c r="E330" s="391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88"/>
      <c r="R330" s="388"/>
      <c r="S330" s="388"/>
      <c r="T330" s="389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435</v>
      </c>
      <c r="B331" s="54" t="s">
        <v>436</v>
      </c>
      <c r="C331" s="31">
        <v>4301031152</v>
      </c>
      <c r="D331" s="390">
        <v>4607091387285</v>
      </c>
      <c r="E331" s="391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397"/>
      <c r="B332" s="396"/>
      <c r="C332" s="396"/>
      <c r="D332" s="396"/>
      <c r="E332" s="396"/>
      <c r="F332" s="396"/>
      <c r="G332" s="396"/>
      <c r="H332" s="396"/>
      <c r="I332" s="396"/>
      <c r="J332" s="396"/>
      <c r="K332" s="396"/>
      <c r="L332" s="396"/>
      <c r="M332" s="396"/>
      <c r="N332" s="396"/>
      <c r="O332" s="398"/>
      <c r="P332" s="392" t="s">
        <v>69</v>
      </c>
      <c r="Q332" s="393"/>
      <c r="R332" s="393"/>
      <c r="S332" s="393"/>
      <c r="T332" s="393"/>
      <c r="U332" s="393"/>
      <c r="V332" s="394"/>
      <c r="W332" s="37" t="s">
        <v>70</v>
      </c>
      <c r="X332" s="385">
        <f>IFERROR(X328/H328,"0")+IFERROR(X329/H329,"0")+IFERROR(X330/H330,"0")+IFERROR(X331/H331,"0")</f>
        <v>13.333333333333332</v>
      </c>
      <c r="Y332" s="385">
        <f>IFERROR(Y328/H328,"0")+IFERROR(Y329/H329,"0")+IFERROR(Y330/H330,"0")+IFERROR(Y331/H331,"0")</f>
        <v>14</v>
      </c>
      <c r="Z332" s="385">
        <f>IFERROR(IF(Z328="",0,Z328),"0")+IFERROR(IF(Z329="",0,Z329),"0")+IFERROR(IF(Z330="",0,Z330),"0")+IFERROR(IF(Z331="",0,Z331),"0")</f>
        <v>0.10542</v>
      </c>
      <c r="AA332" s="386"/>
      <c r="AB332" s="386"/>
      <c r="AC332" s="386"/>
    </row>
    <row r="333" spans="1:68" x14ac:dyDescent="0.2">
      <c r="A333" s="396"/>
      <c r="B333" s="396"/>
      <c r="C333" s="396"/>
      <c r="D333" s="396"/>
      <c r="E333" s="396"/>
      <c r="F333" s="396"/>
      <c r="G333" s="396"/>
      <c r="H333" s="396"/>
      <c r="I333" s="396"/>
      <c r="J333" s="396"/>
      <c r="K333" s="396"/>
      <c r="L333" s="396"/>
      <c r="M333" s="396"/>
      <c r="N333" s="396"/>
      <c r="O333" s="398"/>
      <c r="P333" s="392" t="s">
        <v>69</v>
      </c>
      <c r="Q333" s="393"/>
      <c r="R333" s="393"/>
      <c r="S333" s="393"/>
      <c r="T333" s="393"/>
      <c r="U333" s="393"/>
      <c r="V333" s="394"/>
      <c r="W333" s="37" t="s">
        <v>68</v>
      </c>
      <c r="X333" s="385">
        <f>IFERROR(SUM(X328:X331),"0")</f>
        <v>56</v>
      </c>
      <c r="Y333" s="385">
        <f>IFERROR(SUM(Y328:Y331),"0")</f>
        <v>58.800000000000004</v>
      </c>
      <c r="Z333" s="37"/>
      <c r="AA333" s="386"/>
      <c r="AB333" s="386"/>
      <c r="AC333" s="386"/>
    </row>
    <row r="334" spans="1:68" ht="14.25" customHeight="1" x14ac:dyDescent="0.25">
      <c r="A334" s="395" t="s">
        <v>71</v>
      </c>
      <c r="B334" s="396"/>
      <c r="C334" s="396"/>
      <c r="D334" s="396"/>
      <c r="E334" s="396"/>
      <c r="F334" s="396"/>
      <c r="G334" s="396"/>
      <c r="H334" s="396"/>
      <c r="I334" s="396"/>
      <c r="J334" s="396"/>
      <c r="K334" s="396"/>
      <c r="L334" s="396"/>
      <c r="M334" s="396"/>
      <c r="N334" s="396"/>
      <c r="O334" s="396"/>
      <c r="P334" s="396"/>
      <c r="Q334" s="396"/>
      <c r="R334" s="396"/>
      <c r="S334" s="396"/>
      <c r="T334" s="396"/>
      <c r="U334" s="396"/>
      <c r="V334" s="396"/>
      <c r="W334" s="396"/>
      <c r="X334" s="396"/>
      <c r="Y334" s="396"/>
      <c r="Z334" s="396"/>
      <c r="AA334" s="379"/>
      <c r="AB334" s="379"/>
      <c r="AC334" s="379"/>
    </row>
    <row r="335" spans="1:68" ht="16.5" customHeight="1" x14ac:dyDescent="0.25">
      <c r="A335" s="54" t="s">
        <v>437</v>
      </c>
      <c r="B335" s="54" t="s">
        <v>438</v>
      </c>
      <c r="C335" s="31">
        <v>4301051100</v>
      </c>
      <c r="D335" s="390">
        <v>4607091387766</v>
      </c>
      <c r="E335" s="391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88"/>
      <c r="R335" s="388"/>
      <c r="S335" s="388"/>
      <c r="T335" s="389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customHeight="1" x14ac:dyDescent="0.25">
      <c r="A336" s="54" t="s">
        <v>439</v>
      </c>
      <c r="B336" s="54" t="s">
        <v>440</v>
      </c>
      <c r="C336" s="31">
        <v>4301051116</v>
      </c>
      <c r="D336" s="390">
        <v>4607091387957</v>
      </c>
      <c r="E336" s="391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88"/>
      <c r="R336" s="388"/>
      <c r="S336" s="388"/>
      <c r="T336" s="389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441</v>
      </c>
      <c r="B337" s="54" t="s">
        <v>442</v>
      </c>
      <c r="C337" s="31">
        <v>4301051115</v>
      </c>
      <c r="D337" s="390">
        <v>4607091387964</v>
      </c>
      <c r="E337" s="391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443</v>
      </c>
      <c r="B338" s="54" t="s">
        <v>444</v>
      </c>
      <c r="C338" s="31">
        <v>4301051705</v>
      </c>
      <c r="D338" s="390">
        <v>4680115884588</v>
      </c>
      <c r="E338" s="391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88"/>
      <c r="R338" s="388"/>
      <c r="S338" s="388"/>
      <c r="T338" s="389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445</v>
      </c>
      <c r="B339" s="54" t="s">
        <v>446</v>
      </c>
      <c r="C339" s="31">
        <v>4301051130</v>
      </c>
      <c r="D339" s="390">
        <v>4607091387537</v>
      </c>
      <c r="E339" s="391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0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88"/>
      <c r="R339" s="388"/>
      <c r="S339" s="388"/>
      <c r="T339" s="389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447</v>
      </c>
      <c r="B340" s="54" t="s">
        <v>448</v>
      </c>
      <c r="C340" s="31">
        <v>4301051132</v>
      </c>
      <c r="D340" s="390">
        <v>4607091387513</v>
      </c>
      <c r="E340" s="391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88"/>
      <c r="R340" s="388"/>
      <c r="S340" s="388"/>
      <c r="T340" s="389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x14ac:dyDescent="0.2">
      <c r="A341" s="397"/>
      <c r="B341" s="396"/>
      <c r="C341" s="396"/>
      <c r="D341" s="396"/>
      <c r="E341" s="396"/>
      <c r="F341" s="396"/>
      <c r="G341" s="396"/>
      <c r="H341" s="396"/>
      <c r="I341" s="396"/>
      <c r="J341" s="396"/>
      <c r="K341" s="396"/>
      <c r="L341" s="396"/>
      <c r="M341" s="396"/>
      <c r="N341" s="396"/>
      <c r="O341" s="398"/>
      <c r="P341" s="392" t="s">
        <v>69</v>
      </c>
      <c r="Q341" s="393"/>
      <c r="R341" s="393"/>
      <c r="S341" s="393"/>
      <c r="T341" s="393"/>
      <c r="U341" s="393"/>
      <c r="V341" s="394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x14ac:dyDescent="0.2">
      <c r="A342" s="396"/>
      <c r="B342" s="396"/>
      <c r="C342" s="396"/>
      <c r="D342" s="396"/>
      <c r="E342" s="396"/>
      <c r="F342" s="396"/>
      <c r="G342" s="396"/>
      <c r="H342" s="396"/>
      <c r="I342" s="396"/>
      <c r="J342" s="396"/>
      <c r="K342" s="396"/>
      <c r="L342" s="396"/>
      <c r="M342" s="396"/>
      <c r="N342" s="396"/>
      <c r="O342" s="398"/>
      <c r="P342" s="392" t="s">
        <v>69</v>
      </c>
      <c r="Q342" s="393"/>
      <c r="R342" s="393"/>
      <c r="S342" s="393"/>
      <c r="T342" s="393"/>
      <c r="U342" s="393"/>
      <c r="V342" s="394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customHeight="1" x14ac:dyDescent="0.25">
      <c r="A343" s="395" t="s">
        <v>170</v>
      </c>
      <c r="B343" s="396"/>
      <c r="C343" s="396"/>
      <c r="D343" s="396"/>
      <c r="E343" s="396"/>
      <c r="F343" s="396"/>
      <c r="G343" s="396"/>
      <c r="H343" s="396"/>
      <c r="I343" s="396"/>
      <c r="J343" s="396"/>
      <c r="K343" s="396"/>
      <c r="L343" s="396"/>
      <c r="M343" s="396"/>
      <c r="N343" s="396"/>
      <c r="O343" s="396"/>
      <c r="P343" s="396"/>
      <c r="Q343" s="396"/>
      <c r="R343" s="396"/>
      <c r="S343" s="396"/>
      <c r="T343" s="396"/>
      <c r="U343" s="396"/>
      <c r="V343" s="396"/>
      <c r="W343" s="396"/>
      <c r="X343" s="396"/>
      <c r="Y343" s="396"/>
      <c r="Z343" s="396"/>
      <c r="AA343" s="379"/>
      <c r="AB343" s="379"/>
      <c r="AC343" s="379"/>
    </row>
    <row r="344" spans="1:68" ht="16.5" customHeight="1" x14ac:dyDescent="0.25">
      <c r="A344" s="54" t="s">
        <v>449</v>
      </c>
      <c r="B344" s="54" t="s">
        <v>450</v>
      </c>
      <c r="C344" s="31">
        <v>4301060379</v>
      </c>
      <c r="D344" s="390">
        <v>4607091380880</v>
      </c>
      <c r="E344" s="391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88"/>
      <c r="R344" s="388"/>
      <c r="S344" s="388"/>
      <c r="T344" s="389"/>
      <c r="U344" s="34"/>
      <c r="V344" s="34"/>
      <c r="W344" s="35" t="s">
        <v>68</v>
      </c>
      <c r="X344" s="383">
        <v>0</v>
      </c>
      <c r="Y344" s="384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390">
        <v>4607091384482</v>
      </c>
      <c r="E345" s="391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3">
        <v>356</v>
      </c>
      <c r="Y345" s="384">
        <f>IFERROR(IF(X345="",0,CEILING((X345/$H345),1)*$H345),"")</f>
        <v>358.8</v>
      </c>
      <c r="Z345" s="36">
        <f>IFERROR(IF(Y345=0,"",ROUNDUP(Y345/H345,0)*0.02175),"")</f>
        <v>1.0004999999999999</v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381.74153846153848</v>
      </c>
      <c r="BN345" s="64">
        <f>IFERROR(Y345*I345/H345,"0")</f>
        <v>384.74400000000009</v>
      </c>
      <c r="BO345" s="64">
        <f>IFERROR(1/J345*(X345/H345),"0")</f>
        <v>0.81501831501831501</v>
      </c>
      <c r="BP345" s="64">
        <f>IFERROR(1/J345*(Y345/H345),"0")</f>
        <v>0.8214285714285714</v>
      </c>
    </row>
    <row r="346" spans="1:68" ht="16.5" customHeight="1" x14ac:dyDescent="0.25">
      <c r="A346" s="54" t="s">
        <v>453</v>
      </c>
      <c r="B346" s="54" t="s">
        <v>454</v>
      </c>
      <c r="C346" s="31">
        <v>4301060325</v>
      </c>
      <c r="D346" s="390">
        <v>4607091380897</v>
      </c>
      <c r="E346" s="391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88"/>
      <c r="R346" s="388"/>
      <c r="S346" s="388"/>
      <c r="T346" s="389"/>
      <c r="U346" s="34"/>
      <c r="V346" s="34"/>
      <c r="W346" s="35" t="s">
        <v>68</v>
      </c>
      <c r="X346" s="383">
        <v>0</v>
      </c>
      <c r="Y346" s="384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7"/>
      <c r="B347" s="396"/>
      <c r="C347" s="396"/>
      <c r="D347" s="396"/>
      <c r="E347" s="396"/>
      <c r="F347" s="396"/>
      <c r="G347" s="396"/>
      <c r="H347" s="396"/>
      <c r="I347" s="396"/>
      <c r="J347" s="396"/>
      <c r="K347" s="396"/>
      <c r="L347" s="396"/>
      <c r="M347" s="396"/>
      <c r="N347" s="396"/>
      <c r="O347" s="398"/>
      <c r="P347" s="392" t="s">
        <v>69</v>
      </c>
      <c r="Q347" s="393"/>
      <c r="R347" s="393"/>
      <c r="S347" s="393"/>
      <c r="T347" s="393"/>
      <c r="U347" s="393"/>
      <c r="V347" s="394"/>
      <c r="W347" s="37" t="s">
        <v>70</v>
      </c>
      <c r="X347" s="385">
        <f>IFERROR(X344/H344,"0")+IFERROR(X345/H345,"0")+IFERROR(X346/H346,"0")</f>
        <v>45.641025641025642</v>
      </c>
      <c r="Y347" s="385">
        <f>IFERROR(Y344/H344,"0")+IFERROR(Y345/H345,"0")+IFERROR(Y346/H346,"0")</f>
        <v>46</v>
      </c>
      <c r="Z347" s="385">
        <f>IFERROR(IF(Z344="",0,Z344),"0")+IFERROR(IF(Z345="",0,Z345),"0")+IFERROR(IF(Z346="",0,Z346),"0")</f>
        <v>1.0004999999999999</v>
      </c>
      <c r="AA347" s="386"/>
      <c r="AB347" s="386"/>
      <c r="AC347" s="386"/>
    </row>
    <row r="348" spans="1:68" x14ac:dyDescent="0.2">
      <c r="A348" s="396"/>
      <c r="B348" s="396"/>
      <c r="C348" s="396"/>
      <c r="D348" s="396"/>
      <c r="E348" s="396"/>
      <c r="F348" s="396"/>
      <c r="G348" s="396"/>
      <c r="H348" s="396"/>
      <c r="I348" s="396"/>
      <c r="J348" s="396"/>
      <c r="K348" s="396"/>
      <c r="L348" s="396"/>
      <c r="M348" s="396"/>
      <c r="N348" s="396"/>
      <c r="O348" s="398"/>
      <c r="P348" s="392" t="s">
        <v>69</v>
      </c>
      <c r="Q348" s="393"/>
      <c r="R348" s="393"/>
      <c r="S348" s="393"/>
      <c r="T348" s="393"/>
      <c r="U348" s="393"/>
      <c r="V348" s="394"/>
      <c r="W348" s="37" t="s">
        <v>68</v>
      </c>
      <c r="X348" s="385">
        <f>IFERROR(SUM(X344:X346),"0")</f>
        <v>356</v>
      </c>
      <c r="Y348" s="385">
        <f>IFERROR(SUM(Y344:Y346),"0")</f>
        <v>358.8</v>
      </c>
      <c r="Z348" s="37"/>
      <c r="AA348" s="386"/>
      <c r="AB348" s="386"/>
      <c r="AC348" s="386"/>
    </row>
    <row r="349" spans="1:68" ht="14.25" customHeight="1" x14ac:dyDescent="0.25">
      <c r="A349" s="395" t="s">
        <v>95</v>
      </c>
      <c r="B349" s="396"/>
      <c r="C349" s="396"/>
      <c r="D349" s="396"/>
      <c r="E349" s="396"/>
      <c r="F349" s="396"/>
      <c r="G349" s="396"/>
      <c r="H349" s="396"/>
      <c r="I349" s="396"/>
      <c r="J349" s="396"/>
      <c r="K349" s="396"/>
      <c r="L349" s="396"/>
      <c r="M349" s="396"/>
      <c r="N349" s="396"/>
      <c r="O349" s="396"/>
      <c r="P349" s="396"/>
      <c r="Q349" s="396"/>
      <c r="R349" s="396"/>
      <c r="S349" s="396"/>
      <c r="T349" s="396"/>
      <c r="U349" s="396"/>
      <c r="V349" s="396"/>
      <c r="W349" s="396"/>
      <c r="X349" s="396"/>
      <c r="Y349" s="396"/>
      <c r="Z349" s="396"/>
      <c r="AA349" s="379"/>
      <c r="AB349" s="379"/>
      <c r="AC349" s="379"/>
    </row>
    <row r="350" spans="1:68" ht="16.5" customHeight="1" x14ac:dyDescent="0.25">
      <c r="A350" s="54" t="s">
        <v>455</v>
      </c>
      <c r="B350" s="54" t="s">
        <v>456</v>
      </c>
      <c r="C350" s="31">
        <v>4301030232</v>
      </c>
      <c r="D350" s="390">
        <v>4607091388374</v>
      </c>
      <c r="E350" s="391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20" t="s">
        <v>457</v>
      </c>
      <c r="Q350" s="388"/>
      <c r="R350" s="388"/>
      <c r="S350" s="388"/>
      <c r="T350" s="389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458</v>
      </c>
      <c r="B351" s="54" t="s">
        <v>459</v>
      </c>
      <c r="C351" s="31">
        <v>4301030235</v>
      </c>
      <c r="D351" s="390">
        <v>4607091388381</v>
      </c>
      <c r="E351" s="391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58" t="s">
        <v>460</v>
      </c>
      <c r="Q351" s="388"/>
      <c r="R351" s="388"/>
      <c r="S351" s="388"/>
      <c r="T351" s="389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461</v>
      </c>
      <c r="B352" s="54" t="s">
        <v>462</v>
      </c>
      <c r="C352" s="31">
        <v>4301032015</v>
      </c>
      <c r="D352" s="390">
        <v>4607091383102</v>
      </c>
      <c r="E352" s="391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88"/>
      <c r="R352" s="388"/>
      <c r="S352" s="388"/>
      <c r="T352" s="389"/>
      <c r="U352" s="34"/>
      <c r="V352" s="34"/>
      <c r="W352" s="35" t="s">
        <v>68</v>
      </c>
      <c r="X352" s="383">
        <v>2</v>
      </c>
      <c r="Y352" s="384">
        <f>IFERROR(IF(X352="",0,CEILING((X352/$H352),1)*$H352),"")</f>
        <v>2.5499999999999998</v>
      </c>
      <c r="Z352" s="36">
        <f>IFERROR(IF(Y352=0,"",ROUNDUP(Y352/H352,0)*0.00753),"")</f>
        <v>7.5300000000000002E-3</v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2.3333333333333335</v>
      </c>
      <c r="BN352" s="64">
        <f>IFERROR(Y352*I352/H352,"0")</f>
        <v>2.9750000000000001</v>
      </c>
      <c r="BO352" s="64">
        <f>IFERROR(1/J352*(X352/H352),"0")</f>
        <v>5.0276520864756162E-3</v>
      </c>
      <c r="BP352" s="64">
        <f>IFERROR(1/J352*(Y352/H352),"0")</f>
        <v>6.41025641025641E-3</v>
      </c>
    </row>
    <row r="353" spans="1:68" ht="27" customHeight="1" x14ac:dyDescent="0.25">
      <c r="A353" s="54" t="s">
        <v>463</v>
      </c>
      <c r="B353" s="54" t="s">
        <v>464</v>
      </c>
      <c r="C353" s="31">
        <v>4301030233</v>
      </c>
      <c r="D353" s="390">
        <v>4607091388404</v>
      </c>
      <c r="E353" s="391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88"/>
      <c r="R353" s="388"/>
      <c r="S353" s="388"/>
      <c r="T353" s="389"/>
      <c r="U353" s="34"/>
      <c r="V353" s="34"/>
      <c r="W353" s="35" t="s">
        <v>68</v>
      </c>
      <c r="X353" s="383">
        <v>2</v>
      </c>
      <c r="Y353" s="384">
        <f>IFERROR(IF(X353="",0,CEILING((X353/$H353),1)*$H353),"")</f>
        <v>2.5499999999999998</v>
      </c>
      <c r="Z353" s="36">
        <f>IFERROR(IF(Y353=0,"",ROUNDUP(Y353/H353,0)*0.00753),"")</f>
        <v>7.5300000000000002E-3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2.2745098039215685</v>
      </c>
      <c r="BN353" s="64">
        <f>IFERROR(Y353*I353/H353,"0")</f>
        <v>2.9</v>
      </c>
      <c r="BO353" s="64">
        <f>IFERROR(1/J353*(X353/H353),"0")</f>
        <v>5.0276520864756162E-3</v>
      </c>
      <c r="BP353" s="64">
        <f>IFERROR(1/J353*(Y353/H353),"0")</f>
        <v>6.41025641025641E-3</v>
      </c>
    </row>
    <row r="354" spans="1:68" x14ac:dyDescent="0.2">
      <c r="A354" s="397"/>
      <c r="B354" s="396"/>
      <c r="C354" s="396"/>
      <c r="D354" s="396"/>
      <c r="E354" s="396"/>
      <c r="F354" s="396"/>
      <c r="G354" s="396"/>
      <c r="H354" s="396"/>
      <c r="I354" s="396"/>
      <c r="J354" s="396"/>
      <c r="K354" s="396"/>
      <c r="L354" s="396"/>
      <c r="M354" s="396"/>
      <c r="N354" s="396"/>
      <c r="O354" s="398"/>
      <c r="P354" s="392" t="s">
        <v>69</v>
      </c>
      <c r="Q354" s="393"/>
      <c r="R354" s="393"/>
      <c r="S354" s="393"/>
      <c r="T354" s="393"/>
      <c r="U354" s="393"/>
      <c r="V354" s="394"/>
      <c r="W354" s="37" t="s">
        <v>70</v>
      </c>
      <c r="X354" s="385">
        <f>IFERROR(X350/H350,"0")+IFERROR(X351/H351,"0")+IFERROR(X352/H352,"0")+IFERROR(X353/H353,"0")</f>
        <v>1.5686274509803924</v>
      </c>
      <c r="Y354" s="385">
        <f>IFERROR(Y350/H350,"0")+IFERROR(Y351/H351,"0")+IFERROR(Y352/H352,"0")+IFERROR(Y353/H353,"0")</f>
        <v>2</v>
      </c>
      <c r="Z354" s="385">
        <f>IFERROR(IF(Z350="",0,Z350),"0")+IFERROR(IF(Z351="",0,Z351),"0")+IFERROR(IF(Z352="",0,Z352),"0")+IFERROR(IF(Z353="",0,Z353),"0")</f>
        <v>1.506E-2</v>
      </c>
      <c r="AA354" s="386"/>
      <c r="AB354" s="386"/>
      <c r="AC354" s="386"/>
    </row>
    <row r="355" spans="1:68" x14ac:dyDescent="0.2">
      <c r="A355" s="396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6"/>
      <c r="O355" s="398"/>
      <c r="P355" s="392" t="s">
        <v>69</v>
      </c>
      <c r="Q355" s="393"/>
      <c r="R355" s="393"/>
      <c r="S355" s="393"/>
      <c r="T355" s="393"/>
      <c r="U355" s="393"/>
      <c r="V355" s="394"/>
      <c r="W355" s="37" t="s">
        <v>68</v>
      </c>
      <c r="X355" s="385">
        <f>IFERROR(SUM(X350:X353),"0")</f>
        <v>4</v>
      </c>
      <c r="Y355" s="385">
        <f>IFERROR(SUM(Y350:Y353),"0")</f>
        <v>5.0999999999999996</v>
      </c>
      <c r="Z355" s="37"/>
      <c r="AA355" s="386"/>
      <c r="AB355" s="386"/>
      <c r="AC355" s="386"/>
    </row>
    <row r="356" spans="1:68" ht="14.25" customHeight="1" x14ac:dyDescent="0.25">
      <c r="A356" s="395" t="s">
        <v>465</v>
      </c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6"/>
      <c r="O356" s="396"/>
      <c r="P356" s="396"/>
      <c r="Q356" s="396"/>
      <c r="R356" s="396"/>
      <c r="S356" s="396"/>
      <c r="T356" s="396"/>
      <c r="U356" s="396"/>
      <c r="V356" s="396"/>
      <c r="W356" s="396"/>
      <c r="X356" s="396"/>
      <c r="Y356" s="396"/>
      <c r="Z356" s="396"/>
      <c r="AA356" s="379"/>
      <c r="AB356" s="379"/>
      <c r="AC356" s="379"/>
    </row>
    <row r="357" spans="1:68" ht="16.5" customHeight="1" x14ac:dyDescent="0.25">
      <c r="A357" s="54" t="s">
        <v>466</v>
      </c>
      <c r="B357" s="54" t="s">
        <v>467</v>
      </c>
      <c r="C357" s="31">
        <v>4301180007</v>
      </c>
      <c r="D357" s="390">
        <v>4680115881808</v>
      </c>
      <c r="E357" s="391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88"/>
      <c r="R357" s="388"/>
      <c r="S357" s="388"/>
      <c r="T357" s="389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470</v>
      </c>
      <c r="B358" s="54" t="s">
        <v>471</v>
      </c>
      <c r="C358" s="31">
        <v>4301180006</v>
      </c>
      <c r="D358" s="390">
        <v>4680115881822</v>
      </c>
      <c r="E358" s="391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88"/>
      <c r="R358" s="388"/>
      <c r="S358" s="388"/>
      <c r="T358" s="389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472</v>
      </c>
      <c r="B359" s="54" t="s">
        <v>473</v>
      </c>
      <c r="C359" s="31">
        <v>4301180001</v>
      </c>
      <c r="D359" s="390">
        <v>4680115880016</v>
      </c>
      <c r="E359" s="391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88"/>
      <c r="R359" s="388"/>
      <c r="S359" s="388"/>
      <c r="T359" s="389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397"/>
      <c r="B360" s="396"/>
      <c r="C360" s="396"/>
      <c r="D360" s="396"/>
      <c r="E360" s="396"/>
      <c r="F360" s="396"/>
      <c r="G360" s="396"/>
      <c r="H360" s="396"/>
      <c r="I360" s="396"/>
      <c r="J360" s="396"/>
      <c r="K360" s="396"/>
      <c r="L360" s="396"/>
      <c r="M360" s="396"/>
      <c r="N360" s="396"/>
      <c r="O360" s="398"/>
      <c r="P360" s="392" t="s">
        <v>69</v>
      </c>
      <c r="Q360" s="393"/>
      <c r="R360" s="393"/>
      <c r="S360" s="393"/>
      <c r="T360" s="393"/>
      <c r="U360" s="393"/>
      <c r="V360" s="394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x14ac:dyDescent="0.2">
      <c r="A361" s="396"/>
      <c r="B361" s="396"/>
      <c r="C361" s="396"/>
      <c r="D361" s="396"/>
      <c r="E361" s="396"/>
      <c r="F361" s="396"/>
      <c r="G361" s="396"/>
      <c r="H361" s="396"/>
      <c r="I361" s="396"/>
      <c r="J361" s="396"/>
      <c r="K361" s="396"/>
      <c r="L361" s="396"/>
      <c r="M361" s="396"/>
      <c r="N361" s="396"/>
      <c r="O361" s="398"/>
      <c r="P361" s="392" t="s">
        <v>69</v>
      </c>
      <c r="Q361" s="393"/>
      <c r="R361" s="393"/>
      <c r="S361" s="393"/>
      <c r="T361" s="393"/>
      <c r="U361" s="393"/>
      <c r="V361" s="394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customHeight="1" x14ac:dyDescent="0.25">
      <c r="A362" s="445" t="s">
        <v>474</v>
      </c>
      <c r="B362" s="396"/>
      <c r="C362" s="396"/>
      <c r="D362" s="396"/>
      <c r="E362" s="396"/>
      <c r="F362" s="396"/>
      <c r="G362" s="396"/>
      <c r="H362" s="396"/>
      <c r="I362" s="396"/>
      <c r="J362" s="396"/>
      <c r="K362" s="396"/>
      <c r="L362" s="396"/>
      <c r="M362" s="396"/>
      <c r="N362" s="396"/>
      <c r="O362" s="396"/>
      <c r="P362" s="396"/>
      <c r="Q362" s="396"/>
      <c r="R362" s="396"/>
      <c r="S362" s="396"/>
      <c r="T362" s="396"/>
      <c r="U362" s="396"/>
      <c r="V362" s="396"/>
      <c r="W362" s="396"/>
      <c r="X362" s="396"/>
      <c r="Y362" s="396"/>
      <c r="Z362" s="396"/>
      <c r="AA362" s="378"/>
      <c r="AB362" s="378"/>
      <c r="AC362" s="378"/>
    </row>
    <row r="363" spans="1:68" ht="14.25" customHeight="1" x14ac:dyDescent="0.25">
      <c r="A363" s="395" t="s">
        <v>63</v>
      </c>
      <c r="B363" s="396"/>
      <c r="C363" s="396"/>
      <c r="D363" s="396"/>
      <c r="E363" s="396"/>
      <c r="F363" s="396"/>
      <c r="G363" s="396"/>
      <c r="H363" s="396"/>
      <c r="I363" s="396"/>
      <c r="J363" s="396"/>
      <c r="K363" s="396"/>
      <c r="L363" s="396"/>
      <c r="M363" s="396"/>
      <c r="N363" s="396"/>
      <c r="O363" s="396"/>
      <c r="P363" s="396"/>
      <c r="Q363" s="396"/>
      <c r="R363" s="396"/>
      <c r="S363" s="396"/>
      <c r="T363" s="396"/>
      <c r="U363" s="396"/>
      <c r="V363" s="396"/>
      <c r="W363" s="396"/>
      <c r="X363" s="396"/>
      <c r="Y363" s="396"/>
      <c r="Z363" s="396"/>
      <c r="AA363" s="379"/>
      <c r="AB363" s="379"/>
      <c r="AC363" s="379"/>
    </row>
    <row r="364" spans="1:68" ht="27" customHeight="1" x14ac:dyDescent="0.25">
      <c r="A364" s="54" t="s">
        <v>475</v>
      </c>
      <c r="B364" s="54" t="s">
        <v>476</v>
      </c>
      <c r="C364" s="31">
        <v>4301031066</v>
      </c>
      <c r="D364" s="390">
        <v>4607091383836</v>
      </c>
      <c r="E364" s="391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88"/>
      <c r="R364" s="388"/>
      <c r="S364" s="388"/>
      <c r="T364" s="389"/>
      <c r="U364" s="34"/>
      <c r="V364" s="34"/>
      <c r="W364" s="35" t="s">
        <v>68</v>
      </c>
      <c r="X364" s="383">
        <v>11</v>
      </c>
      <c r="Y364" s="384">
        <f>IFERROR(IF(X364="",0,CEILING((X364/$H364),1)*$H364),"")</f>
        <v>12.6</v>
      </c>
      <c r="Z364" s="36">
        <f>IFERROR(IF(Y364=0,"",ROUNDUP(Y364/H364,0)*0.00753),"")</f>
        <v>5.271E-2</v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12.515555555555554</v>
      </c>
      <c r="BN364" s="64">
        <f>IFERROR(Y364*I364/H364,"0")</f>
        <v>14.336</v>
      </c>
      <c r="BO364" s="64">
        <f>IFERROR(1/J364*(X364/H364),"0")</f>
        <v>3.9173789173789171E-2</v>
      </c>
      <c r="BP364" s="64">
        <f>IFERROR(1/J364*(Y364/H364),"0")</f>
        <v>4.4871794871794872E-2</v>
      </c>
    </row>
    <row r="365" spans="1:68" x14ac:dyDescent="0.2">
      <c r="A365" s="397"/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6"/>
      <c r="O365" s="398"/>
      <c r="P365" s="392" t="s">
        <v>69</v>
      </c>
      <c r="Q365" s="393"/>
      <c r="R365" s="393"/>
      <c r="S365" s="393"/>
      <c r="T365" s="393"/>
      <c r="U365" s="393"/>
      <c r="V365" s="394"/>
      <c r="W365" s="37" t="s">
        <v>70</v>
      </c>
      <c r="X365" s="385">
        <f>IFERROR(X364/H364,"0")</f>
        <v>6.1111111111111107</v>
      </c>
      <c r="Y365" s="385">
        <f>IFERROR(Y364/H364,"0")</f>
        <v>7</v>
      </c>
      <c r="Z365" s="385">
        <f>IFERROR(IF(Z364="",0,Z364),"0")</f>
        <v>5.271E-2</v>
      </c>
      <c r="AA365" s="386"/>
      <c r="AB365" s="386"/>
      <c r="AC365" s="386"/>
    </row>
    <row r="366" spans="1:68" x14ac:dyDescent="0.2">
      <c r="A366" s="396"/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398"/>
      <c r="P366" s="392" t="s">
        <v>69</v>
      </c>
      <c r="Q366" s="393"/>
      <c r="R366" s="393"/>
      <c r="S366" s="393"/>
      <c r="T366" s="393"/>
      <c r="U366" s="393"/>
      <c r="V366" s="394"/>
      <c r="W366" s="37" t="s">
        <v>68</v>
      </c>
      <c r="X366" s="385">
        <f>IFERROR(SUM(X364:X364),"0")</f>
        <v>11</v>
      </c>
      <c r="Y366" s="385">
        <f>IFERROR(SUM(Y364:Y364),"0")</f>
        <v>12.6</v>
      </c>
      <c r="Z366" s="37"/>
      <c r="AA366" s="386"/>
      <c r="AB366" s="386"/>
      <c r="AC366" s="386"/>
    </row>
    <row r="367" spans="1:68" ht="14.25" customHeight="1" x14ac:dyDescent="0.25">
      <c r="A367" s="395" t="s">
        <v>71</v>
      </c>
      <c r="B367" s="396"/>
      <c r="C367" s="396"/>
      <c r="D367" s="396"/>
      <c r="E367" s="396"/>
      <c r="F367" s="396"/>
      <c r="G367" s="396"/>
      <c r="H367" s="396"/>
      <c r="I367" s="396"/>
      <c r="J367" s="396"/>
      <c r="K367" s="396"/>
      <c r="L367" s="396"/>
      <c r="M367" s="396"/>
      <c r="N367" s="396"/>
      <c r="O367" s="396"/>
      <c r="P367" s="396"/>
      <c r="Q367" s="396"/>
      <c r="R367" s="396"/>
      <c r="S367" s="396"/>
      <c r="T367" s="396"/>
      <c r="U367" s="396"/>
      <c r="V367" s="396"/>
      <c r="W367" s="396"/>
      <c r="X367" s="396"/>
      <c r="Y367" s="396"/>
      <c r="Z367" s="396"/>
      <c r="AA367" s="379"/>
      <c r="AB367" s="379"/>
      <c r="AC367" s="379"/>
    </row>
    <row r="368" spans="1:68" ht="16.5" customHeight="1" x14ac:dyDescent="0.25">
      <c r="A368" s="54" t="s">
        <v>477</v>
      </c>
      <c r="B368" s="54" t="s">
        <v>478</v>
      </c>
      <c r="C368" s="31">
        <v>4301051142</v>
      </c>
      <c r="D368" s="390">
        <v>4607091387919</v>
      </c>
      <c r="E368" s="391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88"/>
      <c r="R368" s="388"/>
      <c r="S368" s="388"/>
      <c r="T368" s="389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479</v>
      </c>
      <c r="B369" s="54" t="s">
        <v>480</v>
      </c>
      <c r="C369" s="31">
        <v>4301051461</v>
      </c>
      <c r="D369" s="390">
        <v>4680115883604</v>
      </c>
      <c r="E369" s="391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88"/>
      <c r="R369" s="388"/>
      <c r="S369" s="388"/>
      <c r="T369" s="389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481</v>
      </c>
      <c r="B370" s="54" t="s">
        <v>482</v>
      </c>
      <c r="C370" s="31">
        <v>4301051485</v>
      </c>
      <c r="D370" s="390">
        <v>4680115883567</v>
      </c>
      <c r="E370" s="391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88"/>
      <c r="R370" s="388"/>
      <c r="S370" s="388"/>
      <c r="T370" s="389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397"/>
      <c r="B371" s="396"/>
      <c r="C371" s="396"/>
      <c r="D371" s="396"/>
      <c r="E371" s="396"/>
      <c r="F371" s="396"/>
      <c r="G371" s="396"/>
      <c r="H371" s="396"/>
      <c r="I371" s="396"/>
      <c r="J371" s="396"/>
      <c r="K371" s="396"/>
      <c r="L371" s="396"/>
      <c r="M371" s="396"/>
      <c r="N371" s="396"/>
      <c r="O371" s="398"/>
      <c r="P371" s="392" t="s">
        <v>69</v>
      </c>
      <c r="Q371" s="393"/>
      <c r="R371" s="393"/>
      <c r="S371" s="393"/>
      <c r="T371" s="393"/>
      <c r="U371" s="393"/>
      <c r="V371" s="394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x14ac:dyDescent="0.2">
      <c r="A372" s="396"/>
      <c r="B372" s="396"/>
      <c r="C372" s="396"/>
      <c r="D372" s="396"/>
      <c r="E372" s="396"/>
      <c r="F372" s="396"/>
      <c r="G372" s="396"/>
      <c r="H372" s="396"/>
      <c r="I372" s="396"/>
      <c r="J372" s="396"/>
      <c r="K372" s="396"/>
      <c r="L372" s="396"/>
      <c r="M372" s="396"/>
      <c r="N372" s="396"/>
      <c r="O372" s="398"/>
      <c r="P372" s="392" t="s">
        <v>69</v>
      </c>
      <c r="Q372" s="393"/>
      <c r="R372" s="393"/>
      <c r="S372" s="393"/>
      <c r="T372" s="393"/>
      <c r="U372" s="393"/>
      <c r="V372" s="394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customHeight="1" x14ac:dyDescent="0.2">
      <c r="A373" s="443" t="s">
        <v>483</v>
      </c>
      <c r="B373" s="444"/>
      <c r="C373" s="444"/>
      <c r="D373" s="444"/>
      <c r="E373" s="444"/>
      <c r="F373" s="444"/>
      <c r="G373" s="444"/>
      <c r="H373" s="444"/>
      <c r="I373" s="444"/>
      <c r="J373" s="444"/>
      <c r="K373" s="444"/>
      <c r="L373" s="444"/>
      <c r="M373" s="444"/>
      <c r="N373" s="444"/>
      <c r="O373" s="444"/>
      <c r="P373" s="444"/>
      <c r="Q373" s="444"/>
      <c r="R373" s="444"/>
      <c r="S373" s="444"/>
      <c r="T373" s="444"/>
      <c r="U373" s="444"/>
      <c r="V373" s="444"/>
      <c r="W373" s="444"/>
      <c r="X373" s="444"/>
      <c r="Y373" s="444"/>
      <c r="Z373" s="444"/>
      <c r="AA373" s="48"/>
      <c r="AB373" s="48"/>
      <c r="AC373" s="48"/>
    </row>
    <row r="374" spans="1:68" ht="16.5" customHeight="1" x14ac:dyDescent="0.25">
      <c r="A374" s="445" t="s">
        <v>484</v>
      </c>
      <c r="B374" s="396"/>
      <c r="C374" s="396"/>
      <c r="D374" s="396"/>
      <c r="E374" s="396"/>
      <c r="F374" s="396"/>
      <c r="G374" s="396"/>
      <c r="H374" s="396"/>
      <c r="I374" s="396"/>
      <c r="J374" s="396"/>
      <c r="K374" s="396"/>
      <c r="L374" s="396"/>
      <c r="M374" s="396"/>
      <c r="N374" s="396"/>
      <c r="O374" s="396"/>
      <c r="P374" s="396"/>
      <c r="Q374" s="396"/>
      <c r="R374" s="396"/>
      <c r="S374" s="396"/>
      <c r="T374" s="396"/>
      <c r="U374" s="396"/>
      <c r="V374" s="396"/>
      <c r="W374" s="396"/>
      <c r="X374" s="396"/>
      <c r="Y374" s="396"/>
      <c r="Z374" s="396"/>
      <c r="AA374" s="378"/>
      <c r="AB374" s="378"/>
      <c r="AC374" s="378"/>
    </row>
    <row r="375" spans="1:68" ht="14.25" customHeight="1" x14ac:dyDescent="0.25">
      <c r="A375" s="395" t="s">
        <v>109</v>
      </c>
      <c r="B375" s="396"/>
      <c r="C375" s="396"/>
      <c r="D375" s="396"/>
      <c r="E375" s="396"/>
      <c r="F375" s="396"/>
      <c r="G375" s="396"/>
      <c r="H375" s="396"/>
      <c r="I375" s="396"/>
      <c r="J375" s="396"/>
      <c r="K375" s="396"/>
      <c r="L375" s="396"/>
      <c r="M375" s="396"/>
      <c r="N375" s="396"/>
      <c r="O375" s="396"/>
      <c r="P375" s="396"/>
      <c r="Q375" s="396"/>
      <c r="R375" s="396"/>
      <c r="S375" s="396"/>
      <c r="T375" s="396"/>
      <c r="U375" s="396"/>
      <c r="V375" s="396"/>
      <c r="W375" s="396"/>
      <c r="X375" s="396"/>
      <c r="Y375" s="396"/>
      <c r="Z375" s="396"/>
      <c r="AA375" s="379"/>
      <c r="AB375" s="379"/>
      <c r="AC375" s="379"/>
    </row>
    <row r="376" spans="1:68" ht="27" customHeight="1" x14ac:dyDescent="0.25">
      <c r="A376" s="54" t="s">
        <v>485</v>
      </c>
      <c r="B376" s="54" t="s">
        <v>486</v>
      </c>
      <c r="C376" s="31">
        <v>4301011946</v>
      </c>
      <c r="D376" s="390">
        <v>4680115884847</v>
      </c>
      <c r="E376" s="391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88"/>
      <c r="R376" s="388"/>
      <c r="S376" s="388"/>
      <c r="T376" s="389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390">
        <v>4680115884847</v>
      </c>
      <c r="E377" s="391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2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88"/>
      <c r="R377" s="388"/>
      <c r="S377" s="388"/>
      <c r="T377" s="389"/>
      <c r="U377" s="34"/>
      <c r="V377" s="34"/>
      <c r="W377" s="35" t="s">
        <v>68</v>
      </c>
      <c r="X377" s="383">
        <v>499</v>
      </c>
      <c r="Y377" s="384">
        <f t="shared" si="67"/>
        <v>510</v>
      </c>
      <c r="Z377" s="36">
        <f>IFERROR(IF(Y377=0,"",ROUNDUP(Y377/H377,0)*0.02175),"")</f>
        <v>0.73949999999999994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514.96800000000007</v>
      </c>
      <c r="BN377" s="64">
        <f t="shared" si="69"/>
        <v>526.32000000000005</v>
      </c>
      <c r="BO377" s="64">
        <f t="shared" si="70"/>
        <v>0.69305555555555554</v>
      </c>
      <c r="BP377" s="64">
        <f t="shared" si="71"/>
        <v>0.70833333333333326</v>
      </c>
    </row>
    <row r="378" spans="1:68" ht="27" customHeight="1" x14ac:dyDescent="0.25">
      <c r="A378" s="54" t="s">
        <v>488</v>
      </c>
      <c r="B378" s="54" t="s">
        <v>489</v>
      </c>
      <c r="C378" s="31">
        <v>4301011947</v>
      </c>
      <c r="D378" s="390">
        <v>4680115884854</v>
      </c>
      <c r="E378" s="391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5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88"/>
      <c r="R378" s="388"/>
      <c r="S378" s="388"/>
      <c r="T378" s="389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390">
        <v>4680115884854</v>
      </c>
      <c r="E379" s="391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88"/>
      <c r="R379" s="388"/>
      <c r="S379" s="388"/>
      <c r="T379" s="389"/>
      <c r="U379" s="34"/>
      <c r="V379" s="34"/>
      <c r="W379" s="35" t="s">
        <v>68</v>
      </c>
      <c r="X379" s="383">
        <v>0</v>
      </c>
      <c r="Y379" s="384">
        <f t="shared" si="67"/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491</v>
      </c>
      <c r="B380" s="54" t="s">
        <v>492</v>
      </c>
      <c r="C380" s="31">
        <v>4301011943</v>
      </c>
      <c r="D380" s="390">
        <v>4680115884830</v>
      </c>
      <c r="E380" s="391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390">
        <v>4680115884830</v>
      </c>
      <c r="E381" s="391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88"/>
      <c r="R381" s="388"/>
      <c r="S381" s="388"/>
      <c r="T381" s="389"/>
      <c r="U381" s="34"/>
      <c r="V381" s="34"/>
      <c r="W381" s="35" t="s">
        <v>68</v>
      </c>
      <c r="X381" s="383">
        <v>1060</v>
      </c>
      <c r="Y381" s="384">
        <f t="shared" si="67"/>
        <v>1065</v>
      </c>
      <c r="Z381" s="36">
        <f>IFERROR(IF(Y381=0,"",ROUNDUP(Y381/H381,0)*0.02175),"")</f>
        <v>1.5442499999999999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1093.9199999999998</v>
      </c>
      <c r="BN381" s="64">
        <f t="shared" si="69"/>
        <v>1099.0800000000002</v>
      </c>
      <c r="BO381" s="64">
        <f t="shared" si="70"/>
        <v>1.4722222222222223</v>
      </c>
      <c r="BP381" s="64">
        <f t="shared" si="71"/>
        <v>1.4791666666666665</v>
      </c>
    </row>
    <row r="382" spans="1:68" ht="27" customHeight="1" x14ac:dyDescent="0.25">
      <c r="A382" s="54" t="s">
        <v>494</v>
      </c>
      <c r="B382" s="54" t="s">
        <v>495</v>
      </c>
      <c r="C382" s="31">
        <v>4301011433</v>
      </c>
      <c r="D382" s="390">
        <v>4680115882638</v>
      </c>
      <c r="E382" s="391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8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88"/>
      <c r="R382" s="388"/>
      <c r="S382" s="388"/>
      <c r="T382" s="389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496</v>
      </c>
      <c r="B383" s="54" t="s">
        <v>497</v>
      </c>
      <c r="C383" s="31">
        <v>4301011952</v>
      </c>
      <c r="D383" s="390">
        <v>4680115884922</v>
      </c>
      <c r="E383" s="391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7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88"/>
      <c r="R383" s="388"/>
      <c r="S383" s="388"/>
      <c r="T383" s="389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498</v>
      </c>
      <c r="B384" s="54" t="s">
        <v>499</v>
      </c>
      <c r="C384" s="31">
        <v>4301011868</v>
      </c>
      <c r="D384" s="390">
        <v>4680115884861</v>
      </c>
      <c r="E384" s="391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88"/>
      <c r="R384" s="388"/>
      <c r="S384" s="388"/>
      <c r="T384" s="389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7"/>
      <c r="B385" s="396"/>
      <c r="C385" s="396"/>
      <c r="D385" s="396"/>
      <c r="E385" s="396"/>
      <c r="F385" s="396"/>
      <c r="G385" s="396"/>
      <c r="H385" s="396"/>
      <c r="I385" s="396"/>
      <c r="J385" s="396"/>
      <c r="K385" s="396"/>
      <c r="L385" s="396"/>
      <c r="M385" s="396"/>
      <c r="N385" s="396"/>
      <c r="O385" s="398"/>
      <c r="P385" s="392" t="s">
        <v>69</v>
      </c>
      <c r="Q385" s="393"/>
      <c r="R385" s="393"/>
      <c r="S385" s="393"/>
      <c r="T385" s="393"/>
      <c r="U385" s="393"/>
      <c r="V385" s="394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103.93333333333334</v>
      </c>
      <c r="Y385" s="385">
        <f>IFERROR(Y376/H376,"0")+IFERROR(Y377/H377,"0")+IFERROR(Y378/H378,"0")+IFERROR(Y379/H379,"0")+IFERROR(Y380/H380,"0")+IFERROR(Y381/H381,"0")+IFERROR(Y382/H382,"0")+IFERROR(Y383/H383,"0")+IFERROR(Y384/H384,"0")</f>
        <v>105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2.2837499999999999</v>
      </c>
      <c r="AA385" s="386"/>
      <c r="AB385" s="386"/>
      <c r="AC385" s="386"/>
    </row>
    <row r="386" spans="1:68" x14ac:dyDescent="0.2">
      <c r="A386" s="396"/>
      <c r="B386" s="396"/>
      <c r="C386" s="396"/>
      <c r="D386" s="396"/>
      <c r="E386" s="396"/>
      <c r="F386" s="396"/>
      <c r="G386" s="396"/>
      <c r="H386" s="396"/>
      <c r="I386" s="396"/>
      <c r="J386" s="396"/>
      <c r="K386" s="396"/>
      <c r="L386" s="396"/>
      <c r="M386" s="396"/>
      <c r="N386" s="396"/>
      <c r="O386" s="398"/>
      <c r="P386" s="392" t="s">
        <v>69</v>
      </c>
      <c r="Q386" s="393"/>
      <c r="R386" s="393"/>
      <c r="S386" s="393"/>
      <c r="T386" s="393"/>
      <c r="U386" s="393"/>
      <c r="V386" s="394"/>
      <c r="W386" s="37" t="s">
        <v>68</v>
      </c>
      <c r="X386" s="385">
        <f>IFERROR(SUM(X376:X384),"0")</f>
        <v>1559</v>
      </c>
      <c r="Y386" s="385">
        <f>IFERROR(SUM(Y376:Y384),"0")</f>
        <v>1575</v>
      </c>
      <c r="Z386" s="37"/>
      <c r="AA386" s="386"/>
      <c r="AB386" s="386"/>
      <c r="AC386" s="386"/>
    </row>
    <row r="387" spans="1:68" ht="14.25" customHeight="1" x14ac:dyDescent="0.25">
      <c r="A387" s="395" t="s">
        <v>149</v>
      </c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6"/>
      <c r="O387" s="396"/>
      <c r="P387" s="396"/>
      <c r="Q387" s="396"/>
      <c r="R387" s="396"/>
      <c r="S387" s="396"/>
      <c r="T387" s="396"/>
      <c r="U387" s="396"/>
      <c r="V387" s="396"/>
      <c r="W387" s="396"/>
      <c r="X387" s="396"/>
      <c r="Y387" s="396"/>
      <c r="Z387" s="396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390">
        <v>4607091383980</v>
      </c>
      <c r="E388" s="391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88"/>
      <c r="R388" s="388"/>
      <c r="S388" s="388"/>
      <c r="T388" s="389"/>
      <c r="U388" s="34"/>
      <c r="V388" s="34"/>
      <c r="W388" s="35" t="s">
        <v>68</v>
      </c>
      <c r="X388" s="383">
        <v>713</v>
      </c>
      <c r="Y388" s="384">
        <f>IFERROR(IF(X388="",0,CEILING((X388/$H388),1)*$H388),"")</f>
        <v>720</v>
      </c>
      <c r="Z388" s="36">
        <f>IFERROR(IF(Y388=0,"",ROUNDUP(Y388/H388,0)*0.02175),"")</f>
        <v>1.044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735.81600000000003</v>
      </c>
      <c r="BN388" s="64">
        <f>IFERROR(Y388*I388/H388,"0")</f>
        <v>743.04000000000008</v>
      </c>
      <c r="BO388" s="64">
        <f>IFERROR(1/J388*(X388/H388),"0")</f>
        <v>0.9902777777777777</v>
      </c>
      <c r="BP388" s="64">
        <f>IFERROR(1/J388*(Y388/H388),"0")</f>
        <v>1</v>
      </c>
    </row>
    <row r="389" spans="1:68" ht="27" customHeight="1" x14ac:dyDescent="0.25">
      <c r="A389" s="54" t="s">
        <v>502</v>
      </c>
      <c r="B389" s="54" t="s">
        <v>503</v>
      </c>
      <c r="C389" s="31">
        <v>4301020179</v>
      </c>
      <c r="D389" s="390">
        <v>4607091384178</v>
      </c>
      <c r="E389" s="391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88"/>
      <c r="R389" s="388"/>
      <c r="S389" s="388"/>
      <c r="T389" s="389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7"/>
      <c r="B390" s="396"/>
      <c r="C390" s="396"/>
      <c r="D390" s="396"/>
      <c r="E390" s="396"/>
      <c r="F390" s="396"/>
      <c r="G390" s="396"/>
      <c r="H390" s="396"/>
      <c r="I390" s="396"/>
      <c r="J390" s="396"/>
      <c r="K390" s="396"/>
      <c r="L390" s="396"/>
      <c r="M390" s="396"/>
      <c r="N390" s="396"/>
      <c r="O390" s="398"/>
      <c r="P390" s="392" t="s">
        <v>69</v>
      </c>
      <c r="Q390" s="393"/>
      <c r="R390" s="393"/>
      <c r="S390" s="393"/>
      <c r="T390" s="393"/>
      <c r="U390" s="393"/>
      <c r="V390" s="394"/>
      <c r="W390" s="37" t="s">
        <v>70</v>
      </c>
      <c r="X390" s="385">
        <f>IFERROR(X388/H388,"0")+IFERROR(X389/H389,"0")</f>
        <v>47.533333333333331</v>
      </c>
      <c r="Y390" s="385">
        <f>IFERROR(Y388/H388,"0")+IFERROR(Y389/H389,"0")</f>
        <v>48</v>
      </c>
      <c r="Z390" s="385">
        <f>IFERROR(IF(Z388="",0,Z388),"0")+IFERROR(IF(Z389="",0,Z389),"0")</f>
        <v>1.044</v>
      </c>
      <c r="AA390" s="386"/>
      <c r="AB390" s="386"/>
      <c r="AC390" s="386"/>
    </row>
    <row r="391" spans="1:68" x14ac:dyDescent="0.2">
      <c r="A391" s="396"/>
      <c r="B391" s="396"/>
      <c r="C391" s="396"/>
      <c r="D391" s="396"/>
      <c r="E391" s="396"/>
      <c r="F391" s="396"/>
      <c r="G391" s="396"/>
      <c r="H391" s="396"/>
      <c r="I391" s="396"/>
      <c r="J391" s="396"/>
      <c r="K391" s="396"/>
      <c r="L391" s="396"/>
      <c r="M391" s="396"/>
      <c r="N391" s="396"/>
      <c r="O391" s="398"/>
      <c r="P391" s="392" t="s">
        <v>69</v>
      </c>
      <c r="Q391" s="393"/>
      <c r="R391" s="393"/>
      <c r="S391" s="393"/>
      <c r="T391" s="393"/>
      <c r="U391" s="393"/>
      <c r="V391" s="394"/>
      <c r="W391" s="37" t="s">
        <v>68</v>
      </c>
      <c r="X391" s="385">
        <f>IFERROR(SUM(X388:X389),"0")</f>
        <v>713</v>
      </c>
      <c r="Y391" s="385">
        <f>IFERROR(SUM(Y388:Y389),"0")</f>
        <v>720</v>
      </c>
      <c r="Z391" s="37"/>
      <c r="AA391" s="386"/>
      <c r="AB391" s="386"/>
      <c r="AC391" s="386"/>
    </row>
    <row r="392" spans="1:68" ht="14.25" customHeight="1" x14ac:dyDescent="0.25">
      <c r="A392" s="395" t="s">
        <v>71</v>
      </c>
      <c r="B392" s="396"/>
      <c r="C392" s="396"/>
      <c r="D392" s="396"/>
      <c r="E392" s="396"/>
      <c r="F392" s="396"/>
      <c r="G392" s="396"/>
      <c r="H392" s="396"/>
      <c r="I392" s="396"/>
      <c r="J392" s="396"/>
      <c r="K392" s="396"/>
      <c r="L392" s="396"/>
      <c r="M392" s="396"/>
      <c r="N392" s="396"/>
      <c r="O392" s="396"/>
      <c r="P392" s="396"/>
      <c r="Q392" s="396"/>
      <c r="R392" s="396"/>
      <c r="S392" s="396"/>
      <c r="T392" s="396"/>
      <c r="U392" s="396"/>
      <c r="V392" s="396"/>
      <c r="W392" s="396"/>
      <c r="X392" s="396"/>
      <c r="Y392" s="396"/>
      <c r="Z392" s="396"/>
      <c r="AA392" s="379"/>
      <c r="AB392" s="379"/>
      <c r="AC392" s="379"/>
    </row>
    <row r="393" spans="1:68" ht="27" customHeight="1" x14ac:dyDescent="0.25">
      <c r="A393" s="54" t="s">
        <v>504</v>
      </c>
      <c r="B393" s="54" t="s">
        <v>505</v>
      </c>
      <c r="C393" s="31">
        <v>4301051639</v>
      </c>
      <c r="D393" s="390">
        <v>4607091383928</v>
      </c>
      <c r="E393" s="391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88"/>
      <c r="R393" s="388"/>
      <c r="S393" s="388"/>
      <c r="T393" s="389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504</v>
      </c>
      <c r="B394" s="54" t="s">
        <v>506</v>
      </c>
      <c r="C394" s="31">
        <v>4301051560</v>
      </c>
      <c r="D394" s="390">
        <v>4607091383928</v>
      </c>
      <c r="E394" s="391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88"/>
      <c r="R394" s="388"/>
      <c r="S394" s="388"/>
      <c r="T394" s="389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507</v>
      </c>
      <c r="B395" s="54" t="s">
        <v>508</v>
      </c>
      <c r="C395" s="31">
        <v>4301051636</v>
      </c>
      <c r="D395" s="390">
        <v>4607091384260</v>
      </c>
      <c r="E395" s="391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3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88"/>
      <c r="R395" s="388"/>
      <c r="S395" s="388"/>
      <c r="T395" s="389"/>
      <c r="U395" s="34"/>
      <c r="V395" s="34"/>
      <c r="W395" s="35" t="s">
        <v>68</v>
      </c>
      <c r="X395" s="383">
        <v>0</v>
      </c>
      <c r="Y395" s="384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397"/>
      <c r="B396" s="396"/>
      <c r="C396" s="396"/>
      <c r="D396" s="396"/>
      <c r="E396" s="396"/>
      <c r="F396" s="396"/>
      <c r="G396" s="396"/>
      <c r="H396" s="396"/>
      <c r="I396" s="396"/>
      <c r="J396" s="396"/>
      <c r="K396" s="396"/>
      <c r="L396" s="396"/>
      <c r="M396" s="396"/>
      <c r="N396" s="396"/>
      <c r="O396" s="398"/>
      <c r="P396" s="392" t="s">
        <v>69</v>
      </c>
      <c r="Q396" s="393"/>
      <c r="R396" s="393"/>
      <c r="S396" s="393"/>
      <c r="T396" s="393"/>
      <c r="U396" s="393"/>
      <c r="V396" s="394"/>
      <c r="W396" s="37" t="s">
        <v>70</v>
      </c>
      <c r="X396" s="385">
        <f>IFERROR(X393/H393,"0")+IFERROR(X394/H394,"0")+IFERROR(X395/H395,"0")</f>
        <v>0</v>
      </c>
      <c r="Y396" s="385">
        <f>IFERROR(Y393/H393,"0")+IFERROR(Y394/H394,"0")+IFERROR(Y395/H395,"0")</f>
        <v>0</v>
      </c>
      <c r="Z396" s="385">
        <f>IFERROR(IF(Z393="",0,Z393),"0")+IFERROR(IF(Z394="",0,Z394),"0")+IFERROR(IF(Z395="",0,Z395),"0")</f>
        <v>0</v>
      </c>
      <c r="AA396" s="386"/>
      <c r="AB396" s="386"/>
      <c r="AC396" s="386"/>
    </row>
    <row r="397" spans="1:68" x14ac:dyDescent="0.2">
      <c r="A397" s="396"/>
      <c r="B397" s="396"/>
      <c r="C397" s="396"/>
      <c r="D397" s="396"/>
      <c r="E397" s="396"/>
      <c r="F397" s="396"/>
      <c r="G397" s="396"/>
      <c r="H397" s="396"/>
      <c r="I397" s="396"/>
      <c r="J397" s="396"/>
      <c r="K397" s="396"/>
      <c r="L397" s="396"/>
      <c r="M397" s="396"/>
      <c r="N397" s="396"/>
      <c r="O397" s="398"/>
      <c r="P397" s="392" t="s">
        <v>69</v>
      </c>
      <c r="Q397" s="393"/>
      <c r="R397" s="393"/>
      <c r="S397" s="393"/>
      <c r="T397" s="393"/>
      <c r="U397" s="393"/>
      <c r="V397" s="394"/>
      <c r="W397" s="37" t="s">
        <v>68</v>
      </c>
      <c r="X397" s="385">
        <f>IFERROR(SUM(X393:X395),"0")</f>
        <v>0</v>
      </c>
      <c r="Y397" s="385">
        <f>IFERROR(SUM(Y393:Y395),"0")</f>
        <v>0</v>
      </c>
      <c r="Z397" s="37"/>
      <c r="AA397" s="386"/>
      <c r="AB397" s="386"/>
      <c r="AC397" s="386"/>
    </row>
    <row r="398" spans="1:68" ht="14.25" customHeight="1" x14ac:dyDescent="0.25">
      <c r="A398" s="395" t="s">
        <v>170</v>
      </c>
      <c r="B398" s="396"/>
      <c r="C398" s="396"/>
      <c r="D398" s="396"/>
      <c r="E398" s="396"/>
      <c r="F398" s="396"/>
      <c r="G398" s="396"/>
      <c r="H398" s="396"/>
      <c r="I398" s="396"/>
      <c r="J398" s="396"/>
      <c r="K398" s="396"/>
      <c r="L398" s="396"/>
      <c r="M398" s="396"/>
      <c r="N398" s="396"/>
      <c r="O398" s="396"/>
      <c r="P398" s="396"/>
      <c r="Q398" s="396"/>
      <c r="R398" s="396"/>
      <c r="S398" s="396"/>
      <c r="T398" s="396"/>
      <c r="U398" s="396"/>
      <c r="V398" s="396"/>
      <c r="W398" s="396"/>
      <c r="X398" s="396"/>
      <c r="Y398" s="396"/>
      <c r="Z398" s="396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390">
        <v>4607091384673</v>
      </c>
      <c r="E399" s="391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9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88"/>
      <c r="R399" s="388"/>
      <c r="S399" s="388"/>
      <c r="T399" s="389"/>
      <c r="U399" s="34"/>
      <c r="V399" s="34"/>
      <c r="W399" s="35" t="s">
        <v>68</v>
      </c>
      <c r="X399" s="383">
        <v>0</v>
      </c>
      <c r="Y399" s="384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16.5" customHeight="1" x14ac:dyDescent="0.25">
      <c r="A400" s="54" t="s">
        <v>509</v>
      </c>
      <c r="B400" s="54" t="s">
        <v>511</v>
      </c>
      <c r="C400" s="31">
        <v>4301060345</v>
      </c>
      <c r="D400" s="390">
        <v>4607091384673</v>
      </c>
      <c r="E400" s="391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9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7"/>
      <c r="B401" s="396"/>
      <c r="C401" s="396"/>
      <c r="D401" s="396"/>
      <c r="E401" s="396"/>
      <c r="F401" s="396"/>
      <c r="G401" s="396"/>
      <c r="H401" s="396"/>
      <c r="I401" s="396"/>
      <c r="J401" s="396"/>
      <c r="K401" s="396"/>
      <c r="L401" s="396"/>
      <c r="M401" s="396"/>
      <c r="N401" s="396"/>
      <c r="O401" s="398"/>
      <c r="P401" s="392" t="s">
        <v>69</v>
      </c>
      <c r="Q401" s="393"/>
      <c r="R401" s="393"/>
      <c r="S401" s="393"/>
      <c r="T401" s="393"/>
      <c r="U401" s="393"/>
      <c r="V401" s="394"/>
      <c r="W401" s="37" t="s">
        <v>70</v>
      </c>
      <c r="X401" s="385">
        <f>IFERROR(X399/H399,"0")+IFERROR(X400/H400,"0")</f>
        <v>0</v>
      </c>
      <c r="Y401" s="385">
        <f>IFERROR(Y399/H399,"0")+IFERROR(Y400/H400,"0")</f>
        <v>0</v>
      </c>
      <c r="Z401" s="385">
        <f>IFERROR(IF(Z399="",0,Z399),"0")+IFERROR(IF(Z400="",0,Z400),"0")</f>
        <v>0</v>
      </c>
      <c r="AA401" s="386"/>
      <c r="AB401" s="386"/>
      <c r="AC401" s="386"/>
    </row>
    <row r="402" spans="1:68" x14ac:dyDescent="0.2">
      <c r="A402" s="396"/>
      <c r="B402" s="396"/>
      <c r="C402" s="396"/>
      <c r="D402" s="396"/>
      <c r="E402" s="396"/>
      <c r="F402" s="396"/>
      <c r="G402" s="396"/>
      <c r="H402" s="396"/>
      <c r="I402" s="396"/>
      <c r="J402" s="396"/>
      <c r="K402" s="396"/>
      <c r="L402" s="396"/>
      <c r="M402" s="396"/>
      <c r="N402" s="396"/>
      <c r="O402" s="398"/>
      <c r="P402" s="392" t="s">
        <v>69</v>
      </c>
      <c r="Q402" s="393"/>
      <c r="R402" s="393"/>
      <c r="S402" s="393"/>
      <c r="T402" s="393"/>
      <c r="U402" s="393"/>
      <c r="V402" s="394"/>
      <c r="W402" s="37" t="s">
        <v>68</v>
      </c>
      <c r="X402" s="385">
        <f>IFERROR(SUM(X399:X400),"0")</f>
        <v>0</v>
      </c>
      <c r="Y402" s="385">
        <f>IFERROR(SUM(Y399:Y400),"0")</f>
        <v>0</v>
      </c>
      <c r="Z402" s="37"/>
      <c r="AA402" s="386"/>
      <c r="AB402" s="386"/>
      <c r="AC402" s="386"/>
    </row>
    <row r="403" spans="1:68" ht="16.5" customHeight="1" x14ac:dyDescent="0.25">
      <c r="A403" s="445" t="s">
        <v>512</v>
      </c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6"/>
      <c r="O403" s="396"/>
      <c r="P403" s="396"/>
      <c r="Q403" s="396"/>
      <c r="R403" s="396"/>
      <c r="S403" s="396"/>
      <c r="T403" s="396"/>
      <c r="U403" s="396"/>
      <c r="V403" s="396"/>
      <c r="W403" s="396"/>
      <c r="X403" s="396"/>
      <c r="Y403" s="396"/>
      <c r="Z403" s="396"/>
      <c r="AA403" s="378"/>
      <c r="AB403" s="378"/>
      <c r="AC403" s="378"/>
    </row>
    <row r="404" spans="1:68" ht="14.25" customHeight="1" x14ac:dyDescent="0.25">
      <c r="A404" s="395" t="s">
        <v>109</v>
      </c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6"/>
      <c r="O404" s="396"/>
      <c r="P404" s="396"/>
      <c r="Q404" s="396"/>
      <c r="R404" s="396"/>
      <c r="S404" s="396"/>
      <c r="T404" s="396"/>
      <c r="U404" s="396"/>
      <c r="V404" s="396"/>
      <c r="W404" s="396"/>
      <c r="X404" s="396"/>
      <c r="Y404" s="396"/>
      <c r="Z404" s="396"/>
      <c r="AA404" s="379"/>
      <c r="AB404" s="379"/>
      <c r="AC404" s="379"/>
    </row>
    <row r="405" spans="1:68" ht="27" customHeight="1" x14ac:dyDescent="0.25">
      <c r="A405" s="54" t="s">
        <v>513</v>
      </c>
      <c r="B405" s="54" t="s">
        <v>514</v>
      </c>
      <c r="C405" s="31">
        <v>4301011873</v>
      </c>
      <c r="D405" s="390">
        <v>4680115881907</v>
      </c>
      <c r="E405" s="391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72" t="s">
        <v>515</v>
      </c>
      <c r="Q405" s="388"/>
      <c r="R405" s="388"/>
      <c r="S405" s="388"/>
      <c r="T405" s="389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customHeight="1" x14ac:dyDescent="0.25">
      <c r="A406" s="54" t="s">
        <v>516</v>
      </c>
      <c r="B406" s="54" t="s">
        <v>517</v>
      </c>
      <c r="C406" s="31">
        <v>4301011874</v>
      </c>
      <c r="D406" s="390">
        <v>4680115884892</v>
      </c>
      <c r="E406" s="391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88"/>
      <c r="R406" s="388"/>
      <c r="S406" s="388"/>
      <c r="T406" s="389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518</v>
      </c>
      <c r="B407" s="54" t="s">
        <v>519</v>
      </c>
      <c r="C407" s="31">
        <v>4301011875</v>
      </c>
      <c r="D407" s="390">
        <v>4680115884885</v>
      </c>
      <c r="E407" s="391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88"/>
      <c r="R407" s="388"/>
      <c r="S407" s="388"/>
      <c r="T407" s="389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520</v>
      </c>
      <c r="B408" s="54" t="s">
        <v>521</v>
      </c>
      <c r="C408" s="31">
        <v>4301011871</v>
      </c>
      <c r="D408" s="390">
        <v>4680115884908</v>
      </c>
      <c r="E408" s="391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5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88"/>
      <c r="R408" s="388"/>
      <c r="S408" s="388"/>
      <c r="T408" s="389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397"/>
      <c r="B409" s="396"/>
      <c r="C409" s="396"/>
      <c r="D409" s="396"/>
      <c r="E409" s="396"/>
      <c r="F409" s="396"/>
      <c r="G409" s="396"/>
      <c r="H409" s="396"/>
      <c r="I409" s="396"/>
      <c r="J409" s="396"/>
      <c r="K409" s="396"/>
      <c r="L409" s="396"/>
      <c r="M409" s="396"/>
      <c r="N409" s="396"/>
      <c r="O409" s="398"/>
      <c r="P409" s="392" t="s">
        <v>69</v>
      </c>
      <c r="Q409" s="393"/>
      <c r="R409" s="393"/>
      <c r="S409" s="393"/>
      <c r="T409" s="393"/>
      <c r="U409" s="393"/>
      <c r="V409" s="394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x14ac:dyDescent="0.2">
      <c r="A410" s="396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6"/>
      <c r="O410" s="398"/>
      <c r="P410" s="392" t="s">
        <v>69</v>
      </c>
      <c r="Q410" s="393"/>
      <c r="R410" s="393"/>
      <c r="S410" s="393"/>
      <c r="T410" s="393"/>
      <c r="U410" s="393"/>
      <c r="V410" s="394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customHeight="1" x14ac:dyDescent="0.25">
      <c r="A411" s="395" t="s">
        <v>63</v>
      </c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396"/>
      <c r="P411" s="396"/>
      <c r="Q411" s="396"/>
      <c r="R411" s="396"/>
      <c r="S411" s="396"/>
      <c r="T411" s="396"/>
      <c r="U411" s="396"/>
      <c r="V411" s="396"/>
      <c r="W411" s="396"/>
      <c r="X411" s="396"/>
      <c r="Y411" s="396"/>
      <c r="Z411" s="396"/>
      <c r="AA411" s="379"/>
      <c r="AB411" s="379"/>
      <c r="AC411" s="379"/>
    </row>
    <row r="412" spans="1:68" ht="27" customHeight="1" x14ac:dyDescent="0.25">
      <c r="A412" s="54" t="s">
        <v>522</v>
      </c>
      <c r="B412" s="54" t="s">
        <v>523</v>
      </c>
      <c r="C412" s="31">
        <v>4301031303</v>
      </c>
      <c r="D412" s="390">
        <v>4607091384802</v>
      </c>
      <c r="E412" s="391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524</v>
      </c>
      <c r="B413" s="54" t="s">
        <v>525</v>
      </c>
      <c r="C413" s="31">
        <v>4301031304</v>
      </c>
      <c r="D413" s="390">
        <v>4607091384826</v>
      </c>
      <c r="E413" s="391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88"/>
      <c r="R413" s="388"/>
      <c r="S413" s="388"/>
      <c r="T413" s="389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397"/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6"/>
      <c r="O414" s="398"/>
      <c r="P414" s="392" t="s">
        <v>69</v>
      </c>
      <c r="Q414" s="393"/>
      <c r="R414" s="393"/>
      <c r="S414" s="393"/>
      <c r="T414" s="393"/>
      <c r="U414" s="393"/>
      <c r="V414" s="394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x14ac:dyDescent="0.2">
      <c r="A415" s="396"/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398"/>
      <c r="P415" s="392" t="s">
        <v>69</v>
      </c>
      <c r="Q415" s="393"/>
      <c r="R415" s="393"/>
      <c r="S415" s="393"/>
      <c r="T415" s="393"/>
      <c r="U415" s="393"/>
      <c r="V415" s="394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customHeight="1" x14ac:dyDescent="0.25">
      <c r="A416" s="395" t="s">
        <v>71</v>
      </c>
      <c r="B416" s="396"/>
      <c r="C416" s="396"/>
      <c r="D416" s="396"/>
      <c r="E416" s="396"/>
      <c r="F416" s="396"/>
      <c r="G416" s="396"/>
      <c r="H416" s="396"/>
      <c r="I416" s="396"/>
      <c r="J416" s="396"/>
      <c r="K416" s="396"/>
      <c r="L416" s="396"/>
      <c r="M416" s="396"/>
      <c r="N416" s="396"/>
      <c r="O416" s="396"/>
      <c r="P416" s="396"/>
      <c r="Q416" s="396"/>
      <c r="R416" s="396"/>
      <c r="S416" s="396"/>
      <c r="T416" s="396"/>
      <c r="U416" s="396"/>
      <c r="V416" s="396"/>
      <c r="W416" s="396"/>
      <c r="X416" s="396"/>
      <c r="Y416" s="396"/>
      <c r="Z416" s="396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390">
        <v>4607091384246</v>
      </c>
      <c r="E417" s="391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2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88"/>
      <c r="R417" s="388"/>
      <c r="S417" s="388"/>
      <c r="T417" s="389"/>
      <c r="U417" s="34"/>
      <c r="V417" s="34"/>
      <c r="W417" s="35" t="s">
        <v>68</v>
      </c>
      <c r="X417" s="383">
        <v>1749</v>
      </c>
      <c r="Y417" s="384">
        <f>IFERROR(IF(X417="",0,CEILING((X417/$H417),1)*$H417),"")</f>
        <v>1755</v>
      </c>
      <c r="Z417" s="36">
        <f>IFERROR(IF(Y417=0,"",ROUNDUP(Y417/H417,0)*0.02175),"")</f>
        <v>4.8937499999999998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1875.4661538461542</v>
      </c>
      <c r="BN417" s="64">
        <f>IFERROR(Y417*I417/H417,"0")</f>
        <v>1881.9000000000003</v>
      </c>
      <c r="BO417" s="64">
        <f>IFERROR(1/J417*(X417/H417),"0")</f>
        <v>4.0041208791208787</v>
      </c>
      <c r="BP417" s="64">
        <f>IFERROR(1/J417*(Y417/H417),"0")</f>
        <v>4.0178571428571423</v>
      </c>
    </row>
    <row r="418" spans="1:68" ht="27" customHeight="1" x14ac:dyDescent="0.25">
      <c r="A418" s="54" t="s">
        <v>528</v>
      </c>
      <c r="B418" s="54" t="s">
        <v>529</v>
      </c>
      <c r="C418" s="31">
        <v>4301051445</v>
      </c>
      <c r="D418" s="390">
        <v>4680115881976</v>
      </c>
      <c r="E418" s="391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88"/>
      <c r="R418" s="388"/>
      <c r="S418" s="388"/>
      <c r="T418" s="389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530</v>
      </c>
      <c r="B419" s="54" t="s">
        <v>531</v>
      </c>
      <c r="C419" s="31">
        <v>4301051297</v>
      </c>
      <c r="D419" s="390">
        <v>4607091384253</v>
      </c>
      <c r="E419" s="391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88"/>
      <c r="R419" s="388"/>
      <c r="S419" s="388"/>
      <c r="T419" s="389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530</v>
      </c>
      <c r="B420" s="54" t="s">
        <v>532</v>
      </c>
      <c r="C420" s="31">
        <v>4301051634</v>
      </c>
      <c r="D420" s="390">
        <v>4607091384253</v>
      </c>
      <c r="E420" s="391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88"/>
      <c r="R420" s="388"/>
      <c r="S420" s="388"/>
      <c r="T420" s="389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533</v>
      </c>
      <c r="B421" s="54" t="s">
        <v>534</v>
      </c>
      <c r="C421" s="31">
        <v>4301051444</v>
      </c>
      <c r="D421" s="390">
        <v>4680115881969</v>
      </c>
      <c r="E421" s="391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88"/>
      <c r="R421" s="388"/>
      <c r="S421" s="388"/>
      <c r="T421" s="389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7"/>
      <c r="B422" s="396"/>
      <c r="C422" s="396"/>
      <c r="D422" s="396"/>
      <c r="E422" s="396"/>
      <c r="F422" s="396"/>
      <c r="G422" s="396"/>
      <c r="H422" s="396"/>
      <c r="I422" s="396"/>
      <c r="J422" s="396"/>
      <c r="K422" s="396"/>
      <c r="L422" s="396"/>
      <c r="M422" s="396"/>
      <c r="N422" s="396"/>
      <c r="O422" s="398"/>
      <c r="P422" s="392" t="s">
        <v>69</v>
      </c>
      <c r="Q422" s="393"/>
      <c r="R422" s="393"/>
      <c r="S422" s="393"/>
      <c r="T422" s="393"/>
      <c r="U422" s="393"/>
      <c r="V422" s="394"/>
      <c r="W422" s="37" t="s">
        <v>70</v>
      </c>
      <c r="X422" s="385">
        <f>IFERROR(X417/H417,"0")+IFERROR(X418/H418,"0")+IFERROR(X419/H419,"0")+IFERROR(X420/H420,"0")+IFERROR(X421/H421,"0")</f>
        <v>224.23076923076923</v>
      </c>
      <c r="Y422" s="385">
        <f>IFERROR(Y417/H417,"0")+IFERROR(Y418/H418,"0")+IFERROR(Y419/H419,"0")+IFERROR(Y420/H420,"0")+IFERROR(Y421/H421,"0")</f>
        <v>225</v>
      </c>
      <c r="Z422" s="385">
        <f>IFERROR(IF(Z417="",0,Z417),"0")+IFERROR(IF(Z418="",0,Z418),"0")+IFERROR(IF(Z419="",0,Z419),"0")+IFERROR(IF(Z420="",0,Z420),"0")+IFERROR(IF(Z421="",0,Z421),"0")</f>
        <v>4.8937499999999998</v>
      </c>
      <c r="AA422" s="386"/>
      <c r="AB422" s="386"/>
      <c r="AC422" s="386"/>
    </row>
    <row r="423" spans="1:68" x14ac:dyDescent="0.2">
      <c r="A423" s="396"/>
      <c r="B423" s="396"/>
      <c r="C423" s="396"/>
      <c r="D423" s="396"/>
      <c r="E423" s="396"/>
      <c r="F423" s="396"/>
      <c r="G423" s="396"/>
      <c r="H423" s="396"/>
      <c r="I423" s="396"/>
      <c r="J423" s="396"/>
      <c r="K423" s="396"/>
      <c r="L423" s="396"/>
      <c r="M423" s="396"/>
      <c r="N423" s="396"/>
      <c r="O423" s="398"/>
      <c r="P423" s="392" t="s">
        <v>69</v>
      </c>
      <c r="Q423" s="393"/>
      <c r="R423" s="393"/>
      <c r="S423" s="393"/>
      <c r="T423" s="393"/>
      <c r="U423" s="393"/>
      <c r="V423" s="394"/>
      <c r="W423" s="37" t="s">
        <v>68</v>
      </c>
      <c r="X423" s="385">
        <f>IFERROR(SUM(X417:X421),"0")</f>
        <v>1749</v>
      </c>
      <c r="Y423" s="385">
        <f>IFERROR(SUM(Y417:Y421),"0")</f>
        <v>1755</v>
      </c>
      <c r="Z423" s="37"/>
      <c r="AA423" s="386"/>
      <c r="AB423" s="386"/>
      <c r="AC423" s="386"/>
    </row>
    <row r="424" spans="1:68" ht="14.25" customHeight="1" x14ac:dyDescent="0.25">
      <c r="A424" s="395" t="s">
        <v>170</v>
      </c>
      <c r="B424" s="396"/>
      <c r="C424" s="396"/>
      <c r="D424" s="396"/>
      <c r="E424" s="396"/>
      <c r="F424" s="396"/>
      <c r="G424" s="396"/>
      <c r="H424" s="396"/>
      <c r="I424" s="396"/>
      <c r="J424" s="396"/>
      <c r="K424" s="396"/>
      <c r="L424" s="396"/>
      <c r="M424" s="396"/>
      <c r="N424" s="396"/>
      <c r="O424" s="396"/>
      <c r="P424" s="396"/>
      <c r="Q424" s="396"/>
      <c r="R424" s="396"/>
      <c r="S424" s="396"/>
      <c r="T424" s="396"/>
      <c r="U424" s="396"/>
      <c r="V424" s="396"/>
      <c r="W424" s="396"/>
      <c r="X424" s="396"/>
      <c r="Y424" s="396"/>
      <c r="Z424" s="396"/>
      <c r="AA424" s="379"/>
      <c r="AB424" s="379"/>
      <c r="AC424" s="379"/>
    </row>
    <row r="425" spans="1:68" ht="27" customHeight="1" x14ac:dyDescent="0.25">
      <c r="A425" s="54" t="s">
        <v>535</v>
      </c>
      <c r="B425" s="54" t="s">
        <v>536</v>
      </c>
      <c r="C425" s="31">
        <v>4301060377</v>
      </c>
      <c r="D425" s="390">
        <v>4607091389357</v>
      </c>
      <c r="E425" s="391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88"/>
      <c r="R425" s="388"/>
      <c r="S425" s="388"/>
      <c r="T425" s="389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397"/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6"/>
      <c r="O426" s="398"/>
      <c r="P426" s="392" t="s">
        <v>69</v>
      </c>
      <c r="Q426" s="393"/>
      <c r="R426" s="393"/>
      <c r="S426" s="393"/>
      <c r="T426" s="393"/>
      <c r="U426" s="393"/>
      <c r="V426" s="394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x14ac:dyDescent="0.2">
      <c r="A427" s="396"/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398"/>
      <c r="P427" s="392" t="s">
        <v>69</v>
      </c>
      <c r="Q427" s="393"/>
      <c r="R427" s="393"/>
      <c r="S427" s="393"/>
      <c r="T427" s="393"/>
      <c r="U427" s="393"/>
      <c r="V427" s="394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customHeight="1" x14ac:dyDescent="0.2">
      <c r="A428" s="443" t="s">
        <v>537</v>
      </c>
      <c r="B428" s="444"/>
      <c r="C428" s="444"/>
      <c r="D428" s="444"/>
      <c r="E428" s="444"/>
      <c r="F428" s="444"/>
      <c r="G428" s="444"/>
      <c r="H428" s="444"/>
      <c r="I428" s="444"/>
      <c r="J428" s="444"/>
      <c r="K428" s="444"/>
      <c r="L428" s="444"/>
      <c r="M428" s="444"/>
      <c r="N428" s="444"/>
      <c r="O428" s="444"/>
      <c r="P428" s="444"/>
      <c r="Q428" s="444"/>
      <c r="R428" s="444"/>
      <c r="S428" s="444"/>
      <c r="T428" s="444"/>
      <c r="U428" s="444"/>
      <c r="V428" s="444"/>
      <c r="W428" s="444"/>
      <c r="X428" s="444"/>
      <c r="Y428" s="444"/>
      <c r="Z428" s="444"/>
      <c r="AA428" s="48"/>
      <c r="AB428" s="48"/>
      <c r="AC428" s="48"/>
    </row>
    <row r="429" spans="1:68" ht="16.5" customHeight="1" x14ac:dyDescent="0.25">
      <c r="A429" s="445" t="s">
        <v>538</v>
      </c>
      <c r="B429" s="396"/>
      <c r="C429" s="396"/>
      <c r="D429" s="396"/>
      <c r="E429" s="396"/>
      <c r="F429" s="396"/>
      <c r="G429" s="396"/>
      <c r="H429" s="396"/>
      <c r="I429" s="396"/>
      <c r="J429" s="396"/>
      <c r="K429" s="396"/>
      <c r="L429" s="396"/>
      <c r="M429" s="396"/>
      <c r="N429" s="396"/>
      <c r="O429" s="396"/>
      <c r="P429" s="396"/>
      <c r="Q429" s="396"/>
      <c r="R429" s="396"/>
      <c r="S429" s="396"/>
      <c r="T429" s="396"/>
      <c r="U429" s="396"/>
      <c r="V429" s="396"/>
      <c r="W429" s="396"/>
      <c r="X429" s="396"/>
      <c r="Y429" s="396"/>
      <c r="Z429" s="396"/>
      <c r="AA429" s="378"/>
      <c r="AB429" s="378"/>
      <c r="AC429" s="378"/>
    </row>
    <row r="430" spans="1:68" ht="14.25" customHeight="1" x14ac:dyDescent="0.25">
      <c r="A430" s="395" t="s">
        <v>109</v>
      </c>
      <c r="B430" s="396"/>
      <c r="C430" s="396"/>
      <c r="D430" s="396"/>
      <c r="E430" s="396"/>
      <c r="F430" s="396"/>
      <c r="G430" s="396"/>
      <c r="H430" s="396"/>
      <c r="I430" s="396"/>
      <c r="J430" s="396"/>
      <c r="K430" s="396"/>
      <c r="L430" s="396"/>
      <c r="M430" s="396"/>
      <c r="N430" s="396"/>
      <c r="O430" s="396"/>
      <c r="P430" s="396"/>
      <c r="Q430" s="396"/>
      <c r="R430" s="396"/>
      <c r="S430" s="396"/>
      <c r="T430" s="396"/>
      <c r="U430" s="396"/>
      <c r="V430" s="396"/>
      <c r="W430" s="396"/>
      <c r="X430" s="396"/>
      <c r="Y430" s="396"/>
      <c r="Z430" s="396"/>
      <c r="AA430" s="379"/>
      <c r="AB430" s="379"/>
      <c r="AC430" s="379"/>
    </row>
    <row r="431" spans="1:68" ht="27" customHeight="1" x14ac:dyDescent="0.25">
      <c r="A431" s="54" t="s">
        <v>539</v>
      </c>
      <c r="B431" s="54" t="s">
        <v>540</v>
      </c>
      <c r="C431" s="31">
        <v>4301011428</v>
      </c>
      <c r="D431" s="390">
        <v>4607091389708</v>
      </c>
      <c r="E431" s="391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397"/>
      <c r="B432" s="396"/>
      <c r="C432" s="396"/>
      <c r="D432" s="396"/>
      <c r="E432" s="396"/>
      <c r="F432" s="396"/>
      <c r="G432" s="396"/>
      <c r="H432" s="396"/>
      <c r="I432" s="396"/>
      <c r="J432" s="396"/>
      <c r="K432" s="396"/>
      <c r="L432" s="396"/>
      <c r="M432" s="396"/>
      <c r="N432" s="396"/>
      <c r="O432" s="398"/>
      <c r="P432" s="392" t="s">
        <v>69</v>
      </c>
      <c r="Q432" s="393"/>
      <c r="R432" s="393"/>
      <c r="S432" s="393"/>
      <c r="T432" s="393"/>
      <c r="U432" s="393"/>
      <c r="V432" s="394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x14ac:dyDescent="0.2">
      <c r="A433" s="396"/>
      <c r="B433" s="396"/>
      <c r="C433" s="396"/>
      <c r="D433" s="396"/>
      <c r="E433" s="396"/>
      <c r="F433" s="396"/>
      <c r="G433" s="396"/>
      <c r="H433" s="396"/>
      <c r="I433" s="396"/>
      <c r="J433" s="396"/>
      <c r="K433" s="396"/>
      <c r="L433" s="396"/>
      <c r="M433" s="396"/>
      <c r="N433" s="396"/>
      <c r="O433" s="398"/>
      <c r="P433" s="392" t="s">
        <v>69</v>
      </c>
      <c r="Q433" s="393"/>
      <c r="R433" s="393"/>
      <c r="S433" s="393"/>
      <c r="T433" s="393"/>
      <c r="U433" s="393"/>
      <c r="V433" s="394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customHeight="1" x14ac:dyDescent="0.25">
      <c r="A434" s="395" t="s">
        <v>63</v>
      </c>
      <c r="B434" s="396"/>
      <c r="C434" s="396"/>
      <c r="D434" s="396"/>
      <c r="E434" s="396"/>
      <c r="F434" s="396"/>
      <c r="G434" s="396"/>
      <c r="H434" s="396"/>
      <c r="I434" s="396"/>
      <c r="J434" s="396"/>
      <c r="K434" s="396"/>
      <c r="L434" s="396"/>
      <c r="M434" s="396"/>
      <c r="N434" s="396"/>
      <c r="O434" s="396"/>
      <c r="P434" s="396"/>
      <c r="Q434" s="396"/>
      <c r="R434" s="396"/>
      <c r="S434" s="396"/>
      <c r="T434" s="396"/>
      <c r="U434" s="396"/>
      <c r="V434" s="396"/>
      <c r="W434" s="396"/>
      <c r="X434" s="396"/>
      <c r="Y434" s="396"/>
      <c r="Z434" s="396"/>
      <c r="AA434" s="379"/>
      <c r="AB434" s="379"/>
      <c r="AC434" s="379"/>
    </row>
    <row r="435" spans="1:68" ht="27" customHeight="1" x14ac:dyDescent="0.25">
      <c r="A435" s="54" t="s">
        <v>541</v>
      </c>
      <c r="B435" s="54" t="s">
        <v>542</v>
      </c>
      <c r="C435" s="31">
        <v>4301031322</v>
      </c>
      <c r="D435" s="390">
        <v>4607091389753</v>
      </c>
      <c r="E435" s="391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88"/>
      <c r="R435" s="388"/>
      <c r="S435" s="388"/>
      <c r="T435" s="389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4301031355</v>
      </c>
      <c r="D436" s="390">
        <v>4607091389753</v>
      </c>
      <c r="E436" s="391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6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88"/>
      <c r="R436" s="388"/>
      <c r="S436" s="388"/>
      <c r="T436" s="389"/>
      <c r="U436" s="34"/>
      <c r="V436" s="34"/>
      <c r="W436" s="35" t="s">
        <v>68</v>
      </c>
      <c r="X436" s="383">
        <v>10</v>
      </c>
      <c r="Y436" s="384">
        <f t="shared" si="72"/>
        <v>12.600000000000001</v>
      </c>
      <c r="Z436" s="36">
        <f>IFERROR(IF(Y436=0,"",ROUNDUP(Y436/H436,0)*0.00753),"")</f>
        <v>2.2589999999999999E-2</v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10.547619047619046</v>
      </c>
      <c r="BN436" s="64">
        <f t="shared" si="74"/>
        <v>13.290000000000001</v>
      </c>
      <c r="BO436" s="64">
        <f t="shared" si="75"/>
        <v>1.5262515262515262E-2</v>
      </c>
      <c r="BP436" s="64">
        <f t="shared" si="76"/>
        <v>1.9230769230769232E-2</v>
      </c>
    </row>
    <row r="437" spans="1:68" ht="27" customHeight="1" x14ac:dyDescent="0.25">
      <c r="A437" s="54" t="s">
        <v>544</v>
      </c>
      <c r="B437" s="54" t="s">
        <v>545</v>
      </c>
      <c r="C437" s="31">
        <v>4301031323</v>
      </c>
      <c r="D437" s="390">
        <v>4607091389760</v>
      </c>
      <c r="E437" s="391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88"/>
      <c r="R437" s="388"/>
      <c r="S437" s="388"/>
      <c r="T437" s="389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390">
        <v>4607091389746</v>
      </c>
      <c r="E438" s="391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88"/>
      <c r="R438" s="388"/>
      <c r="S438" s="388"/>
      <c r="T438" s="389"/>
      <c r="U438" s="34"/>
      <c r="V438" s="34"/>
      <c r="W438" s="35" t="s">
        <v>68</v>
      </c>
      <c r="X438" s="383">
        <v>14</v>
      </c>
      <c r="Y438" s="384">
        <f t="shared" si="72"/>
        <v>16.8</v>
      </c>
      <c r="Z438" s="36">
        <f>IFERROR(IF(Y438=0,"",ROUNDUP(Y438/H438,0)*0.00753),"")</f>
        <v>3.0120000000000001E-2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14.766666666666666</v>
      </c>
      <c r="BN438" s="64">
        <f t="shared" si="74"/>
        <v>17.72</v>
      </c>
      <c r="BO438" s="64">
        <f t="shared" si="75"/>
        <v>2.1367521367521364E-2</v>
      </c>
      <c r="BP438" s="64">
        <f t="shared" si="76"/>
        <v>2.564102564102564E-2</v>
      </c>
    </row>
    <row r="439" spans="1:68" ht="27" customHeight="1" x14ac:dyDescent="0.25">
      <c r="A439" s="54" t="s">
        <v>546</v>
      </c>
      <c r="B439" s="54" t="s">
        <v>548</v>
      </c>
      <c r="C439" s="31">
        <v>4301031356</v>
      </c>
      <c r="D439" s="390">
        <v>4607091389746</v>
      </c>
      <c r="E439" s="391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549</v>
      </c>
      <c r="B440" s="54" t="s">
        <v>550</v>
      </c>
      <c r="C440" s="31">
        <v>4301031335</v>
      </c>
      <c r="D440" s="390">
        <v>4680115883147</v>
      </c>
      <c r="E440" s="391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88"/>
      <c r="R440" s="388"/>
      <c r="S440" s="388"/>
      <c r="T440" s="389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549</v>
      </c>
      <c r="B441" s="54" t="s">
        <v>551</v>
      </c>
      <c r="C441" s="31">
        <v>4301031257</v>
      </c>
      <c r="D441" s="390">
        <v>4680115883147</v>
      </c>
      <c r="E441" s="391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2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552</v>
      </c>
      <c r="B442" s="54" t="s">
        <v>553</v>
      </c>
      <c r="C442" s="31">
        <v>4301031330</v>
      </c>
      <c r="D442" s="390">
        <v>4607091384338</v>
      </c>
      <c r="E442" s="391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552</v>
      </c>
      <c r="B443" s="54" t="s">
        <v>554</v>
      </c>
      <c r="C443" s="31">
        <v>4301031178</v>
      </c>
      <c r="D443" s="390">
        <v>4607091384338</v>
      </c>
      <c r="E443" s="391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555</v>
      </c>
      <c r="B444" s="54" t="s">
        <v>556</v>
      </c>
      <c r="C444" s="31">
        <v>4301031336</v>
      </c>
      <c r="D444" s="390">
        <v>4680115883154</v>
      </c>
      <c r="E444" s="391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88"/>
      <c r="R444" s="388"/>
      <c r="S444" s="388"/>
      <c r="T444" s="389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customHeight="1" x14ac:dyDescent="0.25">
      <c r="A445" s="54" t="s">
        <v>555</v>
      </c>
      <c r="B445" s="54" t="s">
        <v>557</v>
      </c>
      <c r="C445" s="31">
        <v>4301031254</v>
      </c>
      <c r="D445" s="390">
        <v>4680115883154</v>
      </c>
      <c r="E445" s="391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88"/>
      <c r="R445" s="388"/>
      <c r="S445" s="388"/>
      <c r="T445" s="389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558</v>
      </c>
      <c r="B446" s="54" t="s">
        <v>559</v>
      </c>
      <c r="C446" s="31">
        <v>4301031331</v>
      </c>
      <c r="D446" s="390">
        <v>4607091389524</v>
      </c>
      <c r="E446" s="391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3">
        <v>0</v>
      </c>
      <c r="Y446" s="384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558</v>
      </c>
      <c r="B447" s="54" t="s">
        <v>560</v>
      </c>
      <c r="C447" s="31">
        <v>4301031361</v>
      </c>
      <c r="D447" s="390">
        <v>4607091389524</v>
      </c>
      <c r="E447" s="391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561</v>
      </c>
      <c r="Q447" s="388"/>
      <c r="R447" s="388"/>
      <c r="S447" s="388"/>
      <c r="T447" s="389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562</v>
      </c>
      <c r="B448" s="54" t="s">
        <v>563</v>
      </c>
      <c r="C448" s="31">
        <v>4301031337</v>
      </c>
      <c r="D448" s="390">
        <v>4680115883161</v>
      </c>
      <c r="E448" s="391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customHeight="1" x14ac:dyDescent="0.25">
      <c r="A449" s="54" t="s">
        <v>562</v>
      </c>
      <c r="B449" s="54" t="s">
        <v>564</v>
      </c>
      <c r="C449" s="31">
        <v>4301031258</v>
      </c>
      <c r="D449" s="390">
        <v>4680115883161</v>
      </c>
      <c r="E449" s="391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88"/>
      <c r="R449" s="388"/>
      <c r="S449" s="388"/>
      <c r="T449" s="389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565</v>
      </c>
      <c r="B450" s="54" t="s">
        <v>566</v>
      </c>
      <c r="C450" s="31">
        <v>4301031333</v>
      </c>
      <c r="D450" s="390">
        <v>4607091389531</v>
      </c>
      <c r="E450" s="391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88"/>
      <c r="R450" s="388"/>
      <c r="S450" s="388"/>
      <c r="T450" s="389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4301031358</v>
      </c>
      <c r="D451" s="390">
        <v>4607091389531</v>
      </c>
      <c r="E451" s="391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88"/>
      <c r="R451" s="388"/>
      <c r="S451" s="388"/>
      <c r="T451" s="389"/>
      <c r="U451" s="34"/>
      <c r="V451" s="34"/>
      <c r="W451" s="35" t="s">
        <v>68</v>
      </c>
      <c r="X451" s="383">
        <v>0</v>
      </c>
      <c r="Y451" s="384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568</v>
      </c>
      <c r="B452" s="54" t="s">
        <v>569</v>
      </c>
      <c r="C452" s="31">
        <v>4301031360</v>
      </c>
      <c r="D452" s="390">
        <v>4607091384345</v>
      </c>
      <c r="E452" s="391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570</v>
      </c>
      <c r="B453" s="54" t="s">
        <v>571</v>
      </c>
      <c r="C453" s="31">
        <v>4301031338</v>
      </c>
      <c r="D453" s="390">
        <v>4680115883185</v>
      </c>
      <c r="E453" s="391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customHeight="1" x14ac:dyDescent="0.25">
      <c r="A454" s="54" t="s">
        <v>570</v>
      </c>
      <c r="B454" s="54" t="s">
        <v>572</v>
      </c>
      <c r="C454" s="31">
        <v>4301031255</v>
      </c>
      <c r="D454" s="390">
        <v>4680115883185</v>
      </c>
      <c r="E454" s="391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88"/>
      <c r="R454" s="388"/>
      <c r="S454" s="388"/>
      <c r="T454" s="389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customHeight="1" x14ac:dyDescent="0.25">
      <c r="A455" s="54" t="s">
        <v>573</v>
      </c>
      <c r="B455" s="54" t="s">
        <v>574</v>
      </c>
      <c r="C455" s="31">
        <v>4301031236</v>
      </c>
      <c r="D455" s="390">
        <v>4680115882928</v>
      </c>
      <c r="E455" s="391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88"/>
      <c r="R455" s="388"/>
      <c r="S455" s="388"/>
      <c r="T455" s="389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7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6"/>
      <c r="O456" s="398"/>
      <c r="P456" s="392" t="s">
        <v>69</v>
      </c>
      <c r="Q456" s="393"/>
      <c r="R456" s="393"/>
      <c r="S456" s="393"/>
      <c r="T456" s="393"/>
      <c r="U456" s="393"/>
      <c r="V456" s="394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5.7142857142857135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7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5.271E-2</v>
      </c>
      <c r="AA456" s="386"/>
      <c r="AB456" s="386"/>
      <c r="AC456" s="386"/>
    </row>
    <row r="457" spans="1:68" x14ac:dyDescent="0.2">
      <c r="A457" s="396"/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398"/>
      <c r="P457" s="392" t="s">
        <v>69</v>
      </c>
      <c r="Q457" s="393"/>
      <c r="R457" s="393"/>
      <c r="S457" s="393"/>
      <c r="T457" s="393"/>
      <c r="U457" s="393"/>
      <c r="V457" s="394"/>
      <c r="W457" s="37" t="s">
        <v>68</v>
      </c>
      <c r="X457" s="385">
        <f>IFERROR(SUM(X435:X455),"0")</f>
        <v>24</v>
      </c>
      <c r="Y457" s="385">
        <f>IFERROR(SUM(Y435:Y455),"0")</f>
        <v>29.400000000000002</v>
      </c>
      <c r="Z457" s="37"/>
      <c r="AA457" s="386"/>
      <c r="AB457" s="386"/>
      <c r="AC457" s="386"/>
    </row>
    <row r="458" spans="1:68" ht="14.25" customHeight="1" x14ac:dyDescent="0.25">
      <c r="A458" s="395" t="s">
        <v>71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396"/>
      <c r="AA458" s="379"/>
      <c r="AB458" s="379"/>
      <c r="AC458" s="379"/>
    </row>
    <row r="459" spans="1:68" ht="27" customHeight="1" x14ac:dyDescent="0.25">
      <c r="A459" s="54" t="s">
        <v>575</v>
      </c>
      <c r="B459" s="54" t="s">
        <v>576</v>
      </c>
      <c r="C459" s="31">
        <v>4301051284</v>
      </c>
      <c r="D459" s="390">
        <v>4607091384352</v>
      </c>
      <c r="E459" s="391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88"/>
      <c r="R459" s="388"/>
      <c r="S459" s="388"/>
      <c r="T459" s="389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577</v>
      </c>
      <c r="B460" s="54" t="s">
        <v>578</v>
      </c>
      <c r="C460" s="31">
        <v>4301051431</v>
      </c>
      <c r="D460" s="390">
        <v>4607091389654</v>
      </c>
      <c r="E460" s="391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88"/>
      <c r="R460" s="388"/>
      <c r="S460" s="388"/>
      <c r="T460" s="389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7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6"/>
      <c r="O461" s="398"/>
      <c r="P461" s="392" t="s">
        <v>69</v>
      </c>
      <c r="Q461" s="393"/>
      <c r="R461" s="393"/>
      <c r="S461" s="393"/>
      <c r="T461" s="393"/>
      <c r="U461" s="393"/>
      <c r="V461" s="394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x14ac:dyDescent="0.2">
      <c r="A462" s="396"/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398"/>
      <c r="P462" s="392" t="s">
        <v>69</v>
      </c>
      <c r="Q462" s="393"/>
      <c r="R462" s="393"/>
      <c r="S462" s="393"/>
      <c r="T462" s="393"/>
      <c r="U462" s="393"/>
      <c r="V462" s="394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customHeight="1" x14ac:dyDescent="0.25">
      <c r="A463" s="395" t="s">
        <v>95</v>
      </c>
      <c r="B463" s="396"/>
      <c r="C463" s="396"/>
      <c r="D463" s="396"/>
      <c r="E463" s="396"/>
      <c r="F463" s="396"/>
      <c r="G463" s="396"/>
      <c r="H463" s="396"/>
      <c r="I463" s="396"/>
      <c r="J463" s="396"/>
      <c r="K463" s="396"/>
      <c r="L463" s="396"/>
      <c r="M463" s="396"/>
      <c r="N463" s="396"/>
      <c r="O463" s="396"/>
      <c r="P463" s="396"/>
      <c r="Q463" s="396"/>
      <c r="R463" s="396"/>
      <c r="S463" s="396"/>
      <c r="T463" s="396"/>
      <c r="U463" s="396"/>
      <c r="V463" s="396"/>
      <c r="W463" s="396"/>
      <c r="X463" s="396"/>
      <c r="Y463" s="396"/>
      <c r="Z463" s="396"/>
      <c r="AA463" s="379"/>
      <c r="AB463" s="379"/>
      <c r="AC463" s="379"/>
    </row>
    <row r="464" spans="1:68" ht="27" customHeight="1" x14ac:dyDescent="0.25">
      <c r="A464" s="54" t="s">
        <v>579</v>
      </c>
      <c r="B464" s="54" t="s">
        <v>580</v>
      </c>
      <c r="C464" s="31">
        <v>4301032047</v>
      </c>
      <c r="D464" s="390">
        <v>4680115884342</v>
      </c>
      <c r="E464" s="391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49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88"/>
      <c r="R464" s="388"/>
      <c r="S464" s="388"/>
      <c r="T464" s="389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7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6"/>
      <c r="O465" s="398"/>
      <c r="P465" s="392" t="s">
        <v>69</v>
      </c>
      <c r="Q465" s="393"/>
      <c r="R465" s="393"/>
      <c r="S465" s="393"/>
      <c r="T465" s="393"/>
      <c r="U465" s="393"/>
      <c r="V465" s="394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x14ac:dyDescent="0.2">
      <c r="A466" s="396"/>
      <c r="B466" s="396"/>
      <c r="C466" s="396"/>
      <c r="D466" s="396"/>
      <c r="E466" s="396"/>
      <c r="F466" s="396"/>
      <c r="G466" s="396"/>
      <c r="H466" s="396"/>
      <c r="I466" s="396"/>
      <c r="J466" s="396"/>
      <c r="K466" s="396"/>
      <c r="L466" s="396"/>
      <c r="M466" s="396"/>
      <c r="N466" s="396"/>
      <c r="O466" s="398"/>
      <c r="P466" s="392" t="s">
        <v>69</v>
      </c>
      <c r="Q466" s="393"/>
      <c r="R466" s="393"/>
      <c r="S466" s="393"/>
      <c r="T466" s="393"/>
      <c r="U466" s="393"/>
      <c r="V466" s="394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customHeight="1" x14ac:dyDescent="0.25">
      <c r="A467" s="445" t="s">
        <v>583</v>
      </c>
      <c r="B467" s="396"/>
      <c r="C467" s="396"/>
      <c r="D467" s="396"/>
      <c r="E467" s="396"/>
      <c r="F467" s="396"/>
      <c r="G467" s="396"/>
      <c r="H467" s="396"/>
      <c r="I467" s="396"/>
      <c r="J467" s="396"/>
      <c r="K467" s="396"/>
      <c r="L467" s="396"/>
      <c r="M467" s="396"/>
      <c r="N467" s="396"/>
      <c r="O467" s="396"/>
      <c r="P467" s="396"/>
      <c r="Q467" s="396"/>
      <c r="R467" s="396"/>
      <c r="S467" s="396"/>
      <c r="T467" s="396"/>
      <c r="U467" s="396"/>
      <c r="V467" s="396"/>
      <c r="W467" s="396"/>
      <c r="X467" s="396"/>
      <c r="Y467" s="396"/>
      <c r="Z467" s="396"/>
      <c r="AA467" s="378"/>
      <c r="AB467" s="378"/>
      <c r="AC467" s="378"/>
    </row>
    <row r="468" spans="1:68" ht="14.25" customHeight="1" x14ac:dyDescent="0.25">
      <c r="A468" s="395" t="s">
        <v>149</v>
      </c>
      <c r="B468" s="396"/>
      <c r="C468" s="396"/>
      <c r="D468" s="396"/>
      <c r="E468" s="396"/>
      <c r="F468" s="396"/>
      <c r="G468" s="396"/>
      <c r="H468" s="396"/>
      <c r="I468" s="396"/>
      <c r="J468" s="396"/>
      <c r="K468" s="396"/>
      <c r="L468" s="396"/>
      <c r="M468" s="396"/>
      <c r="N468" s="396"/>
      <c r="O468" s="396"/>
      <c r="P468" s="396"/>
      <c r="Q468" s="396"/>
      <c r="R468" s="396"/>
      <c r="S468" s="396"/>
      <c r="T468" s="396"/>
      <c r="U468" s="396"/>
      <c r="V468" s="396"/>
      <c r="W468" s="396"/>
      <c r="X468" s="396"/>
      <c r="Y468" s="396"/>
      <c r="Z468" s="396"/>
      <c r="AA468" s="379"/>
      <c r="AB468" s="379"/>
      <c r="AC468" s="379"/>
    </row>
    <row r="469" spans="1:68" ht="27" customHeight="1" x14ac:dyDescent="0.25">
      <c r="A469" s="54" t="s">
        <v>584</v>
      </c>
      <c r="B469" s="54" t="s">
        <v>585</v>
      </c>
      <c r="C469" s="31">
        <v>4301020315</v>
      </c>
      <c r="D469" s="390">
        <v>4607091389364</v>
      </c>
      <c r="E469" s="391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4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88"/>
      <c r="R469" s="388"/>
      <c r="S469" s="388"/>
      <c r="T469" s="389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397"/>
      <c r="B470" s="396"/>
      <c r="C470" s="396"/>
      <c r="D470" s="396"/>
      <c r="E470" s="396"/>
      <c r="F470" s="396"/>
      <c r="G470" s="396"/>
      <c r="H470" s="396"/>
      <c r="I470" s="396"/>
      <c r="J470" s="396"/>
      <c r="K470" s="396"/>
      <c r="L470" s="396"/>
      <c r="M470" s="396"/>
      <c r="N470" s="396"/>
      <c r="O470" s="398"/>
      <c r="P470" s="392" t="s">
        <v>69</v>
      </c>
      <c r="Q470" s="393"/>
      <c r="R470" s="393"/>
      <c r="S470" s="393"/>
      <c r="T470" s="393"/>
      <c r="U470" s="393"/>
      <c r="V470" s="394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x14ac:dyDescent="0.2">
      <c r="A471" s="396"/>
      <c r="B471" s="396"/>
      <c r="C471" s="396"/>
      <c r="D471" s="396"/>
      <c r="E471" s="396"/>
      <c r="F471" s="396"/>
      <c r="G471" s="396"/>
      <c r="H471" s="396"/>
      <c r="I471" s="396"/>
      <c r="J471" s="396"/>
      <c r="K471" s="396"/>
      <c r="L471" s="396"/>
      <c r="M471" s="396"/>
      <c r="N471" s="396"/>
      <c r="O471" s="398"/>
      <c r="P471" s="392" t="s">
        <v>69</v>
      </c>
      <c r="Q471" s="393"/>
      <c r="R471" s="393"/>
      <c r="S471" s="393"/>
      <c r="T471" s="393"/>
      <c r="U471" s="393"/>
      <c r="V471" s="394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customHeight="1" x14ac:dyDescent="0.25">
      <c r="A472" s="395" t="s">
        <v>63</v>
      </c>
      <c r="B472" s="396"/>
      <c r="C472" s="396"/>
      <c r="D472" s="396"/>
      <c r="E472" s="396"/>
      <c r="F472" s="396"/>
      <c r="G472" s="396"/>
      <c r="H472" s="396"/>
      <c r="I472" s="396"/>
      <c r="J472" s="396"/>
      <c r="K472" s="396"/>
      <c r="L472" s="396"/>
      <c r="M472" s="396"/>
      <c r="N472" s="396"/>
      <c r="O472" s="396"/>
      <c r="P472" s="396"/>
      <c r="Q472" s="396"/>
      <c r="R472" s="396"/>
      <c r="S472" s="396"/>
      <c r="T472" s="396"/>
      <c r="U472" s="396"/>
      <c r="V472" s="396"/>
      <c r="W472" s="396"/>
      <c r="X472" s="396"/>
      <c r="Y472" s="396"/>
      <c r="Z472" s="396"/>
      <c r="AA472" s="379"/>
      <c r="AB472" s="379"/>
      <c r="AC472" s="379"/>
    </row>
    <row r="473" spans="1:68" ht="27" customHeight="1" x14ac:dyDescent="0.25">
      <c r="A473" s="54" t="s">
        <v>586</v>
      </c>
      <c r="B473" s="54" t="s">
        <v>587</v>
      </c>
      <c r="C473" s="31">
        <v>4301031324</v>
      </c>
      <c r="D473" s="390">
        <v>4607091389739</v>
      </c>
      <c r="E473" s="391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6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88"/>
      <c r="R473" s="388"/>
      <c r="S473" s="388"/>
      <c r="T473" s="389"/>
      <c r="U473" s="34"/>
      <c r="V473" s="34"/>
      <c r="W473" s="35" t="s">
        <v>68</v>
      </c>
      <c r="X473" s="383">
        <v>0</v>
      </c>
      <c r="Y473" s="384">
        <f t="shared" ref="Y473:Y478" si="78"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0</v>
      </c>
      <c r="BN473" s="64">
        <f t="shared" ref="BN473:BN478" si="80">IFERROR(Y473*I473/H473,"0")</f>
        <v>0</v>
      </c>
      <c r="BO473" s="64">
        <f t="shared" ref="BO473:BO478" si="81">IFERROR(1/J473*(X473/H473),"0")</f>
        <v>0</v>
      </c>
      <c r="BP473" s="64">
        <f t="shared" ref="BP473:BP478" si="82">IFERROR(1/J473*(Y473/H473),"0")</f>
        <v>0</v>
      </c>
    </row>
    <row r="474" spans="1:68" ht="27" customHeight="1" x14ac:dyDescent="0.25">
      <c r="A474" s="54" t="s">
        <v>586</v>
      </c>
      <c r="B474" s="54" t="s">
        <v>588</v>
      </c>
      <c r="C474" s="31">
        <v>4301031212</v>
      </c>
      <c r="D474" s="390">
        <v>4607091389739</v>
      </c>
      <c r="E474" s="391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4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88"/>
      <c r="R474" s="388"/>
      <c r="S474" s="388"/>
      <c r="T474" s="389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589</v>
      </c>
      <c r="B475" s="54" t="s">
        <v>590</v>
      </c>
      <c r="C475" s="31">
        <v>4301031363</v>
      </c>
      <c r="D475" s="390">
        <v>4607091389425</v>
      </c>
      <c r="E475" s="391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8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88"/>
      <c r="R475" s="388"/>
      <c r="S475" s="388"/>
      <c r="T475" s="389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customHeight="1" x14ac:dyDescent="0.25">
      <c r="A476" s="54" t="s">
        <v>591</v>
      </c>
      <c r="B476" s="54" t="s">
        <v>592</v>
      </c>
      <c r="C476" s="31">
        <v>4301031334</v>
      </c>
      <c r="D476" s="390">
        <v>4680115880771</v>
      </c>
      <c r="E476" s="391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7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88"/>
      <c r="R476" s="388"/>
      <c r="S476" s="388"/>
      <c r="T476" s="389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593</v>
      </c>
      <c r="B477" s="54" t="s">
        <v>594</v>
      </c>
      <c r="C477" s="31">
        <v>4301031327</v>
      </c>
      <c r="D477" s="390">
        <v>4607091389500</v>
      </c>
      <c r="E477" s="391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2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88"/>
      <c r="R477" s="388"/>
      <c r="S477" s="388"/>
      <c r="T477" s="389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593</v>
      </c>
      <c r="B478" s="54" t="s">
        <v>595</v>
      </c>
      <c r="C478" s="31">
        <v>4301031173</v>
      </c>
      <c r="D478" s="390">
        <v>4607091389500</v>
      </c>
      <c r="E478" s="391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88"/>
      <c r="R478" s="388"/>
      <c r="S478" s="388"/>
      <c r="T478" s="389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x14ac:dyDescent="0.2">
      <c r="A479" s="397"/>
      <c r="B479" s="396"/>
      <c r="C479" s="396"/>
      <c r="D479" s="396"/>
      <c r="E479" s="396"/>
      <c r="F479" s="396"/>
      <c r="G479" s="396"/>
      <c r="H479" s="396"/>
      <c r="I479" s="396"/>
      <c r="J479" s="396"/>
      <c r="K479" s="396"/>
      <c r="L479" s="396"/>
      <c r="M479" s="396"/>
      <c r="N479" s="396"/>
      <c r="O479" s="398"/>
      <c r="P479" s="392" t="s">
        <v>69</v>
      </c>
      <c r="Q479" s="393"/>
      <c r="R479" s="393"/>
      <c r="S479" s="393"/>
      <c r="T479" s="393"/>
      <c r="U479" s="393"/>
      <c r="V479" s="394"/>
      <c r="W479" s="37" t="s">
        <v>70</v>
      </c>
      <c r="X479" s="385">
        <f>IFERROR(X473/H473,"0")+IFERROR(X474/H474,"0")+IFERROR(X475/H475,"0")+IFERROR(X476/H476,"0")+IFERROR(X477/H477,"0")+IFERROR(X478/H478,"0")</f>
        <v>0</v>
      </c>
      <c r="Y479" s="385">
        <f>IFERROR(Y473/H473,"0")+IFERROR(Y474/H474,"0")+IFERROR(Y475/H475,"0")+IFERROR(Y476/H476,"0")+IFERROR(Y477/H477,"0")+IFERROR(Y478/H478,"0")</f>
        <v>0</v>
      </c>
      <c r="Z479" s="385">
        <f>IFERROR(IF(Z473="",0,Z473),"0")+IFERROR(IF(Z474="",0,Z474),"0")+IFERROR(IF(Z475="",0,Z475),"0")+IFERROR(IF(Z476="",0,Z476),"0")+IFERROR(IF(Z477="",0,Z477),"0")+IFERROR(IF(Z478="",0,Z478),"0")</f>
        <v>0</v>
      </c>
      <c r="AA479" s="386"/>
      <c r="AB479" s="386"/>
      <c r="AC479" s="386"/>
    </row>
    <row r="480" spans="1:68" x14ac:dyDescent="0.2">
      <c r="A480" s="396"/>
      <c r="B480" s="396"/>
      <c r="C480" s="396"/>
      <c r="D480" s="396"/>
      <c r="E480" s="396"/>
      <c r="F480" s="396"/>
      <c r="G480" s="396"/>
      <c r="H480" s="396"/>
      <c r="I480" s="396"/>
      <c r="J480" s="396"/>
      <c r="K480" s="396"/>
      <c r="L480" s="396"/>
      <c r="M480" s="396"/>
      <c r="N480" s="396"/>
      <c r="O480" s="398"/>
      <c r="P480" s="392" t="s">
        <v>69</v>
      </c>
      <c r="Q480" s="393"/>
      <c r="R480" s="393"/>
      <c r="S480" s="393"/>
      <c r="T480" s="393"/>
      <c r="U480" s="393"/>
      <c r="V480" s="394"/>
      <c r="W480" s="37" t="s">
        <v>68</v>
      </c>
      <c r="X480" s="385">
        <f>IFERROR(SUM(X473:X478),"0")</f>
        <v>0</v>
      </c>
      <c r="Y480" s="385">
        <f>IFERROR(SUM(Y473:Y478),"0")</f>
        <v>0</v>
      </c>
      <c r="Z480" s="37"/>
      <c r="AA480" s="386"/>
      <c r="AB480" s="386"/>
      <c r="AC480" s="386"/>
    </row>
    <row r="481" spans="1:68" ht="14.25" customHeight="1" x14ac:dyDescent="0.25">
      <c r="A481" s="395" t="s">
        <v>104</v>
      </c>
      <c r="B481" s="396"/>
      <c r="C481" s="396"/>
      <c r="D481" s="396"/>
      <c r="E481" s="396"/>
      <c r="F481" s="396"/>
      <c r="G481" s="396"/>
      <c r="H481" s="396"/>
      <c r="I481" s="396"/>
      <c r="J481" s="396"/>
      <c r="K481" s="396"/>
      <c r="L481" s="396"/>
      <c r="M481" s="396"/>
      <c r="N481" s="396"/>
      <c r="O481" s="396"/>
      <c r="P481" s="396"/>
      <c r="Q481" s="396"/>
      <c r="R481" s="396"/>
      <c r="S481" s="396"/>
      <c r="T481" s="396"/>
      <c r="U481" s="396"/>
      <c r="V481" s="396"/>
      <c r="W481" s="396"/>
      <c r="X481" s="396"/>
      <c r="Y481" s="396"/>
      <c r="Z481" s="396"/>
      <c r="AA481" s="379"/>
      <c r="AB481" s="379"/>
      <c r="AC481" s="379"/>
    </row>
    <row r="482" spans="1:68" ht="27" customHeight="1" x14ac:dyDescent="0.25">
      <c r="A482" s="54" t="s">
        <v>596</v>
      </c>
      <c r="B482" s="54" t="s">
        <v>597</v>
      </c>
      <c r="C482" s="31">
        <v>4301170010</v>
      </c>
      <c r="D482" s="390">
        <v>4680115884090</v>
      </c>
      <c r="E482" s="391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3">
        <v>1</v>
      </c>
      <c r="Y482" s="384">
        <f>IFERROR(IF(X482="",0,CEILING((X482/$H482),1)*$H482),"")</f>
        <v>1.32</v>
      </c>
      <c r="Z482" s="36">
        <f>IFERROR(IF(Y482=0,"",ROUNDUP(Y482/H482,0)*0.00627),"")</f>
        <v>6.2700000000000004E-3</v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1.4242424242424241</v>
      </c>
      <c r="BN482" s="64">
        <f>IFERROR(Y482*I482/H482,"0")</f>
        <v>1.8799999999999997</v>
      </c>
      <c r="BO482" s="64">
        <f>IFERROR(1/J482*(X482/H482),"0")</f>
        <v>3.787878787878788E-3</v>
      </c>
      <c r="BP482" s="64">
        <f>IFERROR(1/J482*(Y482/H482),"0")</f>
        <v>5.0000000000000001E-3</v>
      </c>
    </row>
    <row r="483" spans="1:68" x14ac:dyDescent="0.2">
      <c r="A483" s="397"/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398"/>
      <c r="P483" s="392" t="s">
        <v>69</v>
      </c>
      <c r="Q483" s="393"/>
      <c r="R483" s="393"/>
      <c r="S483" s="393"/>
      <c r="T483" s="393"/>
      <c r="U483" s="393"/>
      <c r="V483" s="394"/>
      <c r="W483" s="37" t="s">
        <v>70</v>
      </c>
      <c r="X483" s="385">
        <f>IFERROR(X482/H482,"0")</f>
        <v>0.75757575757575757</v>
      </c>
      <c r="Y483" s="385">
        <f>IFERROR(Y482/H482,"0")</f>
        <v>1</v>
      </c>
      <c r="Z483" s="385">
        <f>IFERROR(IF(Z482="",0,Z482),"0")</f>
        <v>6.2700000000000004E-3</v>
      </c>
      <c r="AA483" s="386"/>
      <c r="AB483" s="386"/>
      <c r="AC483" s="386"/>
    </row>
    <row r="484" spans="1:68" x14ac:dyDescent="0.2">
      <c r="A484" s="396"/>
      <c r="B484" s="396"/>
      <c r="C484" s="396"/>
      <c r="D484" s="396"/>
      <c r="E484" s="396"/>
      <c r="F484" s="396"/>
      <c r="G484" s="396"/>
      <c r="H484" s="396"/>
      <c r="I484" s="396"/>
      <c r="J484" s="396"/>
      <c r="K484" s="396"/>
      <c r="L484" s="396"/>
      <c r="M484" s="396"/>
      <c r="N484" s="396"/>
      <c r="O484" s="398"/>
      <c r="P484" s="392" t="s">
        <v>69</v>
      </c>
      <c r="Q484" s="393"/>
      <c r="R484" s="393"/>
      <c r="S484" s="393"/>
      <c r="T484" s="393"/>
      <c r="U484" s="393"/>
      <c r="V484" s="394"/>
      <c r="W484" s="37" t="s">
        <v>68</v>
      </c>
      <c r="X484" s="385">
        <f>IFERROR(SUM(X482:X482),"0")</f>
        <v>1</v>
      </c>
      <c r="Y484" s="385">
        <f>IFERROR(SUM(Y482:Y482),"0")</f>
        <v>1.32</v>
      </c>
      <c r="Z484" s="37"/>
      <c r="AA484" s="386"/>
      <c r="AB484" s="386"/>
      <c r="AC484" s="386"/>
    </row>
    <row r="485" spans="1:68" ht="16.5" customHeight="1" x14ac:dyDescent="0.25">
      <c r="A485" s="445" t="s">
        <v>598</v>
      </c>
      <c r="B485" s="396"/>
      <c r="C485" s="396"/>
      <c r="D485" s="396"/>
      <c r="E485" s="396"/>
      <c r="F485" s="396"/>
      <c r="G485" s="396"/>
      <c r="H485" s="396"/>
      <c r="I485" s="396"/>
      <c r="J485" s="396"/>
      <c r="K485" s="396"/>
      <c r="L485" s="396"/>
      <c r="M485" s="396"/>
      <c r="N485" s="396"/>
      <c r="O485" s="396"/>
      <c r="P485" s="396"/>
      <c r="Q485" s="396"/>
      <c r="R485" s="396"/>
      <c r="S485" s="396"/>
      <c r="T485" s="396"/>
      <c r="U485" s="396"/>
      <c r="V485" s="396"/>
      <c r="W485" s="396"/>
      <c r="X485" s="396"/>
      <c r="Y485" s="396"/>
      <c r="Z485" s="396"/>
      <c r="AA485" s="378"/>
      <c r="AB485" s="378"/>
      <c r="AC485" s="378"/>
    </row>
    <row r="486" spans="1:68" ht="14.25" customHeight="1" x14ac:dyDescent="0.25">
      <c r="A486" s="395" t="s">
        <v>63</v>
      </c>
      <c r="B486" s="396"/>
      <c r="C486" s="396"/>
      <c r="D486" s="396"/>
      <c r="E486" s="396"/>
      <c r="F486" s="396"/>
      <c r="G486" s="396"/>
      <c r="H486" s="396"/>
      <c r="I486" s="396"/>
      <c r="J486" s="396"/>
      <c r="K486" s="396"/>
      <c r="L486" s="396"/>
      <c r="M486" s="396"/>
      <c r="N486" s="396"/>
      <c r="O486" s="396"/>
      <c r="P486" s="396"/>
      <c r="Q486" s="396"/>
      <c r="R486" s="396"/>
      <c r="S486" s="396"/>
      <c r="T486" s="396"/>
      <c r="U486" s="396"/>
      <c r="V486" s="396"/>
      <c r="W486" s="396"/>
      <c r="X486" s="396"/>
      <c r="Y486" s="396"/>
      <c r="Z486" s="396"/>
      <c r="AA486" s="379"/>
      <c r="AB486" s="379"/>
      <c r="AC486" s="379"/>
    </row>
    <row r="487" spans="1:68" ht="27" customHeight="1" x14ac:dyDescent="0.25">
      <c r="A487" s="54" t="s">
        <v>599</v>
      </c>
      <c r="B487" s="54" t="s">
        <v>600</v>
      </c>
      <c r="C487" s="31">
        <v>4301031294</v>
      </c>
      <c r="D487" s="390">
        <v>4680115885189</v>
      </c>
      <c r="E487" s="391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88"/>
      <c r="R487" s="388"/>
      <c r="S487" s="388"/>
      <c r="T487" s="389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601</v>
      </c>
      <c r="B488" s="54" t="s">
        <v>602</v>
      </c>
      <c r="C488" s="31">
        <v>4301031293</v>
      </c>
      <c r="D488" s="390">
        <v>4680115885172</v>
      </c>
      <c r="E488" s="391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9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88"/>
      <c r="R488" s="388"/>
      <c r="S488" s="388"/>
      <c r="T488" s="389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603</v>
      </c>
      <c r="B489" s="54" t="s">
        <v>604</v>
      </c>
      <c r="C489" s="31">
        <v>4301031291</v>
      </c>
      <c r="D489" s="390">
        <v>4680115885110</v>
      </c>
      <c r="E489" s="391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88"/>
      <c r="R489" s="388"/>
      <c r="S489" s="388"/>
      <c r="T489" s="389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7"/>
      <c r="B490" s="396"/>
      <c r="C490" s="396"/>
      <c r="D490" s="396"/>
      <c r="E490" s="396"/>
      <c r="F490" s="396"/>
      <c r="G490" s="396"/>
      <c r="H490" s="396"/>
      <c r="I490" s="396"/>
      <c r="J490" s="396"/>
      <c r="K490" s="396"/>
      <c r="L490" s="396"/>
      <c r="M490" s="396"/>
      <c r="N490" s="396"/>
      <c r="O490" s="398"/>
      <c r="P490" s="392" t="s">
        <v>69</v>
      </c>
      <c r="Q490" s="393"/>
      <c r="R490" s="393"/>
      <c r="S490" s="393"/>
      <c r="T490" s="393"/>
      <c r="U490" s="393"/>
      <c r="V490" s="394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x14ac:dyDescent="0.2">
      <c r="A491" s="396"/>
      <c r="B491" s="396"/>
      <c r="C491" s="396"/>
      <c r="D491" s="396"/>
      <c r="E491" s="396"/>
      <c r="F491" s="396"/>
      <c r="G491" s="396"/>
      <c r="H491" s="396"/>
      <c r="I491" s="396"/>
      <c r="J491" s="396"/>
      <c r="K491" s="396"/>
      <c r="L491" s="396"/>
      <c r="M491" s="396"/>
      <c r="N491" s="396"/>
      <c r="O491" s="398"/>
      <c r="P491" s="392" t="s">
        <v>69</v>
      </c>
      <c r="Q491" s="393"/>
      <c r="R491" s="393"/>
      <c r="S491" s="393"/>
      <c r="T491" s="393"/>
      <c r="U491" s="393"/>
      <c r="V491" s="394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customHeight="1" x14ac:dyDescent="0.25">
      <c r="A492" s="445" t="s">
        <v>605</v>
      </c>
      <c r="B492" s="396"/>
      <c r="C492" s="396"/>
      <c r="D492" s="396"/>
      <c r="E492" s="396"/>
      <c r="F492" s="396"/>
      <c r="G492" s="396"/>
      <c r="H492" s="396"/>
      <c r="I492" s="396"/>
      <c r="J492" s="396"/>
      <c r="K492" s="396"/>
      <c r="L492" s="396"/>
      <c r="M492" s="396"/>
      <c r="N492" s="396"/>
      <c r="O492" s="396"/>
      <c r="P492" s="396"/>
      <c r="Q492" s="396"/>
      <c r="R492" s="396"/>
      <c r="S492" s="396"/>
      <c r="T492" s="396"/>
      <c r="U492" s="396"/>
      <c r="V492" s="396"/>
      <c r="W492" s="396"/>
      <c r="X492" s="396"/>
      <c r="Y492" s="396"/>
      <c r="Z492" s="396"/>
      <c r="AA492" s="378"/>
      <c r="AB492" s="378"/>
      <c r="AC492" s="378"/>
    </row>
    <row r="493" spans="1:68" ht="14.25" customHeight="1" x14ac:dyDescent="0.25">
      <c r="A493" s="395" t="s">
        <v>63</v>
      </c>
      <c r="B493" s="396"/>
      <c r="C493" s="396"/>
      <c r="D493" s="396"/>
      <c r="E493" s="396"/>
      <c r="F493" s="396"/>
      <c r="G493" s="396"/>
      <c r="H493" s="396"/>
      <c r="I493" s="396"/>
      <c r="J493" s="396"/>
      <c r="K493" s="396"/>
      <c r="L493" s="396"/>
      <c r="M493" s="396"/>
      <c r="N493" s="396"/>
      <c r="O493" s="396"/>
      <c r="P493" s="396"/>
      <c r="Q493" s="396"/>
      <c r="R493" s="396"/>
      <c r="S493" s="396"/>
      <c r="T493" s="396"/>
      <c r="U493" s="396"/>
      <c r="V493" s="396"/>
      <c r="W493" s="396"/>
      <c r="X493" s="396"/>
      <c r="Y493" s="396"/>
      <c r="Z493" s="396"/>
      <c r="AA493" s="379"/>
      <c r="AB493" s="379"/>
      <c r="AC493" s="379"/>
    </row>
    <row r="494" spans="1:68" ht="27" customHeight="1" x14ac:dyDescent="0.25">
      <c r="A494" s="54" t="s">
        <v>606</v>
      </c>
      <c r="B494" s="54" t="s">
        <v>607</v>
      </c>
      <c r="C494" s="31">
        <v>4301031261</v>
      </c>
      <c r="D494" s="390">
        <v>4680115885103</v>
      </c>
      <c r="E494" s="391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88"/>
      <c r="R494" s="388"/>
      <c r="S494" s="388"/>
      <c r="T494" s="389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397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6"/>
      <c r="O495" s="398"/>
      <c r="P495" s="392" t="s">
        <v>69</v>
      </c>
      <c r="Q495" s="393"/>
      <c r="R495" s="393"/>
      <c r="S495" s="393"/>
      <c r="T495" s="393"/>
      <c r="U495" s="393"/>
      <c r="V495" s="394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x14ac:dyDescent="0.2">
      <c r="A496" s="396"/>
      <c r="B496" s="396"/>
      <c r="C496" s="396"/>
      <c r="D496" s="396"/>
      <c r="E496" s="396"/>
      <c r="F496" s="396"/>
      <c r="G496" s="396"/>
      <c r="H496" s="396"/>
      <c r="I496" s="396"/>
      <c r="J496" s="396"/>
      <c r="K496" s="396"/>
      <c r="L496" s="396"/>
      <c r="M496" s="396"/>
      <c r="N496" s="396"/>
      <c r="O496" s="398"/>
      <c r="P496" s="392" t="s">
        <v>69</v>
      </c>
      <c r="Q496" s="393"/>
      <c r="R496" s="393"/>
      <c r="S496" s="393"/>
      <c r="T496" s="393"/>
      <c r="U496" s="393"/>
      <c r="V496" s="394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customHeight="1" x14ac:dyDescent="0.2">
      <c r="A497" s="443" t="s">
        <v>608</v>
      </c>
      <c r="B497" s="444"/>
      <c r="C497" s="444"/>
      <c r="D497" s="444"/>
      <c r="E497" s="444"/>
      <c r="F497" s="444"/>
      <c r="G497" s="444"/>
      <c r="H497" s="444"/>
      <c r="I497" s="444"/>
      <c r="J497" s="444"/>
      <c r="K497" s="444"/>
      <c r="L497" s="444"/>
      <c r="M497" s="444"/>
      <c r="N497" s="444"/>
      <c r="O497" s="444"/>
      <c r="P497" s="444"/>
      <c r="Q497" s="444"/>
      <c r="R497" s="444"/>
      <c r="S497" s="444"/>
      <c r="T497" s="444"/>
      <c r="U497" s="444"/>
      <c r="V497" s="444"/>
      <c r="W497" s="444"/>
      <c r="X497" s="444"/>
      <c r="Y497" s="444"/>
      <c r="Z497" s="444"/>
      <c r="AA497" s="48"/>
      <c r="AB497" s="48"/>
      <c r="AC497" s="48"/>
    </row>
    <row r="498" spans="1:68" ht="16.5" customHeight="1" x14ac:dyDescent="0.25">
      <c r="A498" s="445" t="s">
        <v>608</v>
      </c>
      <c r="B498" s="396"/>
      <c r="C498" s="396"/>
      <c r="D498" s="396"/>
      <c r="E498" s="396"/>
      <c r="F498" s="396"/>
      <c r="G498" s="396"/>
      <c r="H498" s="396"/>
      <c r="I498" s="396"/>
      <c r="J498" s="396"/>
      <c r="K498" s="396"/>
      <c r="L498" s="396"/>
      <c r="M498" s="396"/>
      <c r="N498" s="396"/>
      <c r="O498" s="396"/>
      <c r="P498" s="396"/>
      <c r="Q498" s="396"/>
      <c r="R498" s="396"/>
      <c r="S498" s="396"/>
      <c r="T498" s="396"/>
      <c r="U498" s="396"/>
      <c r="V498" s="396"/>
      <c r="W498" s="396"/>
      <c r="X498" s="396"/>
      <c r="Y498" s="396"/>
      <c r="Z498" s="396"/>
      <c r="AA498" s="378"/>
      <c r="AB498" s="378"/>
      <c r="AC498" s="378"/>
    </row>
    <row r="499" spans="1:68" ht="14.25" customHeight="1" x14ac:dyDescent="0.25">
      <c r="A499" s="395" t="s">
        <v>109</v>
      </c>
      <c r="B499" s="396"/>
      <c r="C499" s="396"/>
      <c r="D499" s="396"/>
      <c r="E499" s="396"/>
      <c r="F499" s="396"/>
      <c r="G499" s="396"/>
      <c r="H499" s="396"/>
      <c r="I499" s="396"/>
      <c r="J499" s="396"/>
      <c r="K499" s="396"/>
      <c r="L499" s="396"/>
      <c r="M499" s="396"/>
      <c r="N499" s="396"/>
      <c r="O499" s="396"/>
      <c r="P499" s="396"/>
      <c r="Q499" s="396"/>
      <c r="R499" s="396"/>
      <c r="S499" s="396"/>
      <c r="T499" s="396"/>
      <c r="U499" s="396"/>
      <c r="V499" s="396"/>
      <c r="W499" s="396"/>
      <c r="X499" s="396"/>
      <c r="Y499" s="396"/>
      <c r="Z499" s="396"/>
      <c r="AA499" s="379"/>
      <c r="AB499" s="379"/>
      <c r="AC499" s="379"/>
    </row>
    <row r="500" spans="1:68" ht="27" customHeight="1" x14ac:dyDescent="0.25">
      <c r="A500" s="54" t="s">
        <v>609</v>
      </c>
      <c r="B500" s="54" t="s">
        <v>610</v>
      </c>
      <c r="C500" s="31">
        <v>4301011795</v>
      </c>
      <c r="D500" s="390">
        <v>4607091389067</v>
      </c>
      <c r="E500" s="391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88"/>
      <c r="R500" s="388"/>
      <c r="S500" s="388"/>
      <c r="T500" s="389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4301011961</v>
      </c>
      <c r="D501" s="390">
        <v>4680115885271</v>
      </c>
      <c r="E501" s="391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5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88"/>
      <c r="R501" s="388"/>
      <c r="S501" s="388"/>
      <c r="T501" s="389"/>
      <c r="U501" s="34"/>
      <c r="V501" s="34"/>
      <c r="W501" s="35" t="s">
        <v>68</v>
      </c>
      <c r="X501" s="383">
        <v>0</v>
      </c>
      <c r="Y501" s="384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16.5" customHeight="1" x14ac:dyDescent="0.25">
      <c r="A502" s="54" t="s">
        <v>613</v>
      </c>
      <c r="B502" s="54" t="s">
        <v>614</v>
      </c>
      <c r="C502" s="31">
        <v>4301011774</v>
      </c>
      <c r="D502" s="390">
        <v>4680115884502</v>
      </c>
      <c r="E502" s="391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88"/>
      <c r="R502" s="388"/>
      <c r="S502" s="388"/>
      <c r="T502" s="389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390">
        <v>4607091389104</v>
      </c>
      <c r="E503" s="391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88"/>
      <c r="R503" s="388"/>
      <c r="S503" s="388"/>
      <c r="T503" s="389"/>
      <c r="U503" s="34"/>
      <c r="V503" s="34"/>
      <c r="W503" s="35" t="s">
        <v>68</v>
      </c>
      <c r="X503" s="383">
        <v>782</v>
      </c>
      <c r="Y503" s="384">
        <f t="shared" si="83"/>
        <v>786.72</v>
      </c>
      <c r="Z503" s="36">
        <f t="shared" si="84"/>
        <v>1.7820400000000001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835.31818181818164</v>
      </c>
      <c r="BN503" s="64">
        <f t="shared" si="86"/>
        <v>840.36</v>
      </c>
      <c r="BO503" s="64">
        <f t="shared" si="87"/>
        <v>1.4240967365967365</v>
      </c>
      <c r="BP503" s="64">
        <f t="shared" si="88"/>
        <v>1.4326923076923077</v>
      </c>
    </row>
    <row r="504" spans="1:68" ht="16.5" customHeight="1" x14ac:dyDescent="0.25">
      <c r="A504" s="54" t="s">
        <v>617</v>
      </c>
      <c r="B504" s="54" t="s">
        <v>618</v>
      </c>
      <c r="C504" s="31">
        <v>4301011799</v>
      </c>
      <c r="D504" s="390">
        <v>4680115884519</v>
      </c>
      <c r="E504" s="391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88"/>
      <c r="R504" s="388"/>
      <c r="S504" s="388"/>
      <c r="T504" s="389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390">
        <v>4680115885226</v>
      </c>
      <c r="E505" s="391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88"/>
      <c r="R505" s="388"/>
      <c r="S505" s="388"/>
      <c r="T505" s="389"/>
      <c r="U505" s="34"/>
      <c r="V505" s="34"/>
      <c r="W505" s="35" t="s">
        <v>68</v>
      </c>
      <c r="X505" s="383">
        <v>1336</v>
      </c>
      <c r="Y505" s="384">
        <f t="shared" si="83"/>
        <v>1341.1200000000001</v>
      </c>
      <c r="Z505" s="36">
        <f t="shared" si="84"/>
        <v>3.0378400000000001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1427.090909090909</v>
      </c>
      <c r="BN505" s="64">
        <f t="shared" si="86"/>
        <v>1432.56</v>
      </c>
      <c r="BO505" s="64">
        <f t="shared" si="87"/>
        <v>2.4329836829836831</v>
      </c>
      <c r="BP505" s="64">
        <f t="shared" si="88"/>
        <v>2.4423076923076925</v>
      </c>
    </row>
    <row r="506" spans="1:68" ht="27" customHeight="1" x14ac:dyDescent="0.25">
      <c r="A506" s="54" t="s">
        <v>621</v>
      </c>
      <c r="B506" s="54" t="s">
        <v>622</v>
      </c>
      <c r="C506" s="31">
        <v>4301011778</v>
      </c>
      <c r="D506" s="390">
        <v>4680115880603</v>
      </c>
      <c r="E506" s="391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88"/>
      <c r="R506" s="388"/>
      <c r="S506" s="388"/>
      <c r="T506" s="389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623</v>
      </c>
      <c r="B507" s="54" t="s">
        <v>624</v>
      </c>
      <c r="C507" s="31">
        <v>4301011784</v>
      </c>
      <c r="D507" s="390">
        <v>4607091389982</v>
      </c>
      <c r="E507" s="391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88"/>
      <c r="R507" s="388"/>
      <c r="S507" s="388"/>
      <c r="T507" s="389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7"/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398"/>
      <c r="P508" s="392" t="s">
        <v>69</v>
      </c>
      <c r="Q508" s="393"/>
      <c r="R508" s="393"/>
      <c r="S508" s="393"/>
      <c r="T508" s="393"/>
      <c r="U508" s="393"/>
      <c r="V508" s="394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401.13636363636363</v>
      </c>
      <c r="Y508" s="385">
        <f>IFERROR(Y500/H500,"0")+IFERROR(Y501/H501,"0")+IFERROR(Y502/H502,"0")+IFERROR(Y503/H503,"0")+IFERROR(Y504/H504,"0")+IFERROR(Y505/H505,"0")+IFERROR(Y506/H506,"0")+IFERROR(Y507/H507,"0")</f>
        <v>403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4.8198800000000004</v>
      </c>
      <c r="AA508" s="386"/>
      <c r="AB508" s="386"/>
      <c r="AC508" s="386"/>
    </row>
    <row r="509" spans="1:68" x14ac:dyDescent="0.2">
      <c r="A509" s="396"/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8"/>
      <c r="P509" s="392" t="s">
        <v>69</v>
      </c>
      <c r="Q509" s="393"/>
      <c r="R509" s="393"/>
      <c r="S509" s="393"/>
      <c r="T509" s="393"/>
      <c r="U509" s="393"/>
      <c r="V509" s="394"/>
      <c r="W509" s="37" t="s">
        <v>68</v>
      </c>
      <c r="X509" s="385">
        <f>IFERROR(SUM(X500:X507),"0")</f>
        <v>2118</v>
      </c>
      <c r="Y509" s="385">
        <f>IFERROR(SUM(Y500:Y507),"0")</f>
        <v>2127.84</v>
      </c>
      <c r="Z509" s="37"/>
      <c r="AA509" s="386"/>
      <c r="AB509" s="386"/>
      <c r="AC509" s="386"/>
    </row>
    <row r="510" spans="1:68" ht="14.25" customHeight="1" x14ac:dyDescent="0.25">
      <c r="A510" s="395" t="s">
        <v>149</v>
      </c>
      <c r="B510" s="396"/>
      <c r="C510" s="396"/>
      <c r="D510" s="396"/>
      <c r="E510" s="396"/>
      <c r="F510" s="396"/>
      <c r="G510" s="396"/>
      <c r="H510" s="396"/>
      <c r="I510" s="396"/>
      <c r="J510" s="396"/>
      <c r="K510" s="396"/>
      <c r="L510" s="396"/>
      <c r="M510" s="396"/>
      <c r="N510" s="396"/>
      <c r="O510" s="396"/>
      <c r="P510" s="396"/>
      <c r="Q510" s="396"/>
      <c r="R510" s="396"/>
      <c r="S510" s="396"/>
      <c r="T510" s="396"/>
      <c r="U510" s="396"/>
      <c r="V510" s="396"/>
      <c r="W510" s="396"/>
      <c r="X510" s="396"/>
      <c r="Y510" s="396"/>
      <c r="Z510" s="396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390">
        <v>4607091388930</v>
      </c>
      <c r="E511" s="391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88"/>
      <c r="R511" s="388"/>
      <c r="S511" s="388"/>
      <c r="T511" s="389"/>
      <c r="U511" s="34"/>
      <c r="V511" s="34"/>
      <c r="W511" s="35" t="s">
        <v>68</v>
      </c>
      <c r="X511" s="383">
        <v>440</v>
      </c>
      <c r="Y511" s="384">
        <f>IFERROR(IF(X511="",0,CEILING((X511/$H511),1)*$H511),"")</f>
        <v>443.52000000000004</v>
      </c>
      <c r="Z511" s="36">
        <f>IFERROR(IF(Y511=0,"",ROUNDUP(Y511/H511,0)*0.01196),"")</f>
        <v>1.00464</v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469.99999999999994</v>
      </c>
      <c r="BN511" s="64">
        <f>IFERROR(Y511*I511/H511,"0")</f>
        <v>473.76</v>
      </c>
      <c r="BO511" s="64">
        <f>IFERROR(1/J511*(X511/H511),"0")</f>
        <v>0.80128205128205132</v>
      </c>
      <c r="BP511" s="64">
        <f>IFERROR(1/J511*(Y511/H511),"0")</f>
        <v>0.80769230769230771</v>
      </c>
    </row>
    <row r="512" spans="1:68" ht="16.5" customHeight="1" x14ac:dyDescent="0.25">
      <c r="A512" s="54" t="s">
        <v>627</v>
      </c>
      <c r="B512" s="54" t="s">
        <v>628</v>
      </c>
      <c r="C512" s="31">
        <v>4301020206</v>
      </c>
      <c r="D512" s="390">
        <v>4680115880054</v>
      </c>
      <c r="E512" s="391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397"/>
      <c r="B513" s="396"/>
      <c r="C513" s="396"/>
      <c r="D513" s="396"/>
      <c r="E513" s="396"/>
      <c r="F513" s="396"/>
      <c r="G513" s="396"/>
      <c r="H513" s="396"/>
      <c r="I513" s="396"/>
      <c r="J513" s="396"/>
      <c r="K513" s="396"/>
      <c r="L513" s="396"/>
      <c r="M513" s="396"/>
      <c r="N513" s="396"/>
      <c r="O513" s="398"/>
      <c r="P513" s="392" t="s">
        <v>69</v>
      </c>
      <c r="Q513" s="393"/>
      <c r="R513" s="393"/>
      <c r="S513" s="393"/>
      <c r="T513" s="393"/>
      <c r="U513" s="393"/>
      <c r="V513" s="394"/>
      <c r="W513" s="37" t="s">
        <v>70</v>
      </c>
      <c r="X513" s="385">
        <f>IFERROR(X511/H511,"0")+IFERROR(X512/H512,"0")</f>
        <v>83.333333333333329</v>
      </c>
      <c r="Y513" s="385">
        <f>IFERROR(Y511/H511,"0")+IFERROR(Y512/H512,"0")</f>
        <v>84</v>
      </c>
      <c r="Z513" s="385">
        <f>IFERROR(IF(Z511="",0,Z511),"0")+IFERROR(IF(Z512="",0,Z512),"0")</f>
        <v>1.00464</v>
      </c>
      <c r="AA513" s="386"/>
      <c r="AB513" s="386"/>
      <c r="AC513" s="386"/>
    </row>
    <row r="514" spans="1:68" x14ac:dyDescent="0.2">
      <c r="A514" s="396"/>
      <c r="B514" s="396"/>
      <c r="C514" s="396"/>
      <c r="D514" s="396"/>
      <c r="E514" s="396"/>
      <c r="F514" s="396"/>
      <c r="G514" s="396"/>
      <c r="H514" s="396"/>
      <c r="I514" s="396"/>
      <c r="J514" s="396"/>
      <c r="K514" s="396"/>
      <c r="L514" s="396"/>
      <c r="M514" s="396"/>
      <c r="N514" s="396"/>
      <c r="O514" s="398"/>
      <c r="P514" s="392" t="s">
        <v>69</v>
      </c>
      <c r="Q514" s="393"/>
      <c r="R514" s="393"/>
      <c r="S514" s="393"/>
      <c r="T514" s="393"/>
      <c r="U514" s="393"/>
      <c r="V514" s="394"/>
      <c r="W514" s="37" t="s">
        <v>68</v>
      </c>
      <c r="X514" s="385">
        <f>IFERROR(SUM(X511:X512),"0")</f>
        <v>440</v>
      </c>
      <c r="Y514" s="385">
        <f>IFERROR(SUM(Y511:Y512),"0")</f>
        <v>443.52000000000004</v>
      </c>
      <c r="Z514" s="37"/>
      <c r="AA514" s="386"/>
      <c r="AB514" s="386"/>
      <c r="AC514" s="386"/>
    </row>
    <row r="515" spans="1:68" ht="14.25" customHeight="1" x14ac:dyDescent="0.25">
      <c r="A515" s="395" t="s">
        <v>63</v>
      </c>
      <c r="B515" s="396"/>
      <c r="C515" s="396"/>
      <c r="D515" s="396"/>
      <c r="E515" s="396"/>
      <c r="F515" s="396"/>
      <c r="G515" s="396"/>
      <c r="H515" s="396"/>
      <c r="I515" s="396"/>
      <c r="J515" s="396"/>
      <c r="K515" s="396"/>
      <c r="L515" s="396"/>
      <c r="M515" s="396"/>
      <c r="N515" s="396"/>
      <c r="O515" s="396"/>
      <c r="P515" s="396"/>
      <c r="Q515" s="396"/>
      <c r="R515" s="396"/>
      <c r="S515" s="396"/>
      <c r="T515" s="396"/>
      <c r="U515" s="396"/>
      <c r="V515" s="396"/>
      <c r="W515" s="396"/>
      <c r="X515" s="396"/>
      <c r="Y515" s="396"/>
      <c r="Z515" s="396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390">
        <v>4680115883116</v>
      </c>
      <c r="E516" s="391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88"/>
      <c r="R516" s="388"/>
      <c r="S516" s="388"/>
      <c r="T516" s="389"/>
      <c r="U516" s="34"/>
      <c r="V516" s="34"/>
      <c r="W516" s="35" t="s">
        <v>68</v>
      </c>
      <c r="X516" s="383">
        <v>149</v>
      </c>
      <c r="Y516" s="384">
        <f t="shared" ref="Y516:Y521" si="89">IFERROR(IF(X516="",0,CEILING((X516/$H516),1)*$H516),"")</f>
        <v>153.12</v>
      </c>
      <c r="Z516" s="36">
        <f>IFERROR(IF(Y516=0,"",ROUNDUP(Y516/H516,0)*0.01196),"")</f>
        <v>0.34683999999999998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159.15909090909088</v>
      </c>
      <c r="BN516" s="64">
        <f t="shared" ref="BN516:BN521" si="91">IFERROR(Y516*I516/H516,"0")</f>
        <v>163.56</v>
      </c>
      <c r="BO516" s="64">
        <f t="shared" ref="BO516:BO521" si="92">IFERROR(1/J516*(X516/H516),"0")</f>
        <v>0.27134324009324012</v>
      </c>
      <c r="BP516" s="64">
        <f t="shared" ref="BP516:BP521" si="93">IFERROR(1/J516*(Y516/H516),"0")</f>
        <v>0.27884615384615385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390">
        <v>4680115883093</v>
      </c>
      <c r="E517" s="391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3">
        <v>804</v>
      </c>
      <c r="Y517" s="384">
        <f t="shared" si="89"/>
        <v>807.84</v>
      </c>
      <c r="Z517" s="36">
        <f>IFERROR(IF(Y517=0,"",ROUNDUP(Y517/H517,0)*0.01196),"")</f>
        <v>1.82988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858.81818181818164</v>
      </c>
      <c r="BN517" s="64">
        <f t="shared" si="91"/>
        <v>862.92</v>
      </c>
      <c r="BO517" s="64">
        <f t="shared" si="92"/>
        <v>1.4641608391608389</v>
      </c>
      <c r="BP517" s="64">
        <f t="shared" si="93"/>
        <v>1.4711538461538463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390">
        <v>4680115883109</v>
      </c>
      <c r="E518" s="391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88"/>
      <c r="R518" s="388"/>
      <c r="S518" s="388"/>
      <c r="T518" s="389"/>
      <c r="U518" s="34"/>
      <c r="V518" s="34"/>
      <c r="W518" s="35" t="s">
        <v>68</v>
      </c>
      <c r="X518" s="383">
        <v>509</v>
      </c>
      <c r="Y518" s="384">
        <f t="shared" si="89"/>
        <v>512.16</v>
      </c>
      <c r="Z518" s="36">
        <f>IFERROR(IF(Y518=0,"",ROUNDUP(Y518/H518,0)*0.01196),"")</f>
        <v>1.16012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543.70454545454538</v>
      </c>
      <c r="BN518" s="64">
        <f t="shared" si="91"/>
        <v>547.07999999999993</v>
      </c>
      <c r="BO518" s="64">
        <f t="shared" si="92"/>
        <v>0.92693764568764569</v>
      </c>
      <c r="BP518" s="64">
        <f t="shared" si="93"/>
        <v>0.9326923076923076</v>
      </c>
    </row>
    <row r="519" spans="1:68" ht="27" customHeight="1" x14ac:dyDescent="0.25">
      <c r="A519" s="54" t="s">
        <v>635</v>
      </c>
      <c r="B519" s="54" t="s">
        <v>636</v>
      </c>
      <c r="C519" s="31">
        <v>4301031249</v>
      </c>
      <c r="D519" s="390">
        <v>4680115882072</v>
      </c>
      <c r="E519" s="391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7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88"/>
      <c r="R519" s="388"/>
      <c r="S519" s="388"/>
      <c r="T519" s="389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637</v>
      </c>
      <c r="B520" s="54" t="s">
        <v>638</v>
      </c>
      <c r="C520" s="31">
        <v>4301031251</v>
      </c>
      <c r="D520" s="390">
        <v>4680115882102</v>
      </c>
      <c r="E520" s="391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88"/>
      <c r="R520" s="388"/>
      <c r="S520" s="388"/>
      <c r="T520" s="389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639</v>
      </c>
      <c r="B521" s="54" t="s">
        <v>640</v>
      </c>
      <c r="C521" s="31">
        <v>4301031253</v>
      </c>
      <c r="D521" s="390">
        <v>4680115882096</v>
      </c>
      <c r="E521" s="391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88"/>
      <c r="R521" s="388"/>
      <c r="S521" s="388"/>
      <c r="T521" s="389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7"/>
      <c r="B522" s="396"/>
      <c r="C522" s="396"/>
      <c r="D522" s="396"/>
      <c r="E522" s="396"/>
      <c r="F522" s="396"/>
      <c r="G522" s="396"/>
      <c r="H522" s="396"/>
      <c r="I522" s="396"/>
      <c r="J522" s="396"/>
      <c r="K522" s="396"/>
      <c r="L522" s="396"/>
      <c r="M522" s="396"/>
      <c r="N522" s="396"/>
      <c r="O522" s="398"/>
      <c r="P522" s="392" t="s">
        <v>69</v>
      </c>
      <c r="Q522" s="393"/>
      <c r="R522" s="393"/>
      <c r="S522" s="393"/>
      <c r="T522" s="393"/>
      <c r="U522" s="393"/>
      <c r="V522" s="394"/>
      <c r="W522" s="37" t="s">
        <v>70</v>
      </c>
      <c r="X522" s="385">
        <f>IFERROR(X516/H516,"0")+IFERROR(X517/H517,"0")+IFERROR(X518/H518,"0")+IFERROR(X519/H519,"0")+IFERROR(X520/H520,"0")+IFERROR(X521/H521,"0")</f>
        <v>276.89393939393938</v>
      </c>
      <c r="Y522" s="385">
        <f>IFERROR(Y516/H516,"0")+IFERROR(Y517/H517,"0")+IFERROR(Y518/H518,"0")+IFERROR(Y519/H519,"0")+IFERROR(Y520/H520,"0")+IFERROR(Y521/H521,"0")</f>
        <v>279</v>
      </c>
      <c r="Z522" s="385">
        <f>IFERROR(IF(Z516="",0,Z516),"0")+IFERROR(IF(Z517="",0,Z517),"0")+IFERROR(IF(Z518="",0,Z518),"0")+IFERROR(IF(Z519="",0,Z519),"0")+IFERROR(IF(Z520="",0,Z520),"0")+IFERROR(IF(Z521="",0,Z521),"0")</f>
        <v>3.33684</v>
      </c>
      <c r="AA522" s="386"/>
      <c r="AB522" s="386"/>
      <c r="AC522" s="386"/>
    </row>
    <row r="523" spans="1:68" x14ac:dyDescent="0.2">
      <c r="A523" s="396"/>
      <c r="B523" s="396"/>
      <c r="C523" s="396"/>
      <c r="D523" s="396"/>
      <c r="E523" s="396"/>
      <c r="F523" s="396"/>
      <c r="G523" s="396"/>
      <c r="H523" s="396"/>
      <c r="I523" s="396"/>
      <c r="J523" s="396"/>
      <c r="K523" s="396"/>
      <c r="L523" s="396"/>
      <c r="M523" s="396"/>
      <c r="N523" s="396"/>
      <c r="O523" s="398"/>
      <c r="P523" s="392" t="s">
        <v>69</v>
      </c>
      <c r="Q523" s="393"/>
      <c r="R523" s="393"/>
      <c r="S523" s="393"/>
      <c r="T523" s="393"/>
      <c r="U523" s="393"/>
      <c r="V523" s="394"/>
      <c r="W523" s="37" t="s">
        <v>68</v>
      </c>
      <c r="X523" s="385">
        <f>IFERROR(SUM(X516:X521),"0")</f>
        <v>1462</v>
      </c>
      <c r="Y523" s="385">
        <f>IFERROR(SUM(Y516:Y521),"0")</f>
        <v>1473.12</v>
      </c>
      <c r="Z523" s="37"/>
      <c r="AA523" s="386"/>
      <c r="AB523" s="386"/>
      <c r="AC523" s="386"/>
    </row>
    <row r="524" spans="1:68" ht="14.25" customHeight="1" x14ac:dyDescent="0.25">
      <c r="A524" s="395" t="s">
        <v>71</v>
      </c>
      <c r="B524" s="396"/>
      <c r="C524" s="396"/>
      <c r="D524" s="396"/>
      <c r="E524" s="396"/>
      <c r="F524" s="396"/>
      <c r="G524" s="396"/>
      <c r="H524" s="396"/>
      <c r="I524" s="396"/>
      <c r="J524" s="396"/>
      <c r="K524" s="396"/>
      <c r="L524" s="396"/>
      <c r="M524" s="396"/>
      <c r="N524" s="396"/>
      <c r="O524" s="396"/>
      <c r="P524" s="396"/>
      <c r="Q524" s="396"/>
      <c r="R524" s="396"/>
      <c r="S524" s="396"/>
      <c r="T524" s="396"/>
      <c r="U524" s="396"/>
      <c r="V524" s="396"/>
      <c r="W524" s="396"/>
      <c r="X524" s="396"/>
      <c r="Y524" s="396"/>
      <c r="Z524" s="396"/>
      <c r="AA524" s="379"/>
      <c r="AB524" s="379"/>
      <c r="AC524" s="379"/>
    </row>
    <row r="525" spans="1:68" ht="16.5" customHeight="1" x14ac:dyDescent="0.25">
      <c r="A525" s="54" t="s">
        <v>641</v>
      </c>
      <c r="B525" s="54" t="s">
        <v>642</v>
      </c>
      <c r="C525" s="31">
        <v>4301051230</v>
      </c>
      <c r="D525" s="390">
        <v>4607091383409</v>
      </c>
      <c r="E525" s="391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8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88"/>
      <c r="R525" s="388"/>
      <c r="S525" s="388"/>
      <c r="T525" s="389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customHeight="1" x14ac:dyDescent="0.25">
      <c r="A526" s="54" t="s">
        <v>643</v>
      </c>
      <c r="B526" s="54" t="s">
        <v>644</v>
      </c>
      <c r="C526" s="31">
        <v>4301051231</v>
      </c>
      <c r="D526" s="390">
        <v>4607091383416</v>
      </c>
      <c r="E526" s="391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88"/>
      <c r="R526" s="388"/>
      <c r="S526" s="388"/>
      <c r="T526" s="389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645</v>
      </c>
      <c r="B527" s="54" t="s">
        <v>646</v>
      </c>
      <c r="C527" s="31">
        <v>4301051058</v>
      </c>
      <c r="D527" s="390">
        <v>4680115883536</v>
      </c>
      <c r="E527" s="391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397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6"/>
      <c r="O528" s="398"/>
      <c r="P528" s="392" t="s">
        <v>69</v>
      </c>
      <c r="Q528" s="393"/>
      <c r="R528" s="393"/>
      <c r="S528" s="393"/>
      <c r="T528" s="393"/>
      <c r="U528" s="393"/>
      <c r="V528" s="394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x14ac:dyDescent="0.2">
      <c r="A529" s="396"/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6"/>
      <c r="O529" s="398"/>
      <c r="P529" s="392" t="s">
        <v>69</v>
      </c>
      <c r="Q529" s="393"/>
      <c r="R529" s="393"/>
      <c r="S529" s="393"/>
      <c r="T529" s="393"/>
      <c r="U529" s="393"/>
      <c r="V529" s="394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customHeight="1" x14ac:dyDescent="0.25">
      <c r="A530" s="395" t="s">
        <v>170</v>
      </c>
      <c r="B530" s="396"/>
      <c r="C530" s="396"/>
      <c r="D530" s="396"/>
      <c r="E530" s="396"/>
      <c r="F530" s="396"/>
      <c r="G530" s="396"/>
      <c r="H530" s="396"/>
      <c r="I530" s="396"/>
      <c r="J530" s="396"/>
      <c r="K530" s="396"/>
      <c r="L530" s="396"/>
      <c r="M530" s="396"/>
      <c r="N530" s="396"/>
      <c r="O530" s="396"/>
      <c r="P530" s="396"/>
      <c r="Q530" s="396"/>
      <c r="R530" s="396"/>
      <c r="S530" s="396"/>
      <c r="T530" s="396"/>
      <c r="U530" s="396"/>
      <c r="V530" s="396"/>
      <c r="W530" s="396"/>
      <c r="X530" s="396"/>
      <c r="Y530" s="396"/>
      <c r="Z530" s="396"/>
      <c r="AA530" s="379"/>
      <c r="AB530" s="379"/>
      <c r="AC530" s="379"/>
    </row>
    <row r="531" spans="1:68" ht="16.5" customHeight="1" x14ac:dyDescent="0.25">
      <c r="A531" s="54" t="s">
        <v>647</v>
      </c>
      <c r="B531" s="54" t="s">
        <v>648</v>
      </c>
      <c r="C531" s="31">
        <v>4301060363</v>
      </c>
      <c r="D531" s="390">
        <v>4680115885035</v>
      </c>
      <c r="E531" s="391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397"/>
      <c r="B532" s="396"/>
      <c r="C532" s="396"/>
      <c r="D532" s="396"/>
      <c r="E532" s="396"/>
      <c r="F532" s="396"/>
      <c r="G532" s="396"/>
      <c r="H532" s="396"/>
      <c r="I532" s="396"/>
      <c r="J532" s="396"/>
      <c r="K532" s="396"/>
      <c r="L532" s="396"/>
      <c r="M532" s="396"/>
      <c r="N532" s="396"/>
      <c r="O532" s="398"/>
      <c r="P532" s="392" t="s">
        <v>69</v>
      </c>
      <c r="Q532" s="393"/>
      <c r="R532" s="393"/>
      <c r="S532" s="393"/>
      <c r="T532" s="393"/>
      <c r="U532" s="393"/>
      <c r="V532" s="394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x14ac:dyDescent="0.2">
      <c r="A533" s="396"/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398"/>
      <c r="P533" s="392" t="s">
        <v>69</v>
      </c>
      <c r="Q533" s="393"/>
      <c r="R533" s="393"/>
      <c r="S533" s="393"/>
      <c r="T533" s="393"/>
      <c r="U533" s="393"/>
      <c r="V533" s="394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customHeight="1" x14ac:dyDescent="0.2">
      <c r="A534" s="443" t="s">
        <v>649</v>
      </c>
      <c r="B534" s="444"/>
      <c r="C534" s="444"/>
      <c r="D534" s="444"/>
      <c r="E534" s="444"/>
      <c r="F534" s="444"/>
      <c r="G534" s="444"/>
      <c r="H534" s="444"/>
      <c r="I534" s="444"/>
      <c r="J534" s="444"/>
      <c r="K534" s="444"/>
      <c r="L534" s="444"/>
      <c r="M534" s="444"/>
      <c r="N534" s="444"/>
      <c r="O534" s="444"/>
      <c r="P534" s="444"/>
      <c r="Q534" s="444"/>
      <c r="R534" s="444"/>
      <c r="S534" s="444"/>
      <c r="T534" s="444"/>
      <c r="U534" s="444"/>
      <c r="V534" s="444"/>
      <c r="W534" s="444"/>
      <c r="X534" s="444"/>
      <c r="Y534" s="444"/>
      <c r="Z534" s="444"/>
      <c r="AA534" s="48"/>
      <c r="AB534" s="48"/>
      <c r="AC534" s="48"/>
    </row>
    <row r="535" spans="1:68" ht="16.5" customHeight="1" x14ac:dyDescent="0.25">
      <c r="A535" s="445" t="s">
        <v>649</v>
      </c>
      <c r="B535" s="396"/>
      <c r="C535" s="396"/>
      <c r="D535" s="396"/>
      <c r="E535" s="396"/>
      <c r="F535" s="396"/>
      <c r="G535" s="396"/>
      <c r="H535" s="396"/>
      <c r="I535" s="396"/>
      <c r="J535" s="396"/>
      <c r="K535" s="396"/>
      <c r="L535" s="396"/>
      <c r="M535" s="396"/>
      <c r="N535" s="396"/>
      <c r="O535" s="396"/>
      <c r="P535" s="396"/>
      <c r="Q535" s="396"/>
      <c r="R535" s="396"/>
      <c r="S535" s="396"/>
      <c r="T535" s="396"/>
      <c r="U535" s="396"/>
      <c r="V535" s="396"/>
      <c r="W535" s="396"/>
      <c r="X535" s="396"/>
      <c r="Y535" s="396"/>
      <c r="Z535" s="396"/>
      <c r="AA535" s="378"/>
      <c r="AB535" s="378"/>
      <c r="AC535" s="378"/>
    </row>
    <row r="536" spans="1:68" ht="14.25" customHeight="1" x14ac:dyDescent="0.25">
      <c r="A536" s="395" t="s">
        <v>109</v>
      </c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6"/>
      <c r="O536" s="396"/>
      <c r="P536" s="396"/>
      <c r="Q536" s="396"/>
      <c r="R536" s="396"/>
      <c r="S536" s="396"/>
      <c r="T536" s="396"/>
      <c r="U536" s="396"/>
      <c r="V536" s="396"/>
      <c r="W536" s="396"/>
      <c r="X536" s="396"/>
      <c r="Y536" s="396"/>
      <c r="Z536" s="396"/>
      <c r="AA536" s="379"/>
      <c r="AB536" s="379"/>
      <c r="AC536" s="379"/>
    </row>
    <row r="537" spans="1:68" ht="27" customHeight="1" x14ac:dyDescent="0.25">
      <c r="A537" s="54" t="s">
        <v>650</v>
      </c>
      <c r="B537" s="54" t="s">
        <v>651</v>
      </c>
      <c r="C537" s="31">
        <v>4301011763</v>
      </c>
      <c r="D537" s="390">
        <v>4640242181011</v>
      </c>
      <c r="E537" s="391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2" t="s">
        <v>652</v>
      </c>
      <c r="Q537" s="388"/>
      <c r="R537" s="388"/>
      <c r="S537" s="388"/>
      <c r="T537" s="389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customHeight="1" x14ac:dyDescent="0.25">
      <c r="A538" s="54" t="s">
        <v>653</v>
      </c>
      <c r="B538" s="54" t="s">
        <v>654</v>
      </c>
      <c r="C538" s="31">
        <v>4301011585</v>
      </c>
      <c r="D538" s="390">
        <v>4640242180441</v>
      </c>
      <c r="E538" s="391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18" t="s">
        <v>655</v>
      </c>
      <c r="Q538" s="388"/>
      <c r="R538" s="388"/>
      <c r="S538" s="388"/>
      <c r="T538" s="389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656</v>
      </c>
      <c r="B539" s="54" t="s">
        <v>657</v>
      </c>
      <c r="C539" s="31">
        <v>4301011584</v>
      </c>
      <c r="D539" s="390">
        <v>4640242180564</v>
      </c>
      <c r="E539" s="391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71" t="s">
        <v>658</v>
      </c>
      <c r="Q539" s="388"/>
      <c r="R539" s="388"/>
      <c r="S539" s="388"/>
      <c r="T539" s="389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659</v>
      </c>
      <c r="B540" s="54" t="s">
        <v>660</v>
      </c>
      <c r="C540" s="31">
        <v>4301011762</v>
      </c>
      <c r="D540" s="390">
        <v>4640242180922</v>
      </c>
      <c r="E540" s="391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24" t="s">
        <v>661</v>
      </c>
      <c r="Q540" s="388"/>
      <c r="R540" s="388"/>
      <c r="S540" s="388"/>
      <c r="T540" s="389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customHeight="1" x14ac:dyDescent="0.25">
      <c r="A541" s="54" t="s">
        <v>662</v>
      </c>
      <c r="B541" s="54" t="s">
        <v>663</v>
      </c>
      <c r="C541" s="31">
        <v>4301011764</v>
      </c>
      <c r="D541" s="390">
        <v>4640242181189</v>
      </c>
      <c r="E541" s="391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665" t="s">
        <v>664</v>
      </c>
      <c r="Q541" s="388"/>
      <c r="R541" s="388"/>
      <c r="S541" s="388"/>
      <c r="T541" s="389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665</v>
      </c>
      <c r="B542" s="54" t="s">
        <v>666</v>
      </c>
      <c r="C542" s="31">
        <v>4301011551</v>
      </c>
      <c r="D542" s="390">
        <v>4640242180038</v>
      </c>
      <c r="E542" s="391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87" t="s">
        <v>667</v>
      </c>
      <c r="Q542" s="388"/>
      <c r="R542" s="388"/>
      <c r="S542" s="388"/>
      <c r="T542" s="389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668</v>
      </c>
      <c r="B543" s="54" t="s">
        <v>669</v>
      </c>
      <c r="C543" s="31">
        <v>4301011765</v>
      </c>
      <c r="D543" s="390">
        <v>4640242181172</v>
      </c>
      <c r="E543" s="391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88"/>
      <c r="R543" s="388"/>
      <c r="S543" s="388"/>
      <c r="T543" s="389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x14ac:dyDescent="0.2">
      <c r="A544" s="397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6"/>
      <c r="O544" s="398"/>
      <c r="P544" s="392" t="s">
        <v>69</v>
      </c>
      <c r="Q544" s="393"/>
      <c r="R544" s="393"/>
      <c r="S544" s="393"/>
      <c r="T544" s="393"/>
      <c r="U544" s="393"/>
      <c r="V544" s="394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6"/>
      <c r="O545" s="398"/>
      <c r="P545" s="392" t="s">
        <v>69</v>
      </c>
      <c r="Q545" s="393"/>
      <c r="R545" s="393"/>
      <c r="S545" s="393"/>
      <c r="T545" s="393"/>
      <c r="U545" s="393"/>
      <c r="V545" s="394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customHeight="1" x14ac:dyDescent="0.25">
      <c r="A546" s="395" t="s">
        <v>149</v>
      </c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396"/>
      <c r="O546" s="396"/>
      <c r="P546" s="396"/>
      <c r="Q546" s="396"/>
      <c r="R546" s="396"/>
      <c r="S546" s="396"/>
      <c r="T546" s="396"/>
      <c r="U546" s="396"/>
      <c r="V546" s="396"/>
      <c r="W546" s="396"/>
      <c r="X546" s="396"/>
      <c r="Y546" s="396"/>
      <c r="Z546" s="396"/>
      <c r="AA546" s="379"/>
      <c r="AB546" s="379"/>
      <c r="AC546" s="379"/>
    </row>
    <row r="547" spans="1:68" ht="16.5" customHeight="1" x14ac:dyDescent="0.25">
      <c r="A547" s="54" t="s">
        <v>671</v>
      </c>
      <c r="B547" s="54" t="s">
        <v>672</v>
      </c>
      <c r="C547" s="31">
        <v>4301020269</v>
      </c>
      <c r="D547" s="390">
        <v>4640242180519</v>
      </c>
      <c r="E547" s="391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714" t="s">
        <v>673</v>
      </c>
      <c r="Q547" s="388"/>
      <c r="R547" s="388"/>
      <c r="S547" s="388"/>
      <c r="T547" s="389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674</v>
      </c>
      <c r="B548" s="54" t="s">
        <v>675</v>
      </c>
      <c r="C548" s="31">
        <v>4301020260</v>
      </c>
      <c r="D548" s="390">
        <v>4640242180526</v>
      </c>
      <c r="E548" s="391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5" t="s">
        <v>676</v>
      </c>
      <c r="Q548" s="388"/>
      <c r="R548" s="388"/>
      <c r="S548" s="388"/>
      <c r="T548" s="389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677</v>
      </c>
      <c r="B549" s="54" t="s">
        <v>678</v>
      </c>
      <c r="C549" s="31">
        <v>4301020309</v>
      </c>
      <c r="D549" s="390">
        <v>4640242180090</v>
      </c>
      <c r="E549" s="391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23" t="s">
        <v>679</v>
      </c>
      <c r="Q549" s="388"/>
      <c r="R549" s="388"/>
      <c r="S549" s="388"/>
      <c r="T549" s="389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680</v>
      </c>
      <c r="B550" s="54" t="s">
        <v>681</v>
      </c>
      <c r="C550" s="31">
        <v>4301020295</v>
      </c>
      <c r="D550" s="390">
        <v>4640242181363</v>
      </c>
      <c r="E550" s="391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60" t="s">
        <v>682</v>
      </c>
      <c r="Q550" s="388"/>
      <c r="R550" s="388"/>
      <c r="S550" s="388"/>
      <c r="T550" s="389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397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6"/>
      <c r="O551" s="398"/>
      <c r="P551" s="392" t="s">
        <v>69</v>
      </c>
      <c r="Q551" s="393"/>
      <c r="R551" s="393"/>
      <c r="S551" s="393"/>
      <c r="T551" s="393"/>
      <c r="U551" s="393"/>
      <c r="V551" s="394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6"/>
      <c r="O552" s="398"/>
      <c r="P552" s="392" t="s">
        <v>69</v>
      </c>
      <c r="Q552" s="393"/>
      <c r="R552" s="393"/>
      <c r="S552" s="393"/>
      <c r="T552" s="393"/>
      <c r="U552" s="393"/>
      <c r="V552" s="394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customHeight="1" x14ac:dyDescent="0.25">
      <c r="A553" s="395" t="s">
        <v>63</v>
      </c>
      <c r="B553" s="396"/>
      <c r="C553" s="396"/>
      <c r="D553" s="396"/>
      <c r="E553" s="396"/>
      <c r="F553" s="396"/>
      <c r="G553" s="396"/>
      <c r="H553" s="396"/>
      <c r="I553" s="396"/>
      <c r="J553" s="396"/>
      <c r="K553" s="396"/>
      <c r="L553" s="396"/>
      <c r="M553" s="396"/>
      <c r="N553" s="396"/>
      <c r="O553" s="396"/>
      <c r="P553" s="396"/>
      <c r="Q553" s="396"/>
      <c r="R553" s="396"/>
      <c r="S553" s="396"/>
      <c r="T553" s="396"/>
      <c r="U553" s="396"/>
      <c r="V553" s="396"/>
      <c r="W553" s="396"/>
      <c r="X553" s="396"/>
      <c r="Y553" s="396"/>
      <c r="Z553" s="396"/>
      <c r="AA553" s="379"/>
      <c r="AB553" s="379"/>
      <c r="AC553" s="379"/>
    </row>
    <row r="554" spans="1:68" ht="27" customHeight="1" x14ac:dyDescent="0.25">
      <c r="A554" s="54" t="s">
        <v>683</v>
      </c>
      <c r="B554" s="54" t="s">
        <v>684</v>
      </c>
      <c r="C554" s="31">
        <v>4301031280</v>
      </c>
      <c r="D554" s="390">
        <v>4640242180816</v>
      </c>
      <c r="E554" s="391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662" t="s">
        <v>685</v>
      </c>
      <c r="Q554" s="388"/>
      <c r="R554" s="388"/>
      <c r="S554" s="388"/>
      <c r="T554" s="389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customHeight="1" x14ac:dyDescent="0.25">
      <c r="A555" s="54" t="s">
        <v>686</v>
      </c>
      <c r="B555" s="54" t="s">
        <v>687</v>
      </c>
      <c r="C555" s="31">
        <v>4301031244</v>
      </c>
      <c r="D555" s="390">
        <v>4640242180595</v>
      </c>
      <c r="E555" s="391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96" t="s">
        <v>688</v>
      </c>
      <c r="Q555" s="388"/>
      <c r="R555" s="388"/>
      <c r="S555" s="388"/>
      <c r="T555" s="389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689</v>
      </c>
      <c r="B556" s="54" t="s">
        <v>690</v>
      </c>
      <c r="C556" s="31">
        <v>4301031289</v>
      </c>
      <c r="D556" s="390">
        <v>4640242181615</v>
      </c>
      <c r="E556" s="391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8" t="s">
        <v>691</v>
      </c>
      <c r="Q556" s="388"/>
      <c r="R556" s="388"/>
      <c r="S556" s="388"/>
      <c r="T556" s="389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692</v>
      </c>
      <c r="B557" s="54" t="s">
        <v>693</v>
      </c>
      <c r="C557" s="31">
        <v>4301031285</v>
      </c>
      <c r="D557" s="390">
        <v>4640242181639</v>
      </c>
      <c r="E557" s="391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701" t="s">
        <v>694</v>
      </c>
      <c r="Q557" s="388"/>
      <c r="R557" s="388"/>
      <c r="S557" s="388"/>
      <c r="T557" s="389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695</v>
      </c>
      <c r="B558" s="54" t="s">
        <v>696</v>
      </c>
      <c r="C558" s="31">
        <v>4301031287</v>
      </c>
      <c r="D558" s="390">
        <v>4640242181622</v>
      </c>
      <c r="E558" s="391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02" t="s">
        <v>697</v>
      </c>
      <c r="Q558" s="388"/>
      <c r="R558" s="388"/>
      <c r="S558" s="388"/>
      <c r="T558" s="389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698</v>
      </c>
      <c r="B559" s="54" t="s">
        <v>699</v>
      </c>
      <c r="C559" s="31">
        <v>4301031203</v>
      </c>
      <c r="D559" s="390">
        <v>4640242180908</v>
      </c>
      <c r="E559" s="391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41" t="s">
        <v>700</v>
      </c>
      <c r="Q559" s="388"/>
      <c r="R559" s="388"/>
      <c r="S559" s="388"/>
      <c r="T559" s="389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701</v>
      </c>
      <c r="B560" s="54" t="s">
        <v>702</v>
      </c>
      <c r="C560" s="31">
        <v>4301031200</v>
      </c>
      <c r="D560" s="390">
        <v>4640242180489</v>
      </c>
      <c r="E560" s="391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05" t="s">
        <v>703</v>
      </c>
      <c r="Q560" s="388"/>
      <c r="R560" s="388"/>
      <c r="S560" s="388"/>
      <c r="T560" s="389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x14ac:dyDescent="0.2">
      <c r="A561" s="397"/>
      <c r="B561" s="396"/>
      <c r="C561" s="396"/>
      <c r="D561" s="396"/>
      <c r="E561" s="396"/>
      <c r="F561" s="396"/>
      <c r="G561" s="396"/>
      <c r="H561" s="396"/>
      <c r="I561" s="396"/>
      <c r="J561" s="396"/>
      <c r="K561" s="396"/>
      <c r="L561" s="396"/>
      <c r="M561" s="396"/>
      <c r="N561" s="396"/>
      <c r="O561" s="398"/>
      <c r="P561" s="392" t="s">
        <v>69</v>
      </c>
      <c r="Q561" s="393"/>
      <c r="R561" s="393"/>
      <c r="S561" s="393"/>
      <c r="T561" s="393"/>
      <c r="U561" s="393"/>
      <c r="V561" s="394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x14ac:dyDescent="0.2">
      <c r="A562" s="396"/>
      <c r="B562" s="396"/>
      <c r="C562" s="396"/>
      <c r="D562" s="396"/>
      <c r="E562" s="396"/>
      <c r="F562" s="396"/>
      <c r="G562" s="396"/>
      <c r="H562" s="396"/>
      <c r="I562" s="396"/>
      <c r="J562" s="396"/>
      <c r="K562" s="396"/>
      <c r="L562" s="396"/>
      <c r="M562" s="396"/>
      <c r="N562" s="396"/>
      <c r="O562" s="398"/>
      <c r="P562" s="392" t="s">
        <v>69</v>
      </c>
      <c r="Q562" s="393"/>
      <c r="R562" s="393"/>
      <c r="S562" s="393"/>
      <c r="T562" s="393"/>
      <c r="U562" s="393"/>
      <c r="V562" s="394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customHeight="1" x14ac:dyDescent="0.25">
      <c r="A563" s="395" t="s">
        <v>71</v>
      </c>
      <c r="B563" s="396"/>
      <c r="C563" s="396"/>
      <c r="D563" s="396"/>
      <c r="E563" s="396"/>
      <c r="F563" s="396"/>
      <c r="G563" s="396"/>
      <c r="H563" s="396"/>
      <c r="I563" s="396"/>
      <c r="J563" s="396"/>
      <c r="K563" s="396"/>
      <c r="L563" s="396"/>
      <c r="M563" s="396"/>
      <c r="N563" s="396"/>
      <c r="O563" s="396"/>
      <c r="P563" s="396"/>
      <c r="Q563" s="396"/>
      <c r="R563" s="396"/>
      <c r="S563" s="396"/>
      <c r="T563" s="396"/>
      <c r="U563" s="396"/>
      <c r="V563" s="396"/>
      <c r="W563" s="396"/>
      <c r="X563" s="396"/>
      <c r="Y563" s="396"/>
      <c r="Z563" s="396"/>
      <c r="AA563" s="379"/>
      <c r="AB563" s="379"/>
      <c r="AC563" s="379"/>
    </row>
    <row r="564" spans="1:68" ht="27" customHeight="1" x14ac:dyDescent="0.25">
      <c r="A564" s="54" t="s">
        <v>704</v>
      </c>
      <c r="B564" s="54" t="s">
        <v>705</v>
      </c>
      <c r="C564" s="31">
        <v>4301051746</v>
      </c>
      <c r="D564" s="390">
        <v>4640242180533</v>
      </c>
      <c r="E564" s="391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0" t="s">
        <v>706</v>
      </c>
      <c r="Q564" s="388"/>
      <c r="R564" s="388"/>
      <c r="S564" s="388"/>
      <c r="T564" s="389"/>
      <c r="U564" s="34"/>
      <c r="V564" s="34"/>
      <c r="W564" s="35" t="s">
        <v>68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707</v>
      </c>
      <c r="B565" s="54" t="s">
        <v>708</v>
      </c>
      <c r="C565" s="31">
        <v>4301051510</v>
      </c>
      <c r="D565" s="390">
        <v>4640242180540</v>
      </c>
      <c r="E565" s="391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5" t="s">
        <v>709</v>
      </c>
      <c r="Q565" s="388"/>
      <c r="R565" s="388"/>
      <c r="S565" s="388"/>
      <c r="T565" s="389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710</v>
      </c>
      <c r="B566" s="54" t="s">
        <v>711</v>
      </c>
      <c r="C566" s="31">
        <v>4301051390</v>
      </c>
      <c r="D566" s="390">
        <v>4640242181233</v>
      </c>
      <c r="E566" s="391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36" t="s">
        <v>712</v>
      </c>
      <c r="Q566" s="388"/>
      <c r="R566" s="388"/>
      <c r="S566" s="388"/>
      <c r="T566" s="389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714</v>
      </c>
      <c r="B567" s="54" t="s">
        <v>715</v>
      </c>
      <c r="C567" s="31">
        <v>4301051448</v>
      </c>
      <c r="D567" s="390">
        <v>4640242181226</v>
      </c>
      <c r="E567" s="391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74" t="s">
        <v>716</v>
      </c>
      <c r="Q567" s="388"/>
      <c r="R567" s="388"/>
      <c r="S567" s="388"/>
      <c r="T567" s="389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397"/>
      <c r="B568" s="396"/>
      <c r="C568" s="396"/>
      <c r="D568" s="396"/>
      <c r="E568" s="396"/>
      <c r="F568" s="396"/>
      <c r="G568" s="396"/>
      <c r="H568" s="396"/>
      <c r="I568" s="396"/>
      <c r="J568" s="396"/>
      <c r="K568" s="396"/>
      <c r="L568" s="396"/>
      <c r="M568" s="396"/>
      <c r="N568" s="396"/>
      <c r="O568" s="398"/>
      <c r="P568" s="392" t="s">
        <v>69</v>
      </c>
      <c r="Q568" s="393"/>
      <c r="R568" s="393"/>
      <c r="S568" s="393"/>
      <c r="T568" s="393"/>
      <c r="U568" s="393"/>
      <c r="V568" s="394"/>
      <c r="W568" s="37" t="s">
        <v>70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x14ac:dyDescent="0.2">
      <c r="A569" s="396"/>
      <c r="B569" s="396"/>
      <c r="C569" s="396"/>
      <c r="D569" s="396"/>
      <c r="E569" s="396"/>
      <c r="F569" s="396"/>
      <c r="G569" s="396"/>
      <c r="H569" s="396"/>
      <c r="I569" s="396"/>
      <c r="J569" s="396"/>
      <c r="K569" s="396"/>
      <c r="L569" s="396"/>
      <c r="M569" s="396"/>
      <c r="N569" s="396"/>
      <c r="O569" s="398"/>
      <c r="P569" s="392" t="s">
        <v>69</v>
      </c>
      <c r="Q569" s="393"/>
      <c r="R569" s="393"/>
      <c r="S569" s="393"/>
      <c r="T569" s="393"/>
      <c r="U569" s="393"/>
      <c r="V569" s="394"/>
      <c r="W569" s="37" t="s">
        <v>68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customHeight="1" x14ac:dyDescent="0.25">
      <c r="A570" s="395" t="s">
        <v>170</v>
      </c>
      <c r="B570" s="396"/>
      <c r="C570" s="396"/>
      <c r="D570" s="396"/>
      <c r="E570" s="396"/>
      <c r="F570" s="396"/>
      <c r="G570" s="396"/>
      <c r="H570" s="396"/>
      <c r="I570" s="396"/>
      <c r="J570" s="396"/>
      <c r="K570" s="396"/>
      <c r="L570" s="396"/>
      <c r="M570" s="396"/>
      <c r="N570" s="396"/>
      <c r="O570" s="396"/>
      <c r="P570" s="396"/>
      <c r="Q570" s="396"/>
      <c r="R570" s="396"/>
      <c r="S570" s="396"/>
      <c r="T570" s="396"/>
      <c r="U570" s="396"/>
      <c r="V570" s="396"/>
      <c r="W570" s="396"/>
      <c r="X570" s="396"/>
      <c r="Y570" s="396"/>
      <c r="Z570" s="396"/>
      <c r="AA570" s="379"/>
      <c r="AB570" s="379"/>
      <c r="AC570" s="379"/>
    </row>
    <row r="571" spans="1:68" ht="27" customHeight="1" x14ac:dyDescent="0.25">
      <c r="A571" s="54" t="s">
        <v>717</v>
      </c>
      <c r="B571" s="54" t="s">
        <v>718</v>
      </c>
      <c r="C571" s="31">
        <v>4301060408</v>
      </c>
      <c r="D571" s="390">
        <v>4640242180120</v>
      </c>
      <c r="E571" s="391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9" t="s">
        <v>719</v>
      </c>
      <c r="Q571" s="388"/>
      <c r="R571" s="388"/>
      <c r="S571" s="388"/>
      <c r="T571" s="389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717</v>
      </c>
      <c r="B572" s="54" t="s">
        <v>720</v>
      </c>
      <c r="C572" s="31">
        <v>4301060354</v>
      </c>
      <c r="D572" s="390">
        <v>4640242180120</v>
      </c>
      <c r="E572" s="391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499" t="s">
        <v>721</v>
      </c>
      <c r="Q572" s="388"/>
      <c r="R572" s="388"/>
      <c r="S572" s="388"/>
      <c r="T572" s="389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customHeight="1" x14ac:dyDescent="0.25">
      <c r="A573" s="54" t="s">
        <v>722</v>
      </c>
      <c r="B573" s="54" t="s">
        <v>723</v>
      </c>
      <c r="C573" s="31">
        <v>4301060407</v>
      </c>
      <c r="D573" s="390">
        <v>4640242180137</v>
      </c>
      <c r="E573" s="391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495" t="s">
        <v>724</v>
      </c>
      <c r="Q573" s="388"/>
      <c r="R573" s="388"/>
      <c r="S573" s="388"/>
      <c r="T573" s="389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722</v>
      </c>
      <c r="B574" s="54" t="s">
        <v>725</v>
      </c>
      <c r="C574" s="31">
        <v>4301060355</v>
      </c>
      <c r="D574" s="390">
        <v>4640242180137</v>
      </c>
      <c r="E574" s="391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39" t="s">
        <v>726</v>
      </c>
      <c r="Q574" s="388"/>
      <c r="R574" s="388"/>
      <c r="S574" s="388"/>
      <c r="T574" s="389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7"/>
      <c r="B575" s="396"/>
      <c r="C575" s="396"/>
      <c r="D575" s="396"/>
      <c r="E575" s="396"/>
      <c r="F575" s="396"/>
      <c r="G575" s="396"/>
      <c r="H575" s="396"/>
      <c r="I575" s="396"/>
      <c r="J575" s="396"/>
      <c r="K575" s="396"/>
      <c r="L575" s="396"/>
      <c r="M575" s="396"/>
      <c r="N575" s="396"/>
      <c r="O575" s="398"/>
      <c r="P575" s="392" t="s">
        <v>69</v>
      </c>
      <c r="Q575" s="393"/>
      <c r="R575" s="393"/>
      <c r="S575" s="393"/>
      <c r="T575" s="393"/>
      <c r="U575" s="393"/>
      <c r="V575" s="394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x14ac:dyDescent="0.2">
      <c r="A576" s="396"/>
      <c r="B576" s="396"/>
      <c r="C576" s="396"/>
      <c r="D576" s="396"/>
      <c r="E576" s="396"/>
      <c r="F576" s="396"/>
      <c r="G576" s="396"/>
      <c r="H576" s="396"/>
      <c r="I576" s="396"/>
      <c r="J576" s="396"/>
      <c r="K576" s="396"/>
      <c r="L576" s="396"/>
      <c r="M576" s="396"/>
      <c r="N576" s="396"/>
      <c r="O576" s="398"/>
      <c r="P576" s="392" t="s">
        <v>69</v>
      </c>
      <c r="Q576" s="393"/>
      <c r="R576" s="393"/>
      <c r="S576" s="393"/>
      <c r="T576" s="393"/>
      <c r="U576" s="393"/>
      <c r="V576" s="394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customHeight="1" x14ac:dyDescent="0.25">
      <c r="A577" s="445" t="s">
        <v>727</v>
      </c>
      <c r="B577" s="396"/>
      <c r="C577" s="396"/>
      <c r="D577" s="396"/>
      <c r="E577" s="396"/>
      <c r="F577" s="396"/>
      <c r="G577" s="396"/>
      <c r="H577" s="396"/>
      <c r="I577" s="396"/>
      <c r="J577" s="396"/>
      <c r="K577" s="396"/>
      <c r="L577" s="396"/>
      <c r="M577" s="396"/>
      <c r="N577" s="396"/>
      <c r="O577" s="396"/>
      <c r="P577" s="396"/>
      <c r="Q577" s="396"/>
      <c r="R577" s="396"/>
      <c r="S577" s="396"/>
      <c r="T577" s="396"/>
      <c r="U577" s="396"/>
      <c r="V577" s="396"/>
      <c r="W577" s="396"/>
      <c r="X577" s="396"/>
      <c r="Y577" s="396"/>
      <c r="Z577" s="396"/>
      <c r="AA577" s="378"/>
      <c r="AB577" s="378"/>
      <c r="AC577" s="378"/>
    </row>
    <row r="578" spans="1:68" ht="14.25" customHeight="1" x14ac:dyDescent="0.25">
      <c r="A578" s="395" t="s">
        <v>109</v>
      </c>
      <c r="B578" s="396"/>
      <c r="C578" s="396"/>
      <c r="D578" s="396"/>
      <c r="E578" s="396"/>
      <c r="F578" s="396"/>
      <c r="G578" s="396"/>
      <c r="H578" s="396"/>
      <c r="I578" s="396"/>
      <c r="J578" s="396"/>
      <c r="K578" s="396"/>
      <c r="L578" s="396"/>
      <c r="M578" s="396"/>
      <c r="N578" s="396"/>
      <c r="O578" s="396"/>
      <c r="P578" s="396"/>
      <c r="Q578" s="396"/>
      <c r="R578" s="396"/>
      <c r="S578" s="396"/>
      <c r="T578" s="396"/>
      <c r="U578" s="396"/>
      <c r="V578" s="396"/>
      <c r="W578" s="396"/>
      <c r="X578" s="396"/>
      <c r="Y578" s="396"/>
      <c r="Z578" s="396"/>
      <c r="AA578" s="379"/>
      <c r="AB578" s="379"/>
      <c r="AC578" s="379"/>
    </row>
    <row r="579" spans="1:68" ht="27" customHeight="1" x14ac:dyDescent="0.25">
      <c r="A579" s="54" t="s">
        <v>728</v>
      </c>
      <c r="B579" s="54" t="s">
        <v>729</v>
      </c>
      <c r="C579" s="31">
        <v>4301011951</v>
      </c>
      <c r="D579" s="390">
        <v>4640242180045</v>
      </c>
      <c r="E579" s="391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49" t="s">
        <v>730</v>
      </c>
      <c r="Q579" s="388"/>
      <c r="R579" s="388"/>
      <c r="S579" s="388"/>
      <c r="T579" s="389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731</v>
      </c>
      <c r="B580" s="54" t="s">
        <v>732</v>
      </c>
      <c r="C580" s="31">
        <v>4301011950</v>
      </c>
      <c r="D580" s="390">
        <v>4640242180601</v>
      </c>
      <c r="E580" s="391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95" t="s">
        <v>733</v>
      </c>
      <c r="Q580" s="388"/>
      <c r="R580" s="388"/>
      <c r="S580" s="388"/>
      <c r="T580" s="389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x14ac:dyDescent="0.2">
      <c r="A581" s="397"/>
      <c r="B581" s="396"/>
      <c r="C581" s="396"/>
      <c r="D581" s="396"/>
      <c r="E581" s="396"/>
      <c r="F581" s="396"/>
      <c r="G581" s="396"/>
      <c r="H581" s="396"/>
      <c r="I581" s="396"/>
      <c r="J581" s="396"/>
      <c r="K581" s="396"/>
      <c r="L581" s="396"/>
      <c r="M581" s="396"/>
      <c r="N581" s="396"/>
      <c r="O581" s="398"/>
      <c r="P581" s="392" t="s">
        <v>69</v>
      </c>
      <c r="Q581" s="393"/>
      <c r="R581" s="393"/>
      <c r="S581" s="393"/>
      <c r="T581" s="393"/>
      <c r="U581" s="393"/>
      <c r="V581" s="394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x14ac:dyDescent="0.2">
      <c r="A582" s="396"/>
      <c r="B582" s="396"/>
      <c r="C582" s="396"/>
      <c r="D582" s="396"/>
      <c r="E582" s="396"/>
      <c r="F582" s="396"/>
      <c r="G582" s="396"/>
      <c r="H582" s="396"/>
      <c r="I582" s="396"/>
      <c r="J582" s="396"/>
      <c r="K582" s="396"/>
      <c r="L582" s="396"/>
      <c r="M582" s="396"/>
      <c r="N582" s="396"/>
      <c r="O582" s="398"/>
      <c r="P582" s="392" t="s">
        <v>69</v>
      </c>
      <c r="Q582" s="393"/>
      <c r="R582" s="393"/>
      <c r="S582" s="393"/>
      <c r="T582" s="393"/>
      <c r="U582" s="393"/>
      <c r="V582" s="394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customHeight="1" x14ac:dyDescent="0.25">
      <c r="A583" s="395" t="s">
        <v>149</v>
      </c>
      <c r="B583" s="396"/>
      <c r="C583" s="396"/>
      <c r="D583" s="396"/>
      <c r="E583" s="396"/>
      <c r="F583" s="396"/>
      <c r="G583" s="396"/>
      <c r="H583" s="396"/>
      <c r="I583" s="396"/>
      <c r="J583" s="396"/>
      <c r="K583" s="396"/>
      <c r="L583" s="396"/>
      <c r="M583" s="396"/>
      <c r="N583" s="396"/>
      <c r="O583" s="396"/>
      <c r="P583" s="396"/>
      <c r="Q583" s="396"/>
      <c r="R583" s="396"/>
      <c r="S583" s="396"/>
      <c r="T583" s="396"/>
      <c r="U583" s="396"/>
      <c r="V583" s="396"/>
      <c r="W583" s="396"/>
      <c r="X583" s="396"/>
      <c r="Y583" s="396"/>
      <c r="Z583" s="396"/>
      <c r="AA583" s="379"/>
      <c r="AB583" s="379"/>
      <c r="AC583" s="379"/>
    </row>
    <row r="584" spans="1:68" ht="27" customHeight="1" x14ac:dyDescent="0.25">
      <c r="A584" s="54" t="s">
        <v>734</v>
      </c>
      <c r="B584" s="54" t="s">
        <v>735</v>
      </c>
      <c r="C584" s="31">
        <v>4301020314</v>
      </c>
      <c r="D584" s="390">
        <v>4640242180090</v>
      </c>
      <c r="E584" s="391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6" t="s">
        <v>736</v>
      </c>
      <c r="Q584" s="388"/>
      <c r="R584" s="388"/>
      <c r="S584" s="388"/>
      <c r="T584" s="389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7"/>
      <c r="B585" s="396"/>
      <c r="C585" s="396"/>
      <c r="D585" s="396"/>
      <c r="E585" s="396"/>
      <c r="F585" s="396"/>
      <c r="G585" s="396"/>
      <c r="H585" s="396"/>
      <c r="I585" s="396"/>
      <c r="J585" s="396"/>
      <c r="K585" s="396"/>
      <c r="L585" s="396"/>
      <c r="M585" s="396"/>
      <c r="N585" s="396"/>
      <c r="O585" s="398"/>
      <c r="P585" s="392" t="s">
        <v>69</v>
      </c>
      <c r="Q585" s="393"/>
      <c r="R585" s="393"/>
      <c r="S585" s="393"/>
      <c r="T585" s="393"/>
      <c r="U585" s="393"/>
      <c r="V585" s="394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x14ac:dyDescent="0.2">
      <c r="A586" s="396"/>
      <c r="B586" s="396"/>
      <c r="C586" s="396"/>
      <c r="D586" s="396"/>
      <c r="E586" s="396"/>
      <c r="F586" s="396"/>
      <c r="G586" s="396"/>
      <c r="H586" s="396"/>
      <c r="I586" s="396"/>
      <c r="J586" s="396"/>
      <c r="K586" s="396"/>
      <c r="L586" s="396"/>
      <c r="M586" s="396"/>
      <c r="N586" s="396"/>
      <c r="O586" s="398"/>
      <c r="P586" s="392" t="s">
        <v>69</v>
      </c>
      <c r="Q586" s="393"/>
      <c r="R586" s="393"/>
      <c r="S586" s="393"/>
      <c r="T586" s="393"/>
      <c r="U586" s="393"/>
      <c r="V586" s="394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customHeight="1" x14ac:dyDescent="0.25">
      <c r="A587" s="395" t="s">
        <v>63</v>
      </c>
      <c r="B587" s="396"/>
      <c r="C587" s="396"/>
      <c r="D587" s="396"/>
      <c r="E587" s="396"/>
      <c r="F587" s="396"/>
      <c r="G587" s="396"/>
      <c r="H587" s="396"/>
      <c r="I587" s="396"/>
      <c r="J587" s="396"/>
      <c r="K587" s="396"/>
      <c r="L587" s="396"/>
      <c r="M587" s="396"/>
      <c r="N587" s="396"/>
      <c r="O587" s="396"/>
      <c r="P587" s="396"/>
      <c r="Q587" s="396"/>
      <c r="R587" s="396"/>
      <c r="S587" s="396"/>
      <c r="T587" s="396"/>
      <c r="U587" s="396"/>
      <c r="V587" s="396"/>
      <c r="W587" s="396"/>
      <c r="X587" s="396"/>
      <c r="Y587" s="396"/>
      <c r="Z587" s="396"/>
      <c r="AA587" s="379"/>
      <c r="AB587" s="379"/>
      <c r="AC587" s="379"/>
    </row>
    <row r="588" spans="1:68" ht="27" customHeight="1" x14ac:dyDescent="0.25">
      <c r="A588" s="54" t="s">
        <v>737</v>
      </c>
      <c r="B588" s="54" t="s">
        <v>738</v>
      </c>
      <c r="C588" s="31">
        <v>4301031321</v>
      </c>
      <c r="D588" s="390">
        <v>4640242180076</v>
      </c>
      <c r="E588" s="391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20" t="s">
        <v>739</v>
      </c>
      <c r="Q588" s="388"/>
      <c r="R588" s="388"/>
      <c r="S588" s="388"/>
      <c r="T588" s="389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397"/>
      <c r="B589" s="396"/>
      <c r="C589" s="396"/>
      <c r="D589" s="396"/>
      <c r="E589" s="396"/>
      <c r="F589" s="396"/>
      <c r="G589" s="396"/>
      <c r="H589" s="396"/>
      <c r="I589" s="396"/>
      <c r="J589" s="396"/>
      <c r="K589" s="396"/>
      <c r="L589" s="396"/>
      <c r="M589" s="396"/>
      <c r="N589" s="396"/>
      <c r="O589" s="398"/>
      <c r="P589" s="392" t="s">
        <v>69</v>
      </c>
      <c r="Q589" s="393"/>
      <c r="R589" s="393"/>
      <c r="S589" s="393"/>
      <c r="T589" s="393"/>
      <c r="U589" s="393"/>
      <c r="V589" s="394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x14ac:dyDescent="0.2">
      <c r="A590" s="396"/>
      <c r="B590" s="396"/>
      <c r="C590" s="396"/>
      <c r="D590" s="396"/>
      <c r="E590" s="396"/>
      <c r="F590" s="396"/>
      <c r="G590" s="396"/>
      <c r="H590" s="396"/>
      <c r="I590" s="396"/>
      <c r="J590" s="396"/>
      <c r="K590" s="396"/>
      <c r="L590" s="396"/>
      <c r="M590" s="396"/>
      <c r="N590" s="396"/>
      <c r="O590" s="398"/>
      <c r="P590" s="392" t="s">
        <v>69</v>
      </c>
      <c r="Q590" s="393"/>
      <c r="R590" s="393"/>
      <c r="S590" s="393"/>
      <c r="T590" s="393"/>
      <c r="U590" s="393"/>
      <c r="V590" s="394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customHeight="1" x14ac:dyDescent="0.25">
      <c r="A591" s="395" t="s">
        <v>71</v>
      </c>
      <c r="B591" s="396"/>
      <c r="C591" s="396"/>
      <c r="D591" s="396"/>
      <c r="E591" s="396"/>
      <c r="F591" s="396"/>
      <c r="G591" s="396"/>
      <c r="H591" s="396"/>
      <c r="I591" s="396"/>
      <c r="J591" s="396"/>
      <c r="K591" s="396"/>
      <c r="L591" s="396"/>
      <c r="M591" s="396"/>
      <c r="N591" s="396"/>
      <c r="O591" s="396"/>
      <c r="P591" s="396"/>
      <c r="Q591" s="396"/>
      <c r="R591" s="396"/>
      <c r="S591" s="396"/>
      <c r="T591" s="396"/>
      <c r="U591" s="396"/>
      <c r="V591" s="396"/>
      <c r="W591" s="396"/>
      <c r="X591" s="396"/>
      <c r="Y591" s="396"/>
      <c r="Z591" s="396"/>
      <c r="AA591" s="379"/>
      <c r="AB591" s="379"/>
      <c r="AC591" s="379"/>
    </row>
    <row r="592" spans="1:68" ht="27" customHeight="1" x14ac:dyDescent="0.25">
      <c r="A592" s="54" t="s">
        <v>740</v>
      </c>
      <c r="B592" s="54" t="s">
        <v>741</v>
      </c>
      <c r="C592" s="31">
        <v>4301051780</v>
      </c>
      <c r="D592" s="390">
        <v>4640242180106</v>
      </c>
      <c r="E592" s="391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49" t="s">
        <v>742</v>
      </c>
      <c r="Q592" s="388"/>
      <c r="R592" s="388"/>
      <c r="S592" s="388"/>
      <c r="T592" s="389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x14ac:dyDescent="0.2">
      <c r="A593" s="397"/>
      <c r="B593" s="396"/>
      <c r="C593" s="396"/>
      <c r="D593" s="396"/>
      <c r="E593" s="396"/>
      <c r="F593" s="396"/>
      <c r="G593" s="396"/>
      <c r="H593" s="396"/>
      <c r="I593" s="396"/>
      <c r="J593" s="396"/>
      <c r="K593" s="396"/>
      <c r="L593" s="396"/>
      <c r="M593" s="396"/>
      <c r="N593" s="396"/>
      <c r="O593" s="398"/>
      <c r="P593" s="392" t="s">
        <v>69</v>
      </c>
      <c r="Q593" s="393"/>
      <c r="R593" s="393"/>
      <c r="S593" s="393"/>
      <c r="T593" s="393"/>
      <c r="U593" s="393"/>
      <c r="V593" s="394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x14ac:dyDescent="0.2">
      <c r="A594" s="396"/>
      <c r="B594" s="396"/>
      <c r="C594" s="396"/>
      <c r="D594" s="396"/>
      <c r="E594" s="396"/>
      <c r="F594" s="396"/>
      <c r="G594" s="396"/>
      <c r="H594" s="396"/>
      <c r="I594" s="396"/>
      <c r="J594" s="396"/>
      <c r="K594" s="396"/>
      <c r="L594" s="396"/>
      <c r="M594" s="396"/>
      <c r="N594" s="396"/>
      <c r="O594" s="398"/>
      <c r="P594" s="392" t="s">
        <v>69</v>
      </c>
      <c r="Q594" s="393"/>
      <c r="R594" s="393"/>
      <c r="S594" s="393"/>
      <c r="T594" s="393"/>
      <c r="U594" s="393"/>
      <c r="V594" s="394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7"/>
      <c r="B595" s="396"/>
      <c r="C595" s="396"/>
      <c r="D595" s="396"/>
      <c r="E595" s="396"/>
      <c r="F595" s="396"/>
      <c r="G595" s="396"/>
      <c r="H595" s="396"/>
      <c r="I595" s="396"/>
      <c r="J595" s="396"/>
      <c r="K595" s="396"/>
      <c r="L595" s="396"/>
      <c r="M595" s="396"/>
      <c r="N595" s="396"/>
      <c r="O595" s="528"/>
      <c r="P595" s="564" t="s">
        <v>743</v>
      </c>
      <c r="Q595" s="536"/>
      <c r="R595" s="536"/>
      <c r="S595" s="536"/>
      <c r="T595" s="536"/>
      <c r="U595" s="536"/>
      <c r="V595" s="537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12461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12598.400000000001</v>
      </c>
      <c r="Z595" s="37"/>
      <c r="AA595" s="386"/>
      <c r="AB595" s="386"/>
      <c r="AC595" s="386"/>
    </row>
    <row r="596" spans="1:32" x14ac:dyDescent="0.2">
      <c r="A596" s="396"/>
      <c r="B596" s="396"/>
      <c r="C596" s="396"/>
      <c r="D596" s="396"/>
      <c r="E596" s="396"/>
      <c r="F596" s="396"/>
      <c r="G596" s="396"/>
      <c r="H596" s="396"/>
      <c r="I596" s="396"/>
      <c r="J596" s="396"/>
      <c r="K596" s="396"/>
      <c r="L596" s="396"/>
      <c r="M596" s="396"/>
      <c r="N596" s="396"/>
      <c r="O596" s="528"/>
      <c r="P596" s="564" t="s">
        <v>744</v>
      </c>
      <c r="Q596" s="536"/>
      <c r="R596" s="536"/>
      <c r="S596" s="536"/>
      <c r="T596" s="536"/>
      <c r="U596" s="536"/>
      <c r="V596" s="537"/>
      <c r="W596" s="37" t="s">
        <v>68</v>
      </c>
      <c r="X596" s="385">
        <f>IFERROR(SUM(BM22:BM592),"0")</f>
        <v>13267.902204292701</v>
      </c>
      <c r="Y596" s="385">
        <f>IFERROR(SUM(BN22:BN592),"0")</f>
        <v>13413.752999999999</v>
      </c>
      <c r="Z596" s="37"/>
      <c r="AA596" s="386"/>
      <c r="AB596" s="386"/>
      <c r="AC596" s="386"/>
    </row>
    <row r="597" spans="1:32" x14ac:dyDescent="0.2">
      <c r="A597" s="396"/>
      <c r="B597" s="396"/>
      <c r="C597" s="396"/>
      <c r="D597" s="396"/>
      <c r="E597" s="396"/>
      <c r="F597" s="396"/>
      <c r="G597" s="396"/>
      <c r="H597" s="396"/>
      <c r="I597" s="396"/>
      <c r="J597" s="396"/>
      <c r="K597" s="396"/>
      <c r="L597" s="396"/>
      <c r="M597" s="396"/>
      <c r="N597" s="396"/>
      <c r="O597" s="528"/>
      <c r="P597" s="564" t="s">
        <v>745</v>
      </c>
      <c r="Q597" s="536"/>
      <c r="R597" s="536"/>
      <c r="S597" s="536"/>
      <c r="T597" s="536"/>
      <c r="U597" s="536"/>
      <c r="V597" s="537"/>
      <c r="W597" s="37" t="s">
        <v>746</v>
      </c>
      <c r="X597" s="38">
        <f>ROUNDUP(SUM(BO22:BO592),0)</f>
        <v>25</v>
      </c>
      <c r="Y597" s="38">
        <f>ROUNDUP(SUM(BP22:BP592),0)</f>
        <v>25</v>
      </c>
      <c r="Z597" s="37"/>
      <c r="AA597" s="386"/>
      <c r="AB597" s="386"/>
      <c r="AC597" s="386"/>
    </row>
    <row r="598" spans="1:32" x14ac:dyDescent="0.2">
      <c r="A598" s="396"/>
      <c r="B598" s="396"/>
      <c r="C598" s="396"/>
      <c r="D598" s="396"/>
      <c r="E598" s="396"/>
      <c r="F598" s="396"/>
      <c r="G598" s="396"/>
      <c r="H598" s="396"/>
      <c r="I598" s="396"/>
      <c r="J598" s="396"/>
      <c r="K598" s="396"/>
      <c r="L598" s="396"/>
      <c r="M598" s="396"/>
      <c r="N598" s="396"/>
      <c r="O598" s="528"/>
      <c r="P598" s="564" t="s">
        <v>747</v>
      </c>
      <c r="Q598" s="536"/>
      <c r="R598" s="536"/>
      <c r="S598" s="536"/>
      <c r="T598" s="536"/>
      <c r="U598" s="536"/>
      <c r="V598" s="537"/>
      <c r="W598" s="37" t="s">
        <v>68</v>
      </c>
      <c r="X598" s="385">
        <f>GrossWeightTotal+PalletQtyTotal*25</f>
        <v>13892.902204292701</v>
      </c>
      <c r="Y598" s="385">
        <f>GrossWeightTotalR+PalletQtyTotalR*25</f>
        <v>14038.752999999999</v>
      </c>
      <c r="Z598" s="37"/>
      <c r="AA598" s="386"/>
      <c r="AB598" s="386"/>
      <c r="AC598" s="386"/>
    </row>
    <row r="599" spans="1:32" x14ac:dyDescent="0.2">
      <c r="A599" s="396"/>
      <c r="B599" s="396"/>
      <c r="C599" s="396"/>
      <c r="D599" s="396"/>
      <c r="E599" s="396"/>
      <c r="F599" s="396"/>
      <c r="G599" s="396"/>
      <c r="H599" s="396"/>
      <c r="I599" s="396"/>
      <c r="J599" s="396"/>
      <c r="K599" s="396"/>
      <c r="L599" s="396"/>
      <c r="M599" s="396"/>
      <c r="N599" s="396"/>
      <c r="O599" s="528"/>
      <c r="P599" s="564" t="s">
        <v>748</v>
      </c>
      <c r="Q599" s="536"/>
      <c r="R599" s="536"/>
      <c r="S599" s="536"/>
      <c r="T599" s="536"/>
      <c r="U599" s="536"/>
      <c r="V599" s="537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2131.4508289340438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2155</v>
      </c>
      <c r="Z599" s="37"/>
      <c r="AA599" s="386"/>
      <c r="AB599" s="386"/>
      <c r="AC599" s="386"/>
    </row>
    <row r="600" spans="1:32" ht="14.25" customHeight="1" x14ac:dyDescent="0.2">
      <c r="A600" s="396"/>
      <c r="B600" s="396"/>
      <c r="C600" s="396"/>
      <c r="D600" s="396"/>
      <c r="E600" s="396"/>
      <c r="F600" s="396"/>
      <c r="G600" s="396"/>
      <c r="H600" s="396"/>
      <c r="I600" s="396"/>
      <c r="J600" s="396"/>
      <c r="K600" s="396"/>
      <c r="L600" s="396"/>
      <c r="M600" s="396"/>
      <c r="N600" s="396"/>
      <c r="O600" s="528"/>
      <c r="P600" s="564" t="s">
        <v>749</v>
      </c>
      <c r="Q600" s="536"/>
      <c r="R600" s="536"/>
      <c r="S600" s="536"/>
      <c r="T600" s="536"/>
      <c r="U600" s="536"/>
      <c r="V600" s="537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29.010300000000001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401" t="s">
        <v>107</v>
      </c>
      <c r="D602" s="402"/>
      <c r="E602" s="402"/>
      <c r="F602" s="402"/>
      <c r="G602" s="402"/>
      <c r="H602" s="403"/>
      <c r="I602" s="401" t="s">
        <v>263</v>
      </c>
      <c r="J602" s="402"/>
      <c r="K602" s="402"/>
      <c r="L602" s="402"/>
      <c r="M602" s="402"/>
      <c r="N602" s="402"/>
      <c r="O602" s="402"/>
      <c r="P602" s="402"/>
      <c r="Q602" s="402"/>
      <c r="R602" s="402"/>
      <c r="S602" s="402"/>
      <c r="T602" s="402"/>
      <c r="U602" s="402"/>
      <c r="V602" s="403"/>
      <c r="W602" s="401" t="s">
        <v>483</v>
      </c>
      <c r="X602" s="403"/>
      <c r="Y602" s="401" t="s">
        <v>537</v>
      </c>
      <c r="Z602" s="402"/>
      <c r="AA602" s="402"/>
      <c r="AB602" s="403"/>
      <c r="AC602" s="380" t="s">
        <v>608</v>
      </c>
      <c r="AD602" s="401" t="s">
        <v>649</v>
      </c>
      <c r="AE602" s="403"/>
      <c r="AF602" s="381"/>
    </row>
    <row r="603" spans="1:32" ht="14.25" customHeight="1" thickTop="1" x14ac:dyDescent="0.2">
      <c r="A603" s="500" t="s">
        <v>752</v>
      </c>
      <c r="B603" s="401" t="s">
        <v>62</v>
      </c>
      <c r="C603" s="401" t="s">
        <v>108</v>
      </c>
      <c r="D603" s="401" t="s">
        <v>128</v>
      </c>
      <c r="E603" s="401" t="s">
        <v>176</v>
      </c>
      <c r="F603" s="401" t="s">
        <v>196</v>
      </c>
      <c r="G603" s="401" t="s">
        <v>231</v>
      </c>
      <c r="H603" s="401" t="s">
        <v>107</v>
      </c>
      <c r="I603" s="401" t="s">
        <v>264</v>
      </c>
      <c r="J603" s="401" t="s">
        <v>281</v>
      </c>
      <c r="K603" s="401" t="s">
        <v>337</v>
      </c>
      <c r="L603" s="381"/>
      <c r="M603" s="401" t="s">
        <v>352</v>
      </c>
      <c r="N603" s="381"/>
      <c r="O603" s="401" t="s">
        <v>368</v>
      </c>
      <c r="P603" s="401" t="s">
        <v>381</v>
      </c>
      <c r="Q603" s="401" t="s">
        <v>384</v>
      </c>
      <c r="R603" s="401" t="s">
        <v>391</v>
      </c>
      <c r="S603" s="401" t="s">
        <v>402</v>
      </c>
      <c r="T603" s="401" t="s">
        <v>405</v>
      </c>
      <c r="U603" s="401" t="s">
        <v>412</v>
      </c>
      <c r="V603" s="401" t="s">
        <v>474</v>
      </c>
      <c r="W603" s="401" t="s">
        <v>484</v>
      </c>
      <c r="X603" s="401" t="s">
        <v>512</v>
      </c>
      <c r="Y603" s="401" t="s">
        <v>538</v>
      </c>
      <c r="Z603" s="401" t="s">
        <v>583</v>
      </c>
      <c r="AA603" s="401" t="s">
        <v>598</v>
      </c>
      <c r="AB603" s="401" t="s">
        <v>605</v>
      </c>
      <c r="AC603" s="401" t="s">
        <v>608</v>
      </c>
      <c r="AD603" s="401" t="s">
        <v>649</v>
      </c>
      <c r="AE603" s="401" t="s">
        <v>727</v>
      </c>
      <c r="AF603" s="381"/>
    </row>
    <row r="604" spans="1:32" ht="13.5" customHeight="1" thickBot="1" x14ac:dyDescent="0.25">
      <c r="A604" s="501"/>
      <c r="B604" s="425"/>
      <c r="C604" s="425"/>
      <c r="D604" s="425"/>
      <c r="E604" s="425"/>
      <c r="F604" s="425"/>
      <c r="G604" s="425"/>
      <c r="H604" s="425"/>
      <c r="I604" s="425"/>
      <c r="J604" s="425"/>
      <c r="K604" s="425"/>
      <c r="L604" s="381"/>
      <c r="M604" s="425"/>
      <c r="N604" s="381"/>
      <c r="O604" s="425"/>
      <c r="P604" s="425"/>
      <c r="Q604" s="425"/>
      <c r="R604" s="425"/>
      <c r="S604" s="425"/>
      <c r="T604" s="425"/>
      <c r="U604" s="425"/>
      <c r="V604" s="425"/>
      <c r="W604" s="425"/>
      <c r="X604" s="425"/>
      <c r="Y604" s="425"/>
      <c r="Z604" s="425"/>
      <c r="AA604" s="425"/>
      <c r="AB604" s="425"/>
      <c r="AC604" s="425"/>
      <c r="AD604" s="425"/>
      <c r="AE604" s="425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162.4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313.8</v>
      </c>
      <c r="E605" s="46">
        <f>IFERROR(Y105*1,"0")+IFERROR(Y106*1,"0")+IFERROR(Y107*1,"0")+IFERROR(Y108*1,"0")+IFERROR(Y109*1,"0")+IFERROR(Y113*1,"0")+IFERROR(Y114*1,"0")+IFERROR(Y115*1,"0")+IFERROR(Y116*1,"0")+IFERROR(Y117*1,"0")</f>
        <v>346.20000000000005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785.2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0</v>
      </c>
      <c r="I605" s="46">
        <f>IFERROR(Y191*1,"0")+IFERROR(Y192*1,"0")+IFERROR(Y193*1,"0")+IFERROR(Y194*1,"0")+IFERROR(Y195*1,"0")+IFERROR(Y196*1,"0")+IFERROR(Y197*1,"0")+IFERROR(Y198*1,"0")</f>
        <v>170.10000000000002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1302.5999999999999</v>
      </c>
      <c r="K605" s="46">
        <f>IFERROR(Y247*1,"0")+IFERROR(Y248*1,"0")+IFERROR(Y249*1,"0")+IFERROR(Y250*1,"0")+IFERROR(Y251*1,"0")+IFERROR(Y252*1,"0")+IFERROR(Y253*1,"0")+IFERROR(Y254*1,"0")</f>
        <v>0</v>
      </c>
      <c r="L605" s="381"/>
      <c r="M605" s="46">
        <f>IFERROR(Y259*1,"0")+IFERROR(Y260*1,"0")+IFERROR(Y261*1,"0")+IFERROR(Y262*1,"0")+IFERROR(Y263*1,"0")+IFERROR(Y264*1,"0")+IFERROR(Y265*1,"0")+IFERROR(Y266*1,"0")</f>
        <v>0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266.39999999999998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1113.8999999999999</v>
      </c>
      <c r="V605" s="46">
        <f>IFERROR(Y364*1,"0")+IFERROR(Y368*1,"0")+IFERROR(Y369*1,"0")+IFERROR(Y370*1,"0")</f>
        <v>12.6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2295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1755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29.400000000000002</v>
      </c>
      <c r="Z605" s="46">
        <f>IFERROR(Y469*1,"0")+IFERROR(Y473*1,"0")+IFERROR(Y474*1,"0")+IFERROR(Y475*1,"0")+IFERROR(Y476*1,"0")+IFERROR(Y477*1,"0")+IFERROR(Y478*1,"0")+IFERROR(Y482*1,"0")</f>
        <v>1.32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4044.48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D54:E54"/>
    <mergeCell ref="P544:V544"/>
    <mergeCell ref="P427:V427"/>
    <mergeCell ref="P160:V160"/>
    <mergeCell ref="P283:V283"/>
    <mergeCell ref="P581:V581"/>
    <mergeCell ref="D271:E271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P495:V495"/>
    <mergeCell ref="P593:V593"/>
    <mergeCell ref="P422:V422"/>
    <mergeCell ref="P289:V289"/>
    <mergeCell ref="A534:Z534"/>
    <mergeCell ref="A101:O102"/>
    <mergeCell ref="P432:V432"/>
    <mergeCell ref="A257:Z257"/>
    <mergeCell ref="P439:T439"/>
    <mergeCell ref="E603:E604"/>
    <mergeCell ref="D249:E249"/>
    <mergeCell ref="P262:T262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A593:O594"/>
    <mergeCell ref="D384:E384"/>
    <mergeCell ref="D213:E213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O17:O18"/>
    <mergeCell ref="P336:T336"/>
    <mergeCell ref="P187:V187"/>
    <mergeCell ref="P423:V423"/>
    <mergeCell ref="A104:Z104"/>
    <mergeCell ref="P410:V410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22:E22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313:O314"/>
    <mergeCell ref="A404:Z404"/>
    <mergeCell ref="D226:E226"/>
    <mergeCell ref="P183:T183"/>
    <mergeCell ref="D164:E164"/>
    <mergeCell ref="P62:T62"/>
    <mergeCell ref="D550:E550"/>
    <mergeCell ref="P123:T123"/>
    <mergeCell ref="P529:V529"/>
    <mergeCell ref="P421:T421"/>
    <mergeCell ref="D225:E225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V6:W9"/>
    <mergeCell ref="P554:T554"/>
    <mergeCell ref="D364:E364"/>
    <mergeCell ref="P109:T109"/>
    <mergeCell ref="D435:E435"/>
    <mergeCell ref="P274:T274"/>
    <mergeCell ref="P541:T541"/>
    <mergeCell ref="D413:E413"/>
    <mergeCell ref="P345:T345"/>
    <mergeCell ref="D217:E217"/>
    <mergeCell ref="A155:O156"/>
    <mergeCell ref="P84:T84"/>
    <mergeCell ref="P193:T193"/>
    <mergeCell ref="P22:T22"/>
    <mergeCell ref="P320:T320"/>
    <mergeCell ref="P236:V236"/>
    <mergeCell ref="A61:Z61"/>
    <mergeCell ref="P80:T80"/>
    <mergeCell ref="D194:E194"/>
    <mergeCell ref="Z17:Z18"/>
    <mergeCell ref="P173:V173"/>
    <mergeCell ref="A172:O173"/>
    <mergeCell ref="A212:Z212"/>
    <mergeCell ref="D446:E446"/>
    <mergeCell ref="P44:V44"/>
    <mergeCell ref="A375:Z375"/>
    <mergeCell ref="A551:O552"/>
    <mergeCell ref="P164:T164"/>
    <mergeCell ref="D85:E85"/>
    <mergeCell ref="D383:E383"/>
    <mergeCell ref="A508:O509"/>
    <mergeCell ref="D541:E541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575:V575"/>
    <mergeCell ref="C602:H602"/>
    <mergeCell ref="D273:E273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J9:M9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AA603:AA604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P324:T324"/>
    <mergeCell ref="P153:T153"/>
    <mergeCell ref="A199:O200"/>
    <mergeCell ref="P511:T511"/>
    <mergeCell ref="A568:O569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D564:E564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A13:M13"/>
    <mergeCell ref="A15:M15"/>
    <mergeCell ref="R603:R604"/>
    <mergeCell ref="A19:Z19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T5:U5"/>
    <mergeCell ref="V5:W5"/>
    <mergeCell ref="P203:T203"/>
    <mergeCell ref="D488:E488"/>
    <mergeCell ref="D233:E233"/>
    <mergeCell ref="A347:O348"/>
    <mergeCell ref="D338:E338"/>
    <mergeCell ref="D580:E580"/>
    <mergeCell ref="D469:E469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P589:V589"/>
    <mergeCell ref="A42:Z42"/>
    <mergeCell ref="P43:T43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A12:M12"/>
    <mergeCell ref="P597:V597"/>
    <mergeCell ref="D487:E487"/>
    <mergeCell ref="A411:Z411"/>
    <mergeCell ref="A416:Z416"/>
    <mergeCell ref="P200:V200"/>
    <mergeCell ref="P74:T74"/>
    <mergeCell ref="P243:V243"/>
    <mergeCell ref="A190:Z190"/>
    <mergeCell ref="D340:E340"/>
    <mergeCell ref="D477:E477"/>
    <mergeCell ref="P204:T204"/>
    <mergeCell ref="P179:T179"/>
    <mergeCell ref="P446:T446"/>
    <mergeCell ref="D125:E125"/>
    <mergeCell ref="P440:T440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D116:E116"/>
    <mergeCell ref="A561:O562"/>
    <mergeCell ref="D352:E352"/>
    <mergeCell ref="P419:T419"/>
    <mergeCell ref="P219:T219"/>
    <mergeCell ref="P272:T272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Q12:R12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347:V347"/>
    <mergeCell ref="A5:C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32:T32"/>
    <mergeCell ref="P474:T474"/>
    <mergeCell ref="D224:E224"/>
    <mergeCell ref="P572:T572"/>
    <mergeCell ref="A468:Z468"/>
    <mergeCell ref="D382:E382"/>
    <mergeCell ref="A603:A604"/>
    <mergeCell ref="K603:K604"/>
    <mergeCell ref="P339:T339"/>
    <mergeCell ref="C603:C604"/>
    <mergeCell ref="A456:O457"/>
    <mergeCell ref="P230:T230"/>
    <mergeCell ref="P59:V59"/>
    <mergeCell ref="P47:T47"/>
    <mergeCell ref="P282:V282"/>
    <mergeCell ref="P111:V111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A6:C6"/>
    <mergeCell ref="D26:E26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D122:E122"/>
    <mergeCell ref="P117:T117"/>
    <mergeCell ref="A495:O496"/>
    <mergeCell ref="D311:E311"/>
    <mergeCell ref="D115:E115"/>
    <mergeCell ref="P55:T55"/>
    <mergeCell ref="P102:V102"/>
    <mergeCell ref="A563:Z563"/>
    <mergeCell ref="P304:V304"/>
    <mergeCell ref="P181:V181"/>
    <mergeCell ref="A553:Z553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A374:Z374"/>
    <mergeCell ref="D117:E117"/>
    <mergeCell ref="D559:E559"/>
    <mergeCell ref="P171:T171"/>
    <mergeCell ref="P413:T413"/>
    <mergeCell ref="P242:T242"/>
    <mergeCell ref="D353:E353"/>
    <mergeCell ref="P407:T407"/>
    <mergeCell ref="A95:O96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P565:T565"/>
    <mergeCell ref="P118:V118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W17:W18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D142:E142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522:O523"/>
    <mergeCell ref="P209:T209"/>
    <mergeCell ref="P147:T147"/>
    <mergeCell ref="A578:Z578"/>
    <mergeCell ref="P445:T445"/>
    <mergeCell ref="A434:Z434"/>
    <mergeCell ref="A50:Z50"/>
    <mergeCell ref="P96:V96"/>
    <mergeCell ref="P550:T550"/>
    <mergeCell ref="D527:E527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A363:Z363"/>
    <mergeCell ref="P220:T220"/>
    <mergeCell ref="D238:E238"/>
    <mergeCell ref="P86:T86"/>
    <mergeCell ref="P328:T328"/>
    <mergeCell ref="P384:T384"/>
    <mergeCell ref="A585:O586"/>
    <mergeCell ref="D572:E572"/>
    <mergeCell ref="P455:T455"/>
    <mergeCell ref="D376:E376"/>
    <mergeCell ref="P213:T213"/>
    <mergeCell ref="P249:T249"/>
    <mergeCell ref="P520:T520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P73:T73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2024-09-12T08:22:45Z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