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12.09.2024\"/>
    </mc:Choice>
  </mc:AlternateContent>
  <bookViews>
    <workbookView xWindow="0" yWindow="0" windowWidth="19200" windowHeight="67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Z592" i="2" s="1"/>
  <c r="Z593" i="2" s="1"/>
  <c r="X590" i="2"/>
  <c r="X589" i="2"/>
  <c r="BO588" i="2"/>
  <c r="BM588" i="2"/>
  <c r="Y588" i="2"/>
  <c r="Y590" i="2" s="1"/>
  <c r="X586" i="2"/>
  <c r="X585" i="2"/>
  <c r="BO584" i="2"/>
  <c r="BM584" i="2"/>
  <c r="Z584" i="2"/>
  <c r="Z585" i="2" s="1"/>
  <c r="Y584" i="2"/>
  <c r="Y585" i="2" s="1"/>
  <c r="X582" i="2"/>
  <c r="X581" i="2"/>
  <c r="BO580" i="2"/>
  <c r="BM580" i="2"/>
  <c r="Y580" i="2"/>
  <c r="Y582" i="2" s="1"/>
  <c r="BO579" i="2"/>
  <c r="BM579" i="2"/>
  <c r="Y579" i="2"/>
  <c r="X576" i="2"/>
  <c r="X575" i="2"/>
  <c r="BO574" i="2"/>
  <c r="BM574" i="2"/>
  <c r="Y574" i="2"/>
  <c r="Z574" i="2" s="1"/>
  <c r="BO573" i="2"/>
  <c r="BM573" i="2"/>
  <c r="Y573" i="2"/>
  <c r="BO572" i="2"/>
  <c r="BM572" i="2"/>
  <c r="Y572" i="2"/>
  <c r="Z572" i="2" s="1"/>
  <c r="BP571" i="2"/>
  <c r="BO571" i="2"/>
  <c r="BM571" i="2"/>
  <c r="Y571" i="2"/>
  <c r="X569" i="2"/>
  <c r="X568" i="2"/>
  <c r="BO567" i="2"/>
  <c r="BM567" i="2"/>
  <c r="Y567" i="2"/>
  <c r="BP567" i="2" s="1"/>
  <c r="BO566" i="2"/>
  <c r="BM566" i="2"/>
  <c r="Y566" i="2"/>
  <c r="Y569" i="2" s="1"/>
  <c r="BO565" i="2"/>
  <c r="BM565" i="2"/>
  <c r="Y565" i="2"/>
  <c r="BP565" i="2" s="1"/>
  <c r="BP564" i="2"/>
  <c r="BO564" i="2"/>
  <c r="BN564" i="2"/>
  <c r="BM564" i="2"/>
  <c r="Z564" i="2"/>
  <c r="Y564" i="2"/>
  <c r="X562" i="2"/>
  <c r="X561" i="2"/>
  <c r="BO560" i="2"/>
  <c r="BM560" i="2"/>
  <c r="Y560" i="2"/>
  <c r="BO559" i="2"/>
  <c r="BM559" i="2"/>
  <c r="Y559" i="2"/>
  <c r="BP559" i="2" s="1"/>
  <c r="BO558" i="2"/>
  <c r="BM558" i="2"/>
  <c r="Y558" i="2"/>
  <c r="BO557" i="2"/>
  <c r="BM557" i="2"/>
  <c r="Y557" i="2"/>
  <c r="BP557" i="2" s="1"/>
  <c r="BO556" i="2"/>
  <c r="BM556" i="2"/>
  <c r="Y556" i="2"/>
  <c r="BO555" i="2"/>
  <c r="BM555" i="2"/>
  <c r="Y555" i="2"/>
  <c r="BP555" i="2" s="1"/>
  <c r="BO554" i="2"/>
  <c r="BM554" i="2"/>
  <c r="Y554" i="2"/>
  <c r="X552" i="2"/>
  <c r="X551" i="2"/>
  <c r="BO550" i="2"/>
  <c r="BM550" i="2"/>
  <c r="Y550" i="2"/>
  <c r="BP550" i="2" s="1"/>
  <c r="BO549" i="2"/>
  <c r="BM549" i="2"/>
  <c r="Y549" i="2"/>
  <c r="Z549" i="2" s="1"/>
  <c r="BO548" i="2"/>
  <c r="BM548" i="2"/>
  <c r="Y548" i="2"/>
  <c r="BO547" i="2"/>
  <c r="BM547" i="2"/>
  <c r="Y547" i="2"/>
  <c r="Y551" i="2" s="1"/>
  <c r="X545" i="2"/>
  <c r="X544" i="2"/>
  <c r="BO543" i="2"/>
  <c r="BM543" i="2"/>
  <c r="Y543" i="2"/>
  <c r="BO542" i="2"/>
  <c r="BM542" i="2"/>
  <c r="Y542" i="2"/>
  <c r="BO541" i="2"/>
  <c r="BM541" i="2"/>
  <c r="Y541" i="2"/>
  <c r="BO540" i="2"/>
  <c r="BM540" i="2"/>
  <c r="Y540" i="2"/>
  <c r="BO539" i="2"/>
  <c r="BM539" i="2"/>
  <c r="Y539" i="2"/>
  <c r="BO538" i="2"/>
  <c r="BM538" i="2"/>
  <c r="Y538" i="2"/>
  <c r="BO537" i="2"/>
  <c r="BM537" i="2"/>
  <c r="Y537" i="2"/>
  <c r="X533" i="2"/>
  <c r="X532" i="2"/>
  <c r="BO531" i="2"/>
  <c r="BM531" i="2"/>
  <c r="Y531" i="2"/>
  <c r="Z531" i="2" s="1"/>
  <c r="Z532" i="2" s="1"/>
  <c r="P531" i="2"/>
  <c r="X529" i="2"/>
  <c r="X528" i="2"/>
  <c r="BO527" i="2"/>
  <c r="BM527" i="2"/>
  <c r="Y527" i="2"/>
  <c r="Z527" i="2" s="1"/>
  <c r="P527" i="2"/>
  <c r="BO526" i="2"/>
  <c r="BM526" i="2"/>
  <c r="Y526" i="2"/>
  <c r="P526" i="2"/>
  <c r="BP525" i="2"/>
  <c r="BO525" i="2"/>
  <c r="BN525" i="2"/>
  <c r="BM525" i="2"/>
  <c r="Z525" i="2"/>
  <c r="Y525" i="2"/>
  <c r="P525" i="2"/>
  <c r="X523" i="2"/>
  <c r="X522" i="2"/>
  <c r="BO521" i="2"/>
  <c r="BM521" i="2"/>
  <c r="Y521" i="2"/>
  <c r="P521" i="2"/>
  <c r="BO520" i="2"/>
  <c r="BM520" i="2"/>
  <c r="Y520" i="2"/>
  <c r="P520" i="2"/>
  <c r="BP519" i="2"/>
  <c r="BO519" i="2"/>
  <c r="BN519" i="2"/>
  <c r="BM519" i="2"/>
  <c r="Z519" i="2"/>
  <c r="Y519" i="2"/>
  <c r="P519" i="2"/>
  <c r="BO518" i="2"/>
  <c r="BM518" i="2"/>
  <c r="Y518" i="2"/>
  <c r="P518" i="2"/>
  <c r="BO517" i="2"/>
  <c r="BM517" i="2"/>
  <c r="Y517" i="2"/>
  <c r="BP517" i="2" s="1"/>
  <c r="P517" i="2"/>
  <c r="BP516" i="2"/>
  <c r="BO516" i="2"/>
  <c r="BN516" i="2"/>
  <c r="BM516" i="2"/>
  <c r="Z516" i="2"/>
  <c r="Y516" i="2"/>
  <c r="P516" i="2"/>
  <c r="X514" i="2"/>
  <c r="X513" i="2"/>
  <c r="BO512" i="2"/>
  <c r="BM512" i="2"/>
  <c r="Y512" i="2"/>
  <c r="P512" i="2"/>
  <c r="BO511" i="2"/>
  <c r="BM511" i="2"/>
  <c r="Y511" i="2"/>
  <c r="Y514" i="2" s="1"/>
  <c r="P511" i="2"/>
  <c r="X509" i="2"/>
  <c r="X508" i="2"/>
  <c r="BO507" i="2"/>
  <c r="BM507" i="2"/>
  <c r="Y507" i="2"/>
  <c r="BP507" i="2" s="1"/>
  <c r="P507" i="2"/>
  <c r="BO506" i="2"/>
  <c r="BM506" i="2"/>
  <c r="Y506" i="2"/>
  <c r="BP506" i="2" s="1"/>
  <c r="P506" i="2"/>
  <c r="BO505" i="2"/>
  <c r="BM505" i="2"/>
  <c r="Z505" i="2"/>
  <c r="Y505" i="2"/>
  <c r="BP505" i="2" s="1"/>
  <c r="P505" i="2"/>
  <c r="BO504" i="2"/>
  <c r="BM504" i="2"/>
  <c r="Y504" i="2"/>
  <c r="P504" i="2"/>
  <c r="BO503" i="2"/>
  <c r="BM503" i="2"/>
  <c r="Y503" i="2"/>
  <c r="Z503" i="2" s="1"/>
  <c r="P503" i="2"/>
  <c r="BO502" i="2"/>
  <c r="BM502" i="2"/>
  <c r="Y502" i="2"/>
  <c r="P502" i="2"/>
  <c r="BP501" i="2"/>
  <c r="BO501" i="2"/>
  <c r="BN501" i="2"/>
  <c r="BM501" i="2"/>
  <c r="Z501" i="2"/>
  <c r="Y501" i="2"/>
  <c r="P501" i="2"/>
  <c r="BO500" i="2"/>
  <c r="BN500" i="2"/>
  <c r="BM500" i="2"/>
  <c r="Z500" i="2"/>
  <c r="Y500" i="2"/>
  <c r="P500" i="2"/>
  <c r="X496" i="2"/>
  <c r="X495" i="2"/>
  <c r="BO494" i="2"/>
  <c r="BN494" i="2"/>
  <c r="BM494" i="2"/>
  <c r="Z494" i="2"/>
  <c r="Z495" i="2" s="1"/>
  <c r="Y494" i="2"/>
  <c r="AB605" i="2" s="1"/>
  <c r="P494" i="2"/>
  <c r="X491" i="2"/>
  <c r="X490" i="2"/>
  <c r="BO489" i="2"/>
  <c r="BN489" i="2"/>
  <c r="BM489" i="2"/>
  <c r="Z489" i="2"/>
  <c r="Y489" i="2"/>
  <c r="BP489" i="2" s="1"/>
  <c r="P489" i="2"/>
  <c r="BO488" i="2"/>
  <c r="BM488" i="2"/>
  <c r="Y488" i="2"/>
  <c r="P488" i="2"/>
  <c r="BP487" i="2"/>
  <c r="BO487" i="2"/>
  <c r="BN487" i="2"/>
  <c r="BM487" i="2"/>
  <c r="Z487" i="2"/>
  <c r="Y487" i="2"/>
  <c r="P487" i="2"/>
  <c r="X484" i="2"/>
  <c r="X483" i="2"/>
  <c r="BO482" i="2"/>
  <c r="BM482" i="2"/>
  <c r="Y482" i="2"/>
  <c r="P482" i="2"/>
  <c r="X480" i="2"/>
  <c r="X479" i="2"/>
  <c r="BP478" i="2"/>
  <c r="BO478" i="2"/>
  <c r="BN478" i="2"/>
  <c r="BM478" i="2"/>
  <c r="Z478" i="2"/>
  <c r="Y478" i="2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Z473" i="2"/>
  <c r="Y473" i="2"/>
  <c r="P473" i="2"/>
  <c r="X471" i="2"/>
  <c r="Y470" i="2"/>
  <c r="X470" i="2"/>
  <c r="BO469" i="2"/>
  <c r="BM469" i="2"/>
  <c r="Z469" i="2"/>
  <c r="Z470" i="2" s="1"/>
  <c r="Y469" i="2"/>
  <c r="Y471" i="2" s="1"/>
  <c r="P469" i="2"/>
  <c r="X466" i="2"/>
  <c r="Y465" i="2"/>
  <c r="X465" i="2"/>
  <c r="BO464" i="2"/>
  <c r="BM464" i="2"/>
  <c r="Z464" i="2"/>
  <c r="Z465" i="2" s="1"/>
  <c r="Y464" i="2"/>
  <c r="Y466" i="2" s="1"/>
  <c r="P464" i="2"/>
  <c r="X462" i="2"/>
  <c r="X461" i="2"/>
  <c r="BO460" i="2"/>
  <c r="BM460" i="2"/>
  <c r="Y460" i="2"/>
  <c r="Z460" i="2" s="1"/>
  <c r="P460" i="2"/>
  <c r="BO459" i="2"/>
  <c r="BM459" i="2"/>
  <c r="Y459" i="2"/>
  <c r="Y461" i="2" s="1"/>
  <c r="P459" i="2"/>
  <c r="X457" i="2"/>
  <c r="X456" i="2"/>
  <c r="BP455" i="2"/>
  <c r="BO455" i="2"/>
  <c r="BM455" i="2"/>
  <c r="Y455" i="2"/>
  <c r="BN455" i="2" s="1"/>
  <c r="P455" i="2"/>
  <c r="BO454" i="2"/>
  <c r="BN454" i="2"/>
  <c r="BM454" i="2"/>
  <c r="Z454" i="2"/>
  <c r="Y454" i="2"/>
  <c r="BP454" i="2" s="1"/>
  <c r="P454" i="2"/>
  <c r="BO453" i="2"/>
  <c r="BM453" i="2"/>
  <c r="Y453" i="2"/>
  <c r="P453" i="2"/>
  <c r="BO452" i="2"/>
  <c r="BM452" i="2"/>
  <c r="Y452" i="2"/>
  <c r="BN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P450" i="2"/>
  <c r="BO449" i="2"/>
  <c r="BM449" i="2"/>
  <c r="Y449" i="2"/>
  <c r="Z449" i="2" s="1"/>
  <c r="P449" i="2"/>
  <c r="BO448" i="2"/>
  <c r="BM448" i="2"/>
  <c r="Y448" i="2"/>
  <c r="BP448" i="2" s="1"/>
  <c r="P448" i="2"/>
  <c r="BP447" i="2"/>
  <c r="BO447" i="2"/>
  <c r="BN447" i="2"/>
  <c r="BM447" i="2"/>
  <c r="Z447" i="2"/>
  <c r="Y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Z437" i="2"/>
  <c r="Y437" i="2"/>
  <c r="BP437" i="2" s="1"/>
  <c r="P437" i="2"/>
  <c r="BO436" i="2"/>
  <c r="BM436" i="2"/>
  <c r="Y436" i="2"/>
  <c r="P436" i="2"/>
  <c r="BP435" i="2"/>
  <c r="BO435" i="2"/>
  <c r="BN435" i="2"/>
  <c r="BM435" i="2"/>
  <c r="Z435" i="2"/>
  <c r="Y435" i="2"/>
  <c r="P435" i="2"/>
  <c r="X433" i="2"/>
  <c r="X432" i="2"/>
  <c r="BO431" i="2"/>
  <c r="BM431" i="2"/>
  <c r="Y431" i="2"/>
  <c r="P431" i="2"/>
  <c r="X427" i="2"/>
  <c r="X426" i="2"/>
  <c r="BP425" i="2"/>
  <c r="BO425" i="2"/>
  <c r="BN425" i="2"/>
  <c r="BM425" i="2"/>
  <c r="Z425" i="2"/>
  <c r="Z426" i="2" s="1"/>
  <c r="Y425" i="2"/>
  <c r="Y427" i="2" s="1"/>
  <c r="P425" i="2"/>
  <c r="X423" i="2"/>
  <c r="X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P417" i="2"/>
  <c r="BO417" i="2"/>
  <c r="BN417" i="2"/>
  <c r="BM417" i="2"/>
  <c r="Z417" i="2"/>
  <c r="Y417" i="2"/>
  <c r="P417" i="2"/>
  <c r="X415" i="2"/>
  <c r="X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Z408" i="2" s="1"/>
  <c r="P408" i="2"/>
  <c r="BO407" i="2"/>
  <c r="BM407" i="2"/>
  <c r="Y407" i="2"/>
  <c r="BP407" i="2" s="1"/>
  <c r="P407" i="2"/>
  <c r="BP406" i="2"/>
  <c r="BO406" i="2"/>
  <c r="BN406" i="2"/>
  <c r="BM406" i="2"/>
  <c r="Z406" i="2"/>
  <c r="Y406" i="2"/>
  <c r="P406" i="2"/>
  <c r="BO405" i="2"/>
  <c r="BM405" i="2"/>
  <c r="Y405" i="2"/>
  <c r="X402" i="2"/>
  <c r="X401" i="2"/>
  <c r="BO400" i="2"/>
  <c r="BM400" i="2"/>
  <c r="Y400" i="2"/>
  <c r="Y402" i="2" s="1"/>
  <c r="P400" i="2"/>
  <c r="BP399" i="2"/>
  <c r="BO399" i="2"/>
  <c r="BN399" i="2"/>
  <c r="BM399" i="2"/>
  <c r="Z399" i="2"/>
  <c r="Y399" i="2"/>
  <c r="P399" i="2"/>
  <c r="X397" i="2"/>
  <c r="X396" i="2"/>
  <c r="BO395" i="2"/>
  <c r="BM395" i="2"/>
  <c r="Y395" i="2"/>
  <c r="P395" i="2"/>
  <c r="BO394" i="2"/>
  <c r="BM394" i="2"/>
  <c r="Y394" i="2"/>
  <c r="P394" i="2"/>
  <c r="BP393" i="2"/>
  <c r="BO393" i="2"/>
  <c r="BN393" i="2"/>
  <c r="BM393" i="2"/>
  <c r="Z393" i="2"/>
  <c r="Y393" i="2"/>
  <c r="P393" i="2"/>
  <c r="X391" i="2"/>
  <c r="X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P379" i="2"/>
  <c r="BP378" i="2"/>
  <c r="BO378" i="2"/>
  <c r="BM378" i="2"/>
  <c r="Y378" i="2"/>
  <c r="BN378" i="2" s="1"/>
  <c r="P378" i="2"/>
  <c r="BO377" i="2"/>
  <c r="BN377" i="2"/>
  <c r="BM377" i="2"/>
  <c r="Z377" i="2"/>
  <c r="Y377" i="2"/>
  <c r="BP377" i="2" s="1"/>
  <c r="P377" i="2"/>
  <c r="BO376" i="2"/>
  <c r="BM376" i="2"/>
  <c r="Y376" i="2"/>
  <c r="P376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X366" i="2"/>
  <c r="X365" i="2"/>
  <c r="BO364" i="2"/>
  <c r="BM364" i="2"/>
  <c r="Y364" i="2"/>
  <c r="BN364" i="2" s="1"/>
  <c r="P364" i="2"/>
  <c r="X361" i="2"/>
  <c r="X360" i="2"/>
  <c r="BO359" i="2"/>
  <c r="BM359" i="2"/>
  <c r="Y359" i="2"/>
  <c r="BP359" i="2" s="1"/>
  <c r="P359" i="2"/>
  <c r="BP358" i="2"/>
  <c r="BO358" i="2"/>
  <c r="BN358" i="2"/>
  <c r="BM358" i="2"/>
  <c r="Z358" i="2"/>
  <c r="Y358" i="2"/>
  <c r="P358" i="2"/>
  <c r="BO357" i="2"/>
  <c r="BM357" i="2"/>
  <c r="Y357" i="2"/>
  <c r="Z357" i="2" s="1"/>
  <c r="P357" i="2"/>
  <c r="X355" i="2"/>
  <c r="X354" i="2"/>
  <c r="BO353" i="2"/>
  <c r="BM353" i="2"/>
  <c r="Y353" i="2"/>
  <c r="Z353" i="2" s="1"/>
  <c r="P353" i="2"/>
  <c r="BO352" i="2"/>
  <c r="BM352" i="2"/>
  <c r="Y352" i="2"/>
  <c r="P352" i="2"/>
  <c r="BO351" i="2"/>
  <c r="BM351" i="2"/>
  <c r="Y351" i="2"/>
  <c r="BO350" i="2"/>
  <c r="BM350" i="2"/>
  <c r="Y350" i="2"/>
  <c r="X348" i="2"/>
  <c r="X347" i="2"/>
  <c r="BO346" i="2"/>
  <c r="BM346" i="2"/>
  <c r="Y346" i="2"/>
  <c r="P346" i="2"/>
  <c r="BO345" i="2"/>
  <c r="BM345" i="2"/>
  <c r="Y345" i="2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Z339" i="2" s="1"/>
  <c r="P339" i="2"/>
  <c r="BO338" i="2"/>
  <c r="BM338" i="2"/>
  <c r="Z338" i="2"/>
  <c r="Y338" i="2"/>
  <c r="BP338" i="2" s="1"/>
  <c r="P338" i="2"/>
  <c r="BO337" i="2"/>
  <c r="BM337" i="2"/>
  <c r="Y337" i="2"/>
  <c r="P337" i="2"/>
  <c r="BO336" i="2"/>
  <c r="BM336" i="2"/>
  <c r="Y336" i="2"/>
  <c r="P336" i="2"/>
  <c r="BO335" i="2"/>
  <c r="BM335" i="2"/>
  <c r="Z335" i="2"/>
  <c r="Y335" i="2"/>
  <c r="P335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BN329" i="2" s="1"/>
  <c r="P329" i="2"/>
  <c r="BP328" i="2"/>
  <c r="BO328" i="2"/>
  <c r="BN328" i="2"/>
  <c r="BM328" i="2"/>
  <c r="Z328" i="2"/>
  <c r="Y328" i="2"/>
  <c r="P328" i="2"/>
  <c r="X326" i="2"/>
  <c r="X325" i="2"/>
  <c r="BO324" i="2"/>
  <c r="BM324" i="2"/>
  <c r="Y324" i="2"/>
  <c r="P324" i="2"/>
  <c r="BO323" i="2"/>
  <c r="BM323" i="2"/>
  <c r="Y323" i="2"/>
  <c r="Z323" i="2" s="1"/>
  <c r="P323" i="2"/>
  <c r="BO322" i="2"/>
  <c r="BM322" i="2"/>
  <c r="Y322" i="2"/>
  <c r="P322" i="2"/>
  <c r="BP321" i="2"/>
  <c r="BO321" i="2"/>
  <c r="BN321" i="2"/>
  <c r="BM321" i="2"/>
  <c r="Z321" i="2"/>
  <c r="Y321" i="2"/>
  <c r="P321" i="2"/>
  <c r="BO320" i="2"/>
  <c r="BM320" i="2"/>
  <c r="Y320" i="2"/>
  <c r="P320" i="2"/>
  <c r="BO319" i="2"/>
  <c r="BM319" i="2"/>
  <c r="Y319" i="2"/>
  <c r="Z319" i="2" s="1"/>
  <c r="BO318" i="2"/>
  <c r="BM318" i="2"/>
  <c r="Y318" i="2"/>
  <c r="BP318" i="2" s="1"/>
  <c r="P318" i="2"/>
  <c r="BO317" i="2"/>
  <c r="BM317" i="2"/>
  <c r="Y317" i="2"/>
  <c r="P317" i="2"/>
  <c r="Y314" i="2"/>
  <c r="X314" i="2"/>
  <c r="X313" i="2"/>
  <c r="BO312" i="2"/>
  <c r="BM312" i="2"/>
  <c r="Y312" i="2"/>
  <c r="P312" i="2"/>
  <c r="BP311" i="2"/>
  <c r="BO311" i="2"/>
  <c r="BM311" i="2"/>
  <c r="Y311" i="2"/>
  <c r="BN311" i="2" s="1"/>
  <c r="P311" i="2"/>
  <c r="X309" i="2"/>
  <c r="X308" i="2"/>
  <c r="BO307" i="2"/>
  <c r="BM307" i="2"/>
  <c r="Y307" i="2"/>
  <c r="P307" i="2"/>
  <c r="X304" i="2"/>
  <c r="X303" i="2"/>
  <c r="BO302" i="2"/>
  <c r="BM302" i="2"/>
  <c r="Z302" i="2"/>
  <c r="Z303" i="2" s="1"/>
  <c r="Y302" i="2"/>
  <c r="P302" i="2"/>
  <c r="X299" i="2"/>
  <c r="X298" i="2"/>
  <c r="BO297" i="2"/>
  <c r="BM297" i="2"/>
  <c r="Y297" i="2"/>
  <c r="BP297" i="2" s="1"/>
  <c r="P297" i="2"/>
  <c r="BO296" i="2"/>
  <c r="BM296" i="2"/>
  <c r="Y296" i="2"/>
  <c r="P296" i="2"/>
  <c r="BO295" i="2"/>
  <c r="BM295" i="2"/>
  <c r="Y295" i="2"/>
  <c r="P295" i="2"/>
  <c r="BO294" i="2"/>
  <c r="BM294" i="2"/>
  <c r="Y294" i="2"/>
  <c r="P294" i="2"/>
  <c r="BO293" i="2"/>
  <c r="BM293" i="2"/>
  <c r="Y293" i="2"/>
  <c r="BP293" i="2" s="1"/>
  <c r="P293" i="2"/>
  <c r="X290" i="2"/>
  <c r="X289" i="2"/>
  <c r="BO288" i="2"/>
  <c r="BM288" i="2"/>
  <c r="Y288" i="2"/>
  <c r="Z288" i="2" s="1"/>
  <c r="P288" i="2"/>
  <c r="BO287" i="2"/>
  <c r="BM287" i="2"/>
  <c r="Y287" i="2"/>
  <c r="BP287" i="2" s="1"/>
  <c r="P287" i="2"/>
  <c r="BP286" i="2"/>
  <c r="BO286" i="2"/>
  <c r="BM286" i="2"/>
  <c r="Y286" i="2"/>
  <c r="P286" i="2"/>
  <c r="X283" i="2"/>
  <c r="X282" i="2"/>
  <c r="BO281" i="2"/>
  <c r="BM281" i="2"/>
  <c r="Y281" i="2"/>
  <c r="P605" i="2" s="1"/>
  <c r="P281" i="2"/>
  <c r="X278" i="2"/>
  <c r="X277" i="2"/>
  <c r="BO276" i="2"/>
  <c r="BM276" i="2"/>
  <c r="Y276" i="2"/>
  <c r="P276" i="2"/>
  <c r="BO275" i="2"/>
  <c r="BM275" i="2"/>
  <c r="Y275" i="2"/>
  <c r="BP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BO272" i="2"/>
  <c r="BM272" i="2"/>
  <c r="Y272" i="2"/>
  <c r="BP272" i="2" s="1"/>
  <c r="BO271" i="2"/>
  <c r="BM271" i="2"/>
  <c r="Y271" i="2"/>
  <c r="P271" i="2"/>
  <c r="X268" i="2"/>
  <c r="X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X256" i="2"/>
  <c r="X255" i="2"/>
  <c r="BO254" i="2"/>
  <c r="BM254" i="2"/>
  <c r="Y254" i="2"/>
  <c r="BP254" i="2" s="1"/>
  <c r="P254" i="2"/>
  <c r="BO253" i="2"/>
  <c r="BM253" i="2"/>
  <c r="Z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Z249" i="2" s="1"/>
  <c r="P249" i="2"/>
  <c r="BP248" i="2"/>
  <c r="BO248" i="2"/>
  <c r="BM248" i="2"/>
  <c r="Y248" i="2"/>
  <c r="BN248" i="2" s="1"/>
  <c r="P248" i="2"/>
  <c r="BO247" i="2"/>
  <c r="BM247" i="2"/>
  <c r="Y247" i="2"/>
  <c r="P247" i="2"/>
  <c r="X244" i="2"/>
  <c r="X243" i="2"/>
  <c r="BP242" i="2"/>
  <c r="BO242" i="2"/>
  <c r="BM242" i="2"/>
  <c r="Y242" i="2"/>
  <c r="P242" i="2"/>
  <c r="BO241" i="2"/>
  <c r="BM241" i="2"/>
  <c r="Y241" i="2"/>
  <c r="Z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6" i="2"/>
  <c r="X235" i="2"/>
  <c r="BO234" i="2"/>
  <c r="BM234" i="2"/>
  <c r="Z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Z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Z224" i="2" s="1"/>
  <c r="P224" i="2"/>
  <c r="X222" i="2"/>
  <c r="X221" i="2"/>
  <c r="BO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Y221" i="2" s="1"/>
  <c r="P216" i="2"/>
  <c r="BP215" i="2"/>
  <c r="BO215" i="2"/>
  <c r="BN215" i="2"/>
  <c r="BM215" i="2"/>
  <c r="Z215" i="2"/>
  <c r="Y215" i="2"/>
  <c r="P215" i="2"/>
  <c r="BO214" i="2"/>
  <c r="BM214" i="2"/>
  <c r="Y214" i="2"/>
  <c r="Z214" i="2" s="1"/>
  <c r="P214" i="2"/>
  <c r="BO213" i="2"/>
  <c r="BM213" i="2"/>
  <c r="Z213" i="2"/>
  <c r="Y213" i="2"/>
  <c r="P213" i="2"/>
  <c r="X211" i="2"/>
  <c r="X210" i="2"/>
  <c r="BO209" i="2"/>
  <c r="BM209" i="2"/>
  <c r="Y209" i="2"/>
  <c r="Z209" i="2" s="1"/>
  <c r="P209" i="2"/>
  <c r="BO208" i="2"/>
  <c r="BM208" i="2"/>
  <c r="Y208" i="2"/>
  <c r="Z208" i="2" s="1"/>
  <c r="P208" i="2"/>
  <c r="X206" i="2"/>
  <c r="X205" i="2"/>
  <c r="BO204" i="2"/>
  <c r="BM204" i="2"/>
  <c r="Y204" i="2"/>
  <c r="Z204" i="2" s="1"/>
  <c r="P204" i="2"/>
  <c r="BO203" i="2"/>
  <c r="BM203" i="2"/>
  <c r="Z203" i="2"/>
  <c r="Z205" i="2" s="1"/>
  <c r="Y203" i="2"/>
  <c r="Y205" i="2" s="1"/>
  <c r="P203" i="2"/>
  <c r="X200" i="2"/>
  <c r="X199" i="2"/>
  <c r="BO198" i="2"/>
  <c r="BM198" i="2"/>
  <c r="Y198" i="2"/>
  <c r="BP198" i="2" s="1"/>
  <c r="P198" i="2"/>
  <c r="BP197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Z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P192" i="2"/>
  <c r="BO192" i="2"/>
  <c r="BN192" i="2"/>
  <c r="BM192" i="2"/>
  <c r="Z192" i="2"/>
  <c r="Y192" i="2"/>
  <c r="P192" i="2"/>
  <c r="BO191" i="2"/>
  <c r="BM191" i="2"/>
  <c r="Y191" i="2"/>
  <c r="I605" i="2" s="1"/>
  <c r="P191" i="2"/>
  <c r="X187" i="2"/>
  <c r="X186" i="2"/>
  <c r="BP185" i="2"/>
  <c r="BO185" i="2"/>
  <c r="BN185" i="2"/>
  <c r="BM185" i="2"/>
  <c r="Z185" i="2"/>
  <c r="Y185" i="2"/>
  <c r="P185" i="2"/>
  <c r="BO184" i="2"/>
  <c r="BM184" i="2"/>
  <c r="Y184" i="2"/>
  <c r="BP184" i="2" s="1"/>
  <c r="P184" i="2"/>
  <c r="BO183" i="2"/>
  <c r="BM183" i="2"/>
  <c r="Y183" i="2"/>
  <c r="BP183" i="2" s="1"/>
  <c r="P183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P176" i="2"/>
  <c r="BO176" i="2"/>
  <c r="BN176" i="2"/>
  <c r="BM176" i="2"/>
  <c r="Z176" i="2"/>
  <c r="Y176" i="2"/>
  <c r="P176" i="2"/>
  <c r="BO175" i="2"/>
  <c r="BM175" i="2"/>
  <c r="Y175" i="2"/>
  <c r="BN175" i="2" s="1"/>
  <c r="P175" i="2"/>
  <c r="X173" i="2"/>
  <c r="X172" i="2"/>
  <c r="BO171" i="2"/>
  <c r="BM171" i="2"/>
  <c r="Y171" i="2"/>
  <c r="BN171" i="2" s="1"/>
  <c r="P171" i="2"/>
  <c r="BP170" i="2"/>
  <c r="BO170" i="2"/>
  <c r="BN170" i="2"/>
  <c r="BM170" i="2"/>
  <c r="Z170" i="2"/>
  <c r="Y170" i="2"/>
  <c r="P170" i="2"/>
  <c r="BO169" i="2"/>
  <c r="BN169" i="2"/>
  <c r="BM169" i="2"/>
  <c r="Z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Y166" i="2" s="1"/>
  <c r="P163" i="2"/>
  <c r="X161" i="2"/>
  <c r="X160" i="2"/>
  <c r="BP159" i="2"/>
  <c r="BO159" i="2"/>
  <c r="BN159" i="2"/>
  <c r="BM159" i="2"/>
  <c r="Z159" i="2"/>
  <c r="Y159" i="2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Y150" i="2"/>
  <c r="X150" i="2"/>
  <c r="X149" i="2"/>
  <c r="BO148" i="2"/>
  <c r="BM148" i="2"/>
  <c r="Y148" i="2"/>
  <c r="Z148" i="2" s="1"/>
  <c r="P148" i="2"/>
  <c r="BO147" i="2"/>
  <c r="BM147" i="2"/>
  <c r="Z147" i="2"/>
  <c r="Y147" i="2"/>
  <c r="BN147" i="2" s="1"/>
  <c r="P147" i="2"/>
  <c r="X145" i="2"/>
  <c r="X144" i="2"/>
  <c r="BO143" i="2"/>
  <c r="BM143" i="2"/>
  <c r="Z143" i="2"/>
  <c r="Y143" i="2"/>
  <c r="BN143" i="2" s="1"/>
  <c r="P143" i="2"/>
  <c r="BO142" i="2"/>
  <c r="BM142" i="2"/>
  <c r="Y142" i="2"/>
  <c r="BN142" i="2" s="1"/>
  <c r="P142" i="2"/>
  <c r="BO141" i="2"/>
  <c r="BM141" i="2"/>
  <c r="Z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N138" i="2"/>
  <c r="BM138" i="2"/>
  <c r="Z138" i="2"/>
  <c r="Y138" i="2"/>
  <c r="P138" i="2"/>
  <c r="X136" i="2"/>
  <c r="X135" i="2"/>
  <c r="BO134" i="2"/>
  <c r="BM134" i="2"/>
  <c r="Y134" i="2"/>
  <c r="BP134" i="2" s="1"/>
  <c r="P134" i="2"/>
  <c r="BO133" i="2"/>
  <c r="BM133" i="2"/>
  <c r="Z133" i="2"/>
  <c r="Y133" i="2"/>
  <c r="BN133" i="2" s="1"/>
  <c r="P133" i="2"/>
  <c r="BO132" i="2"/>
  <c r="BN132" i="2"/>
  <c r="BM132" i="2"/>
  <c r="Z132" i="2"/>
  <c r="Y132" i="2"/>
  <c r="BP132" i="2" s="1"/>
  <c r="P132" i="2"/>
  <c r="BO131" i="2"/>
  <c r="BN131" i="2"/>
  <c r="BM131" i="2"/>
  <c r="Z131" i="2"/>
  <c r="Y131" i="2"/>
  <c r="BP131" i="2" s="1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P124" i="2"/>
  <c r="BO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P116" i="2"/>
  <c r="BO116" i="2"/>
  <c r="BM116" i="2"/>
  <c r="Y116" i="2"/>
  <c r="BN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BO106" i="2"/>
  <c r="BM106" i="2"/>
  <c r="Y106" i="2"/>
  <c r="BP106" i="2" s="1"/>
  <c r="P106" i="2"/>
  <c r="BO105" i="2"/>
  <c r="BM105" i="2"/>
  <c r="Y105" i="2"/>
  <c r="BP105" i="2" s="1"/>
  <c r="P105" i="2"/>
  <c r="X102" i="2"/>
  <c r="X101" i="2"/>
  <c r="BO100" i="2"/>
  <c r="BM100" i="2"/>
  <c r="Y100" i="2"/>
  <c r="BP100" i="2" s="1"/>
  <c r="P100" i="2"/>
  <c r="BO99" i="2"/>
  <c r="BM99" i="2"/>
  <c r="Z99" i="2"/>
  <c r="Y99" i="2"/>
  <c r="BP99" i="2" s="1"/>
  <c r="P99" i="2"/>
  <c r="BO98" i="2"/>
  <c r="BM98" i="2"/>
  <c r="Y98" i="2"/>
  <c r="P98" i="2"/>
  <c r="Y96" i="2"/>
  <c r="X96" i="2"/>
  <c r="Y95" i="2"/>
  <c r="X95" i="2"/>
  <c r="BP94" i="2"/>
  <c r="BO94" i="2"/>
  <c r="BN94" i="2"/>
  <c r="BM94" i="2"/>
  <c r="Z94" i="2"/>
  <c r="Y94" i="2"/>
  <c r="P94" i="2"/>
  <c r="BO93" i="2"/>
  <c r="BM93" i="2"/>
  <c r="Y93" i="2"/>
  <c r="Z93" i="2" s="1"/>
  <c r="P93" i="2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BN87" i="2" s="1"/>
  <c r="P87" i="2"/>
  <c r="BO86" i="2"/>
  <c r="BM86" i="2"/>
  <c r="Z86" i="2"/>
  <c r="Y86" i="2"/>
  <c r="P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O80" i="2"/>
  <c r="BM80" i="2"/>
  <c r="Y80" i="2"/>
  <c r="BN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Z68" i="2" s="1"/>
  <c r="Y65" i="2"/>
  <c r="X65" i="2"/>
  <c r="Y64" i="2"/>
  <c r="X64" i="2"/>
  <c r="BP63" i="2"/>
  <c r="BO63" i="2"/>
  <c r="BN63" i="2"/>
  <c r="BM63" i="2"/>
  <c r="Z63" i="2"/>
  <c r="Y63" i="2"/>
  <c r="P63" i="2"/>
  <c r="BO62" i="2"/>
  <c r="BM62" i="2"/>
  <c r="Y62" i="2"/>
  <c r="Z62" i="2" s="1"/>
  <c r="P62" i="2"/>
  <c r="X60" i="2"/>
  <c r="X59" i="2"/>
  <c r="BO58" i="2"/>
  <c r="BM58" i="2"/>
  <c r="Y58" i="2"/>
  <c r="Z58" i="2" s="1"/>
  <c r="P58" i="2"/>
  <c r="BO57" i="2"/>
  <c r="BM57" i="2"/>
  <c r="Y57" i="2"/>
  <c r="Z57" i="2" s="1"/>
  <c r="P57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Y44" i="2"/>
  <c r="X44" i="2"/>
  <c r="BP43" i="2"/>
  <c r="BO43" i="2"/>
  <c r="BN43" i="2"/>
  <c r="BM43" i="2"/>
  <c r="Z43" i="2"/>
  <c r="Z44" i="2" s="1"/>
  <c r="Y43" i="2"/>
  <c r="Y45" i="2" s="1"/>
  <c r="P43" i="2"/>
  <c r="X41" i="2"/>
  <c r="Y40" i="2"/>
  <c r="X40" i="2"/>
  <c r="BP39" i="2"/>
  <c r="BO39" i="2"/>
  <c r="BN39" i="2"/>
  <c r="BM39" i="2"/>
  <c r="Z39" i="2"/>
  <c r="Z40" i="2" s="1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P33" i="2"/>
  <c r="BO33" i="2"/>
  <c r="BN33" i="2"/>
  <c r="BM33" i="2"/>
  <c r="Z33" i="2"/>
  <c r="Y33" i="2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P28" i="2"/>
  <c r="BO27" i="2"/>
  <c r="BN27" i="2"/>
  <c r="BM27" i="2"/>
  <c r="Z27" i="2"/>
  <c r="Y27" i="2"/>
  <c r="BP27" i="2" s="1"/>
  <c r="P27" i="2"/>
  <c r="BO26" i="2"/>
  <c r="BM26" i="2"/>
  <c r="Y26" i="2"/>
  <c r="Z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80" i="2" l="1"/>
  <c r="BP80" i="2"/>
  <c r="Z452" i="2"/>
  <c r="BP452" i="2"/>
  <c r="Z446" i="2"/>
  <c r="Y605" i="2"/>
  <c r="Z420" i="2"/>
  <c r="Z370" i="2"/>
  <c r="Z231" i="2"/>
  <c r="BN231" i="2"/>
  <c r="Z178" i="2"/>
  <c r="Z180" i="2" s="1"/>
  <c r="Y102" i="2"/>
  <c r="Y82" i="2"/>
  <c r="Z22" i="2"/>
  <c r="Z23" i="2" s="1"/>
  <c r="BN22" i="2"/>
  <c r="BP22" i="2"/>
  <c r="Y23" i="2"/>
  <c r="BN26" i="2"/>
  <c r="BP26" i="2"/>
  <c r="Y36" i="2"/>
  <c r="Z31" i="2"/>
  <c r="BN31" i="2"/>
  <c r="Z35" i="2"/>
  <c r="BN35" i="2"/>
  <c r="BP56" i="2"/>
  <c r="BN58" i="2"/>
  <c r="BP58" i="2"/>
  <c r="Z64" i="2"/>
  <c r="BN62" i="2"/>
  <c r="BP62" i="2"/>
  <c r="BP72" i="2"/>
  <c r="Z74" i="2"/>
  <c r="BN74" i="2"/>
  <c r="Z84" i="2"/>
  <c r="BN84" i="2"/>
  <c r="Y91" i="2"/>
  <c r="BP87" i="2"/>
  <c r="BN89" i="2"/>
  <c r="BP89" i="2"/>
  <c r="Z95" i="2"/>
  <c r="BN93" i="2"/>
  <c r="BP93" i="2"/>
  <c r="Z98" i="2"/>
  <c r="BN98" i="2"/>
  <c r="BP98" i="2"/>
  <c r="Z100" i="2"/>
  <c r="Z101" i="2" s="1"/>
  <c r="BN100" i="2"/>
  <c r="Y101" i="2"/>
  <c r="Z105" i="2"/>
  <c r="BN105" i="2"/>
  <c r="Z109" i="2"/>
  <c r="BN109" i="2"/>
  <c r="Z115" i="2"/>
  <c r="Z123" i="2"/>
  <c r="BN123" i="2"/>
  <c r="Z126" i="2"/>
  <c r="BN126" i="2"/>
  <c r="Z130" i="2"/>
  <c r="BN130" i="2"/>
  <c r="Y144" i="2"/>
  <c r="BN139" i="2"/>
  <c r="BP139" i="2"/>
  <c r="BP142" i="2"/>
  <c r="BP143" i="2"/>
  <c r="BP147" i="2"/>
  <c r="BN148" i="2"/>
  <c r="BP148" i="2"/>
  <c r="Z154" i="2"/>
  <c r="BN154" i="2"/>
  <c r="Y156" i="2"/>
  <c r="Z163" i="2"/>
  <c r="BN163" i="2"/>
  <c r="BP163" i="2"/>
  <c r="Y165" i="2"/>
  <c r="Z175" i="2"/>
  <c r="Z179" i="2"/>
  <c r="BN179" i="2"/>
  <c r="Y180" i="2"/>
  <c r="Z183" i="2"/>
  <c r="BN183" i="2"/>
  <c r="BP191" i="2"/>
  <c r="Y200" i="2"/>
  <c r="BP203" i="2"/>
  <c r="BN204" i="2"/>
  <c r="BP204" i="2"/>
  <c r="Y211" i="2"/>
  <c r="Y222" i="2"/>
  <c r="BP213" i="2"/>
  <c r="BN214" i="2"/>
  <c r="BP214" i="2"/>
  <c r="Z216" i="2"/>
  <c r="Z219" i="2"/>
  <c r="BN219" i="2"/>
  <c r="BP229" i="2"/>
  <c r="Z233" i="2"/>
  <c r="BN233" i="2"/>
  <c r="Z239" i="2"/>
  <c r="BN239" i="2"/>
  <c r="BN241" i="2"/>
  <c r="BP241" i="2"/>
  <c r="Y244" i="2"/>
  <c r="Z252" i="2"/>
  <c r="BN252" i="2"/>
  <c r="Z254" i="2"/>
  <c r="BN254" i="2"/>
  <c r="M605" i="2"/>
  <c r="Z261" i="2"/>
  <c r="BN261" i="2"/>
  <c r="BP266" i="2"/>
  <c r="Z272" i="2"/>
  <c r="BP281" i="2"/>
  <c r="Y282" i="2"/>
  <c r="Y283" i="2"/>
  <c r="Z287" i="2"/>
  <c r="BN288" i="2"/>
  <c r="BP288" i="2"/>
  <c r="BN293" i="2"/>
  <c r="BP295" i="2"/>
  <c r="BN295" i="2"/>
  <c r="Z295" i="2"/>
  <c r="BP312" i="2"/>
  <c r="BN312" i="2"/>
  <c r="Z312" i="2"/>
  <c r="BP331" i="2"/>
  <c r="Z331" i="2"/>
  <c r="BN339" i="2"/>
  <c r="BP339" i="2"/>
  <c r="BP345" i="2"/>
  <c r="BN345" i="2"/>
  <c r="Z345" i="2"/>
  <c r="BP351" i="2"/>
  <c r="BN351" i="2"/>
  <c r="Z351" i="2"/>
  <c r="Y372" i="2"/>
  <c r="BN368" i="2"/>
  <c r="Z368" i="2"/>
  <c r="BP369" i="2"/>
  <c r="BN369" i="2"/>
  <c r="Z369" i="2"/>
  <c r="BP379" i="2"/>
  <c r="Z379" i="2"/>
  <c r="BP394" i="2"/>
  <c r="BN394" i="2"/>
  <c r="Z394" i="2"/>
  <c r="Z396" i="2" s="1"/>
  <c r="BP395" i="2"/>
  <c r="BN395" i="2"/>
  <c r="Z395" i="2"/>
  <c r="BN408" i="2"/>
  <c r="BP408" i="2"/>
  <c r="Z412" i="2"/>
  <c r="Z414" i="2" s="1"/>
  <c r="Y415" i="2"/>
  <c r="Y414" i="2"/>
  <c r="BN412" i="2"/>
  <c r="BP412" i="2"/>
  <c r="BP413" i="2"/>
  <c r="BN413" i="2"/>
  <c r="Z413" i="2"/>
  <c r="BN125" i="2"/>
  <c r="BP125" i="2"/>
  <c r="Y135" i="2"/>
  <c r="BN153" i="2"/>
  <c r="Y172" i="2"/>
  <c r="Y173" i="2"/>
  <c r="BN177" i="2"/>
  <c r="BN193" i="2"/>
  <c r="Z210" i="2"/>
  <c r="BN208" i="2"/>
  <c r="BP208" i="2"/>
  <c r="Y210" i="2"/>
  <c r="BP209" i="2"/>
  <c r="BN250" i="2"/>
  <c r="BP250" i="2"/>
  <c r="BP307" i="2"/>
  <c r="BN307" i="2"/>
  <c r="Z307" i="2"/>
  <c r="Z308" i="2" s="1"/>
  <c r="U605" i="2"/>
  <c r="Y326" i="2"/>
  <c r="Y325" i="2"/>
  <c r="BP317" i="2"/>
  <c r="BN317" i="2"/>
  <c r="Z317" i="2"/>
  <c r="BN323" i="2"/>
  <c r="BP323" i="2"/>
  <c r="BP324" i="2"/>
  <c r="BN324" i="2"/>
  <c r="Z324" i="2"/>
  <c r="Y342" i="2"/>
  <c r="BN336" i="2"/>
  <c r="Z336" i="2"/>
  <c r="BN337" i="2"/>
  <c r="BP337" i="2"/>
  <c r="Y355" i="2"/>
  <c r="Z350" i="2"/>
  <c r="BN359" i="2"/>
  <c r="Y386" i="2"/>
  <c r="Z376" i="2"/>
  <c r="BN384" i="2"/>
  <c r="BP384" i="2"/>
  <c r="Z388" i="2"/>
  <c r="Y391" i="2"/>
  <c r="Y390" i="2"/>
  <c r="BN388" i="2"/>
  <c r="BP388" i="2"/>
  <c r="BP389" i="2"/>
  <c r="BN389" i="2"/>
  <c r="Z389" i="2"/>
  <c r="Y401" i="2"/>
  <c r="Z400" i="2"/>
  <c r="Z401" i="2" s="1"/>
  <c r="BN318" i="2"/>
  <c r="BN319" i="2"/>
  <c r="BP319" i="2"/>
  <c r="BN353" i="2"/>
  <c r="BP353" i="2"/>
  <c r="BN357" i="2"/>
  <c r="BP357" i="2"/>
  <c r="BN380" i="2"/>
  <c r="BP380" i="2"/>
  <c r="Y397" i="2"/>
  <c r="Y410" i="2"/>
  <c r="Y423" i="2"/>
  <c r="Z418" i="2"/>
  <c r="BN418" i="2"/>
  <c r="Z419" i="2"/>
  <c r="BN419" i="2"/>
  <c r="Z421" i="2"/>
  <c r="BN421" i="2"/>
  <c r="Z431" i="2"/>
  <c r="Z432" i="2" s="1"/>
  <c r="BN431" i="2"/>
  <c r="BP431" i="2"/>
  <c r="BP440" i="2"/>
  <c r="BN440" i="2"/>
  <c r="Z440" i="2"/>
  <c r="BN449" i="2"/>
  <c r="BP449" i="2"/>
  <c r="BP450" i="2"/>
  <c r="BN450" i="2"/>
  <c r="Z450" i="2"/>
  <c r="BN459" i="2"/>
  <c r="BP459" i="2"/>
  <c r="Y483" i="2"/>
  <c r="Y484" i="2"/>
  <c r="BP482" i="2"/>
  <c r="BN482" i="2"/>
  <c r="Z482" i="2"/>
  <c r="Z483" i="2" s="1"/>
  <c r="BP502" i="2"/>
  <c r="Z502" i="2"/>
  <c r="BN504" i="2"/>
  <c r="BP504" i="2"/>
  <c r="BP518" i="2"/>
  <c r="BN518" i="2"/>
  <c r="Z518" i="2"/>
  <c r="BP526" i="2"/>
  <c r="Z526" i="2"/>
  <c r="Z528" i="2" s="1"/>
  <c r="BN531" i="2"/>
  <c r="AD605" i="2"/>
  <c r="Y545" i="2"/>
  <c r="Y544" i="2"/>
  <c r="BP537" i="2"/>
  <c r="BN537" i="2"/>
  <c r="Z537" i="2"/>
  <c r="BP539" i="2"/>
  <c r="BN539" i="2"/>
  <c r="Z539" i="2"/>
  <c r="BP541" i="2"/>
  <c r="BN541" i="2"/>
  <c r="Z541" i="2"/>
  <c r="BP543" i="2"/>
  <c r="BN543" i="2"/>
  <c r="Z543" i="2"/>
  <c r="Y568" i="2"/>
  <c r="BN573" i="2"/>
  <c r="BP573" i="2"/>
  <c r="Z422" i="2"/>
  <c r="BN436" i="2"/>
  <c r="BP436" i="2"/>
  <c r="BP444" i="2"/>
  <c r="BN444" i="2"/>
  <c r="Z444" i="2"/>
  <c r="BP445" i="2"/>
  <c r="BN445" i="2"/>
  <c r="Z445" i="2"/>
  <c r="BP453" i="2"/>
  <c r="Z453" i="2"/>
  <c r="BP476" i="2"/>
  <c r="BN476" i="2"/>
  <c r="Z476" i="2"/>
  <c r="Z490" i="2"/>
  <c r="BP488" i="2"/>
  <c r="BN488" i="2"/>
  <c r="Z488" i="2"/>
  <c r="BP512" i="2"/>
  <c r="BN512" i="2"/>
  <c r="Z512" i="2"/>
  <c r="BP520" i="2"/>
  <c r="BN520" i="2"/>
  <c r="Z520" i="2"/>
  <c r="BP521" i="2"/>
  <c r="BN521" i="2"/>
  <c r="Z521" i="2"/>
  <c r="BP538" i="2"/>
  <c r="Z538" i="2"/>
  <c r="BP540" i="2"/>
  <c r="Z540" i="2"/>
  <c r="BP542" i="2"/>
  <c r="Z542" i="2"/>
  <c r="BN547" i="2"/>
  <c r="BP547" i="2"/>
  <c r="BN549" i="2"/>
  <c r="BP549" i="2"/>
  <c r="Y562" i="2"/>
  <c r="BN554" i="2"/>
  <c r="Z554" i="2"/>
  <c r="BP556" i="2"/>
  <c r="BN556" i="2"/>
  <c r="Z556" i="2"/>
  <c r="BP558" i="2"/>
  <c r="BN558" i="2"/>
  <c r="Z558" i="2"/>
  <c r="BP560" i="2"/>
  <c r="BN560" i="2"/>
  <c r="Z560" i="2"/>
  <c r="BP566" i="2"/>
  <c r="BN566" i="2"/>
  <c r="Z566" i="2"/>
  <c r="BN574" i="2"/>
  <c r="BP574" i="2"/>
  <c r="Y456" i="2"/>
  <c r="BN442" i="2"/>
  <c r="BP442" i="2"/>
  <c r="Y462" i="2"/>
  <c r="Y480" i="2"/>
  <c r="Y491" i="2"/>
  <c r="AC605" i="2"/>
  <c r="BN503" i="2"/>
  <c r="Y523" i="2"/>
  <c r="Y529" i="2"/>
  <c r="BN527" i="2"/>
  <c r="Y552" i="2"/>
  <c r="Y576" i="2"/>
  <c r="BN572" i="2"/>
  <c r="BP572" i="2"/>
  <c r="AE605" i="2"/>
  <c r="Y586" i="2"/>
  <c r="Z149" i="2"/>
  <c r="X596" i="2"/>
  <c r="Y119" i="2"/>
  <c r="Y145" i="2"/>
  <c r="Y235" i="2"/>
  <c r="BP224" i="2"/>
  <c r="BN224" i="2"/>
  <c r="BN226" i="2"/>
  <c r="Z226" i="2"/>
  <c r="BP294" i="2"/>
  <c r="BN294" i="2"/>
  <c r="BP296" i="2"/>
  <c r="BN296" i="2"/>
  <c r="Z296" i="2"/>
  <c r="Y332" i="2"/>
  <c r="BP329" i="2"/>
  <c r="Z28" i="2"/>
  <c r="Y77" i="2"/>
  <c r="Y236" i="2"/>
  <c r="BP274" i="2"/>
  <c r="BN274" i="2"/>
  <c r="BN276" i="2"/>
  <c r="Z276" i="2"/>
  <c r="Z294" i="2"/>
  <c r="S605" i="2"/>
  <c r="Y304" i="2"/>
  <c r="Y303" i="2"/>
  <c r="Z329" i="2"/>
  <c r="Z332" i="2" s="1"/>
  <c r="BP340" i="2"/>
  <c r="BN340" i="2"/>
  <c r="Z340" i="2"/>
  <c r="Z359" i="2"/>
  <c r="Z360" i="2" s="1"/>
  <c r="X597" i="2"/>
  <c r="Z30" i="2"/>
  <c r="BN99" i="2"/>
  <c r="Z106" i="2"/>
  <c r="Z110" i="2" s="1"/>
  <c r="BN122" i="2"/>
  <c r="F605" i="2"/>
  <c r="Y128" i="2"/>
  <c r="Y136" i="2"/>
  <c r="BN178" i="2"/>
  <c r="Z184" i="2"/>
  <c r="Z186" i="2" s="1"/>
  <c r="J605" i="2"/>
  <c r="BN216" i="2"/>
  <c r="Z218" i="2"/>
  <c r="Z221" i="2" s="1"/>
  <c r="BP220" i="2"/>
  <c r="BN220" i="2"/>
  <c r="BN228" i="2"/>
  <c r="Z230" i="2"/>
  <c r="K605" i="2"/>
  <c r="BN247" i="2"/>
  <c r="Z247" i="2"/>
  <c r="Z263" i="2"/>
  <c r="Z265" i="2"/>
  <c r="Y267" i="2"/>
  <c r="Z274" i="2"/>
  <c r="Y289" i="2"/>
  <c r="F9" i="2"/>
  <c r="Z32" i="2"/>
  <c r="BN86" i="2"/>
  <c r="Z88" i="2"/>
  <c r="BN115" i="2"/>
  <c r="Z117" i="2"/>
  <c r="Z122" i="2"/>
  <c r="Z127" i="2" s="1"/>
  <c r="BP133" i="2"/>
  <c r="BN141" i="2"/>
  <c r="BP226" i="2"/>
  <c r="BN272" i="2"/>
  <c r="Z71" i="2"/>
  <c r="BN55" i="2"/>
  <c r="H9" i="2"/>
  <c r="X599" i="2"/>
  <c r="BP28" i="2"/>
  <c r="BN30" i="2"/>
  <c r="Z34" i="2"/>
  <c r="Y59" i="2"/>
  <c r="BN73" i="2"/>
  <c r="Z75" i="2"/>
  <c r="Z79" i="2"/>
  <c r="Z81" i="2" s="1"/>
  <c r="Y90" i="2"/>
  <c r="BN106" i="2"/>
  <c r="Z108" i="2"/>
  <c r="Y149" i="2"/>
  <c r="Z158" i="2"/>
  <c r="Z160" i="2" s="1"/>
  <c r="BP169" i="2"/>
  <c r="H605" i="2"/>
  <c r="Y181" i="2"/>
  <c r="BN184" i="2"/>
  <c r="Z196" i="2"/>
  <c r="Z198" i="2"/>
  <c r="BP216" i="2"/>
  <c r="BN218" i="2"/>
  <c r="BP228" i="2"/>
  <c r="BN230" i="2"/>
  <c r="Z232" i="2"/>
  <c r="Z238" i="2"/>
  <c r="BP240" i="2"/>
  <c r="BN240" i="2"/>
  <c r="BN242" i="2"/>
  <c r="Z242" i="2"/>
  <c r="BN249" i="2"/>
  <c r="Z251" i="2"/>
  <c r="BN263" i="2"/>
  <c r="BN265" i="2"/>
  <c r="BP276" i="2"/>
  <c r="BN302" i="2"/>
  <c r="BN28" i="2"/>
  <c r="D605" i="2"/>
  <c r="BN32" i="2"/>
  <c r="BP55" i="2"/>
  <c r="BN57" i="2"/>
  <c r="BP86" i="2"/>
  <c r="BN88" i="2"/>
  <c r="Y110" i="2"/>
  <c r="BN117" i="2"/>
  <c r="BN124" i="2"/>
  <c r="Y160" i="2"/>
  <c r="Y187" i="2"/>
  <c r="BN203" i="2"/>
  <c r="BN209" i="2"/>
  <c r="BN213" i="2"/>
  <c r="Z240" i="2"/>
  <c r="BP247" i="2"/>
  <c r="Y268" i="2"/>
  <c r="BN287" i="2"/>
  <c r="Z297" i="2"/>
  <c r="Z73" i="2"/>
  <c r="BN71" i="2"/>
  <c r="J9" i="2"/>
  <c r="Y81" i="2"/>
  <c r="A10" i="2"/>
  <c r="BN34" i="2"/>
  <c r="Z54" i="2"/>
  <c r="BN68" i="2"/>
  <c r="Z70" i="2"/>
  <c r="BN75" i="2"/>
  <c r="BN79" i="2"/>
  <c r="Z85" i="2"/>
  <c r="E605" i="2"/>
  <c r="BN108" i="2"/>
  <c r="Z114" i="2"/>
  <c r="BP122" i="2"/>
  <c r="Z134" i="2"/>
  <c r="Z135" i="2" s="1"/>
  <c r="Z140" i="2"/>
  <c r="BN158" i="2"/>
  <c r="Z164" i="2"/>
  <c r="Z165" i="2" s="1"/>
  <c r="Z171" i="2"/>
  <c r="Z172" i="2" s="1"/>
  <c r="Y186" i="2"/>
  <c r="BN196" i="2"/>
  <c r="BN198" i="2"/>
  <c r="Y206" i="2"/>
  <c r="Z225" i="2"/>
  <c r="Z227" i="2"/>
  <c r="BN232" i="2"/>
  <c r="BN238" i="2"/>
  <c r="BP249" i="2"/>
  <c r="BN251" i="2"/>
  <c r="Y277" i="2"/>
  <c r="R605" i="2"/>
  <c r="BP302" i="2"/>
  <c r="BP346" i="2"/>
  <c r="BN346" i="2"/>
  <c r="Z346" i="2"/>
  <c r="Y255" i="2"/>
  <c r="O605" i="2"/>
  <c r="Z271" i="2"/>
  <c r="Z275" i="2"/>
  <c r="BN297" i="2"/>
  <c r="BP322" i="2"/>
  <c r="BN322" i="2"/>
  <c r="Z322" i="2"/>
  <c r="Y347" i="2"/>
  <c r="BP344" i="2"/>
  <c r="BN344" i="2"/>
  <c r="Z344" i="2"/>
  <c r="Z347" i="2" s="1"/>
  <c r="X595" i="2"/>
  <c r="BP57" i="2"/>
  <c r="Y37" i="2"/>
  <c r="BN54" i="2"/>
  <c r="Z56" i="2"/>
  <c r="BP68" i="2"/>
  <c r="BN70" i="2"/>
  <c r="Z72" i="2"/>
  <c r="BP79" i="2"/>
  <c r="BN85" i="2"/>
  <c r="Z87" i="2"/>
  <c r="Y111" i="2"/>
  <c r="BN114" i="2"/>
  <c r="Z116" i="2"/>
  <c r="BN134" i="2"/>
  <c r="BN140" i="2"/>
  <c r="Z142" i="2"/>
  <c r="BP158" i="2"/>
  <c r="BN164" i="2"/>
  <c r="BP175" i="2"/>
  <c r="Z191" i="2"/>
  <c r="BN225" i="2"/>
  <c r="BN227" i="2"/>
  <c r="BN234" i="2"/>
  <c r="Z248" i="2"/>
  <c r="BN253" i="2"/>
  <c r="Z260" i="2"/>
  <c r="BP262" i="2"/>
  <c r="BN262" i="2"/>
  <c r="BN264" i="2"/>
  <c r="Z264" i="2"/>
  <c r="Z311" i="2"/>
  <c r="Z313" i="2" s="1"/>
  <c r="BP320" i="2"/>
  <c r="BN320" i="2"/>
  <c r="Z320" i="2"/>
  <c r="Y333" i="2"/>
  <c r="Y366" i="2"/>
  <c r="Y365" i="2"/>
  <c r="BP364" i="2"/>
  <c r="V605" i="2"/>
  <c r="Y60" i="2"/>
  <c r="Y118" i="2"/>
  <c r="BP138" i="2"/>
  <c r="Y155" i="2"/>
  <c r="G605" i="2"/>
  <c r="BP171" i="2"/>
  <c r="BP177" i="2"/>
  <c r="Y243" i="2"/>
  <c r="Z262" i="2"/>
  <c r="BN271" i="2"/>
  <c r="BN275" i="2"/>
  <c r="Y278" i="2"/>
  <c r="Q605" i="2"/>
  <c r="Y313" i="2"/>
  <c r="Z364" i="2"/>
  <c r="Z365" i="2" s="1"/>
  <c r="B605" i="2"/>
  <c r="C605" i="2"/>
  <c r="Y76" i="2"/>
  <c r="Z153" i="2"/>
  <c r="Z155" i="2" s="1"/>
  <c r="BN191" i="2"/>
  <c r="Z193" i="2"/>
  <c r="BP195" i="2"/>
  <c r="BN195" i="2"/>
  <c r="BN197" i="2"/>
  <c r="Z197" i="2"/>
  <c r="Y199" i="2"/>
  <c r="Y256" i="2"/>
  <c r="BN260" i="2"/>
  <c r="BN266" i="2"/>
  <c r="Y309" i="2"/>
  <c r="Y308" i="2"/>
  <c r="T605" i="2"/>
  <c r="Z318" i="2"/>
  <c r="Z325" i="2" s="1"/>
  <c r="Y341" i="2"/>
  <c r="Y127" i="2"/>
  <c r="BP271" i="2"/>
  <c r="Y348" i="2"/>
  <c r="BP352" i="2"/>
  <c r="BN352" i="2"/>
  <c r="Z352" i="2"/>
  <c r="Z354" i="2" s="1"/>
  <c r="BP336" i="2"/>
  <c r="BN338" i="2"/>
  <c r="BN379" i="2"/>
  <c r="Z381" i="2"/>
  <c r="Y396" i="2"/>
  <c r="Z405" i="2"/>
  <c r="BN437" i="2"/>
  <c r="Z439" i="2"/>
  <c r="Y457" i="2"/>
  <c r="BN460" i="2"/>
  <c r="BN464" i="2"/>
  <c r="BN469" i="2"/>
  <c r="BN473" i="2"/>
  <c r="Z475" i="2"/>
  <c r="BP503" i="2"/>
  <c r="BN505" i="2"/>
  <c r="Z507" i="2"/>
  <c r="Z511" i="2"/>
  <c r="Z513" i="2" s="1"/>
  <c r="Y522" i="2"/>
  <c r="BP527" i="2"/>
  <c r="BP531" i="2"/>
  <c r="Z548" i="2"/>
  <c r="Z550" i="2"/>
  <c r="BP579" i="2"/>
  <c r="Z588" i="2"/>
  <c r="Z589" i="2" s="1"/>
  <c r="Y513" i="2"/>
  <c r="BN592" i="2"/>
  <c r="Y290" i="2"/>
  <c r="BN381" i="2"/>
  <c r="Z383" i="2"/>
  <c r="BN405" i="2"/>
  <c r="Z407" i="2"/>
  <c r="Y422" i="2"/>
  <c r="Y426" i="2"/>
  <c r="Y432" i="2"/>
  <c r="BN439" i="2"/>
  <c r="Z441" i="2"/>
  <c r="Z448" i="2"/>
  <c r="BP460" i="2"/>
  <c r="BP464" i="2"/>
  <c r="BP469" i="2"/>
  <c r="BP473" i="2"/>
  <c r="BN475" i="2"/>
  <c r="Z477" i="2"/>
  <c r="BN507" i="2"/>
  <c r="BN511" i="2"/>
  <c r="Z517" i="2"/>
  <c r="Z522" i="2" s="1"/>
  <c r="Y528" i="2"/>
  <c r="Y532" i="2"/>
  <c r="BN548" i="2"/>
  <c r="BN550" i="2"/>
  <c r="Z580" i="2"/>
  <c r="BN588" i="2"/>
  <c r="Z281" i="2"/>
  <c r="Z282" i="2" s="1"/>
  <c r="Z286" i="2"/>
  <c r="Z289" i="2" s="1"/>
  <c r="Y298" i="2"/>
  <c r="BN331" i="2"/>
  <c r="BN335" i="2"/>
  <c r="Z337" i="2"/>
  <c r="Z341" i="2" s="1"/>
  <c r="BN350" i="2"/>
  <c r="Y354" i="2"/>
  <c r="BP368" i="2"/>
  <c r="BN370" i="2"/>
  <c r="BN376" i="2"/>
  <c r="Z378" i="2"/>
  <c r="Z385" i="2" s="1"/>
  <c r="Y385" i="2"/>
  <c r="BN400" i="2"/>
  <c r="Y409" i="2"/>
  <c r="BN420" i="2"/>
  <c r="Z436" i="2"/>
  <c r="BN446" i="2"/>
  <c r="BN453" i="2"/>
  <c r="Z455" i="2"/>
  <c r="Z459" i="2"/>
  <c r="Z461" i="2" s="1"/>
  <c r="Y479" i="2"/>
  <c r="BP494" i="2"/>
  <c r="BP500" i="2"/>
  <c r="BN502" i="2"/>
  <c r="Z504" i="2"/>
  <c r="Z508" i="2" s="1"/>
  <c r="BN526" i="2"/>
  <c r="BN538" i="2"/>
  <c r="BN540" i="2"/>
  <c r="BN542" i="2"/>
  <c r="BP554" i="2"/>
  <c r="Z571" i="2"/>
  <c r="Z573" i="2"/>
  <c r="Y575" i="2"/>
  <c r="BN584" i="2"/>
  <c r="BP592" i="2"/>
  <c r="W605" i="2"/>
  <c r="BN383" i="2"/>
  <c r="BP405" i="2"/>
  <c r="BN407" i="2"/>
  <c r="BN441" i="2"/>
  <c r="BN448" i="2"/>
  <c r="BN477" i="2"/>
  <c r="BP511" i="2"/>
  <c r="BN517" i="2"/>
  <c r="BP548" i="2"/>
  <c r="Z565" i="2"/>
  <c r="Z567" i="2"/>
  <c r="BN580" i="2"/>
  <c r="BP588" i="2"/>
  <c r="X605" i="2"/>
  <c r="BN281" i="2"/>
  <c r="BN286" i="2"/>
  <c r="Z293" i="2"/>
  <c r="BP335" i="2"/>
  <c r="BP350" i="2"/>
  <c r="Y360" i="2"/>
  <c r="BP376" i="2"/>
  <c r="BP400" i="2"/>
  <c r="Y433" i="2"/>
  <c r="Z438" i="2"/>
  <c r="Z474" i="2"/>
  <c r="Z479" i="2" s="1"/>
  <c r="Y490" i="2"/>
  <c r="Y495" i="2"/>
  <c r="Z506" i="2"/>
  <c r="Y533" i="2"/>
  <c r="Z555" i="2"/>
  <c r="Z557" i="2"/>
  <c r="Z559" i="2"/>
  <c r="Y561" i="2"/>
  <c r="BN571" i="2"/>
  <c r="BP584" i="2"/>
  <c r="Y593" i="2"/>
  <c r="Y299" i="2"/>
  <c r="Y508" i="2"/>
  <c r="Z547" i="2"/>
  <c r="Z551" i="2" s="1"/>
  <c r="BN565" i="2"/>
  <c r="BN567" i="2"/>
  <c r="BP580" i="2"/>
  <c r="Y589" i="2"/>
  <c r="Z605" i="2"/>
  <c r="Y371" i="2"/>
  <c r="BN438" i="2"/>
  <c r="BN474" i="2"/>
  <c r="BN506" i="2"/>
  <c r="BN555" i="2"/>
  <c r="BN557" i="2"/>
  <c r="BN559" i="2"/>
  <c r="AA605" i="2"/>
  <c r="Y361" i="2"/>
  <c r="Y496" i="2"/>
  <c r="Z579" i="2"/>
  <c r="Z581" i="2" s="1"/>
  <c r="Y581" i="2"/>
  <c r="Y594" i="2"/>
  <c r="Y509" i="2"/>
  <c r="BN579" i="2"/>
  <c r="Z371" i="2" l="1"/>
  <c r="Z298" i="2"/>
  <c r="Z235" i="2"/>
  <c r="Z561" i="2"/>
  <c r="Z456" i="2"/>
  <c r="Z409" i="2"/>
  <c r="Z118" i="2"/>
  <c r="Z59" i="2"/>
  <c r="Y599" i="2"/>
  <c r="Z544" i="2"/>
  <c r="Z390" i="2"/>
  <c r="Z267" i="2"/>
  <c r="Y595" i="2"/>
  <c r="Z144" i="2"/>
  <c r="Z90" i="2"/>
  <c r="Y596" i="2"/>
  <c r="Y597" i="2"/>
  <c r="Z76" i="2"/>
  <c r="Z36" i="2"/>
  <c r="Z568" i="2"/>
  <c r="Z255" i="2"/>
  <c r="Z277" i="2"/>
  <c r="Z243" i="2"/>
  <c r="Z575" i="2"/>
  <c r="X598" i="2"/>
  <c r="Z199" i="2"/>
  <c r="Z600" i="2" l="1"/>
  <c r="Y598" i="2"/>
</calcChain>
</file>

<file path=xl/sharedStrings.xml><?xml version="1.0" encoding="utf-8"?>
<sst xmlns="http://schemas.openxmlformats.org/spreadsheetml/2006/main" count="3770" uniqueCount="790">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</sst>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Fill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05"/>
  <sheetViews>
    <sheetView showGridLines="0" tabSelected="1" topLeftCell="A583" zoomScaleNormal="100" zoomScaleSheetLayoutView="100" workbookViewId="0">
      <selection activeCell="AD592" sqref="AD28:AD592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customWidth="1"/>
    <col min="12" max="12" width="13.81640625" style="5" hidden="1" customWidth="1"/>
    <col min="13" max="13" width="9.453125" style="5" customWidth="1"/>
    <col min="14" max="14" width="15.81640625" style="5" hidden="1" customWidth="1"/>
    <col min="15" max="15" width="10.453125" style="4" customWidth="1"/>
    <col min="16" max="16" width="7.453125" style="2" customWidth="1"/>
    <col min="17" max="17" width="15.54296875" style="2" customWidth="1"/>
    <col min="18" max="18" width="8.1796875" style="1" customWidth="1"/>
    <col min="19" max="19" width="6.1796875" style="1" customWidth="1"/>
    <col min="20" max="20" width="10.81640625" style="3" customWidth="1"/>
    <col min="21" max="21" width="10.453125" style="3" customWidth="1"/>
    <col min="22" max="22" width="9.453125" style="3" customWidth="1"/>
    <col min="23" max="23" width="8.453125" style="3" customWidth="1"/>
    <col min="24" max="24" width="10" style="1" customWidth="1"/>
    <col min="25" max="25" width="11" style="1" customWidth="1"/>
    <col min="26" max="26" width="10" style="1" customWidth="1"/>
    <col min="27" max="27" width="11.54296875" style="1" customWidth="1"/>
    <col min="28" max="28" width="10.453125" style="1" customWidth="1"/>
    <col min="29" max="29" width="30" style="1" customWidth="1"/>
    <col min="30" max="30" width="11.453125" style="61" bestFit="1" customWidth="1"/>
    <col min="31" max="31" width="9.1796875" style="61"/>
    <col min="32" max="32" width="8.81640625" style="61" customWidth="1"/>
    <col min="33" max="33" width="13.54296875" style="1" customWidth="1"/>
    <col min="34" max="16384" width="9.1796875" style="1"/>
  </cols>
  <sheetData>
    <row r="1" spans="1:32" s="17" customFormat="1" ht="45" customHeight="1" x14ac:dyDescent="0.25">
      <c r="A1" s="48"/>
      <c r="B1" s="48"/>
      <c r="C1" s="48"/>
      <c r="D1" s="751" t="s">
        <v>29</v>
      </c>
      <c r="E1" s="751"/>
      <c r="F1" s="751"/>
      <c r="G1" s="14" t="s">
        <v>69</v>
      </c>
      <c r="H1" s="751" t="s">
        <v>49</v>
      </c>
      <c r="I1" s="751"/>
      <c r="J1" s="751"/>
      <c r="K1" s="751"/>
      <c r="L1" s="751"/>
      <c r="M1" s="751"/>
      <c r="N1" s="751"/>
      <c r="O1" s="751"/>
      <c r="P1" s="751"/>
      <c r="Q1" s="751"/>
      <c r="R1" s="752" t="s">
        <v>70</v>
      </c>
      <c r="S1" s="753"/>
      <c r="T1" s="75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5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4"/>
      <c r="Q3" s="754"/>
      <c r="R3" s="754"/>
      <c r="S3" s="754"/>
      <c r="T3" s="754"/>
      <c r="U3" s="754"/>
      <c r="V3" s="754"/>
      <c r="W3" s="75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5" customHeight="1" x14ac:dyDescent="0.25">
      <c r="A5" s="755" t="s">
        <v>8</v>
      </c>
      <c r="B5" s="755"/>
      <c r="C5" s="755"/>
      <c r="D5" s="756"/>
      <c r="E5" s="756"/>
      <c r="F5" s="757" t="s">
        <v>14</v>
      </c>
      <c r="G5" s="757"/>
      <c r="H5" s="756"/>
      <c r="I5" s="756"/>
      <c r="J5" s="756"/>
      <c r="K5" s="756"/>
      <c r="L5" s="756"/>
      <c r="M5" s="756"/>
      <c r="N5" s="73"/>
      <c r="P5" s="27" t="s">
        <v>4</v>
      </c>
      <c r="Q5" s="758">
        <v>45542</v>
      </c>
      <c r="R5" s="758"/>
      <c r="T5" s="759" t="s">
        <v>3</v>
      </c>
      <c r="U5" s="760"/>
      <c r="V5" s="761" t="s">
        <v>758</v>
      </c>
      <c r="W5" s="762"/>
      <c r="AB5" s="60"/>
      <c r="AC5" s="60"/>
      <c r="AD5" s="60"/>
      <c r="AE5" s="60"/>
    </row>
    <row r="6" spans="1:32" s="17" customFormat="1" ht="24" customHeight="1" x14ac:dyDescent="0.25">
      <c r="A6" s="755" t="s">
        <v>1</v>
      </c>
      <c r="B6" s="755"/>
      <c r="C6" s="755"/>
      <c r="D6" s="763" t="s">
        <v>759</v>
      </c>
      <c r="E6" s="763"/>
      <c r="F6" s="763"/>
      <c r="G6" s="763"/>
      <c r="H6" s="763"/>
      <c r="I6" s="763"/>
      <c r="J6" s="763"/>
      <c r="K6" s="763"/>
      <c r="L6" s="763"/>
      <c r="M6" s="763"/>
      <c r="N6" s="74"/>
      <c r="P6" s="27" t="s">
        <v>30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764"/>
      <c r="T6" s="765" t="s">
        <v>5</v>
      </c>
      <c r="U6" s="766"/>
      <c r="V6" s="767" t="s">
        <v>72</v>
      </c>
      <c r="W6" s="768"/>
      <c r="AB6" s="60"/>
      <c r="AC6" s="60"/>
      <c r="AD6" s="60"/>
      <c r="AE6" s="60"/>
    </row>
    <row r="7" spans="1:32" s="17" customFormat="1" ht="21.75" hidden="1" customHeight="1" x14ac:dyDescent="0.25">
      <c r="A7" s="65"/>
      <c r="B7" s="65"/>
      <c r="C7" s="65"/>
      <c r="D7" s="773" t="str">
        <f>IFERROR(VLOOKUP(DeliveryAddress,Table,3,0),1)</f>
        <v>1</v>
      </c>
      <c r="E7" s="774"/>
      <c r="F7" s="774"/>
      <c r="G7" s="774"/>
      <c r="H7" s="774"/>
      <c r="I7" s="774"/>
      <c r="J7" s="774"/>
      <c r="K7" s="774"/>
      <c r="L7" s="774"/>
      <c r="M7" s="775"/>
      <c r="N7" s="75"/>
      <c r="P7" s="29"/>
      <c r="Q7" s="49"/>
      <c r="R7" s="49"/>
      <c r="T7" s="765"/>
      <c r="U7" s="766"/>
      <c r="V7" s="769"/>
      <c r="W7" s="770"/>
      <c r="AB7" s="60"/>
      <c r="AC7" s="60"/>
      <c r="AD7" s="60"/>
      <c r="AE7" s="60"/>
    </row>
    <row r="8" spans="1:32" s="17" customFormat="1" ht="25.5" customHeight="1" x14ac:dyDescent="0.25">
      <c r="A8" s="776" t="s">
        <v>60</v>
      </c>
      <c r="B8" s="776"/>
      <c r="C8" s="776"/>
      <c r="D8" s="777"/>
      <c r="E8" s="777"/>
      <c r="F8" s="777"/>
      <c r="G8" s="777"/>
      <c r="H8" s="777"/>
      <c r="I8" s="777"/>
      <c r="J8" s="777"/>
      <c r="K8" s="777"/>
      <c r="L8" s="777"/>
      <c r="M8" s="777"/>
      <c r="N8" s="76"/>
      <c r="P8" s="27" t="s">
        <v>11</v>
      </c>
      <c r="Q8" s="742">
        <v>0.41666666666666669</v>
      </c>
      <c r="R8" s="742"/>
      <c r="T8" s="765"/>
      <c r="U8" s="766"/>
      <c r="V8" s="769"/>
      <c r="W8" s="770"/>
      <c r="AB8" s="60"/>
      <c r="AC8" s="60"/>
      <c r="AD8" s="60"/>
      <c r="AE8" s="60"/>
    </row>
    <row r="9" spans="1:32" s="17" customFormat="1" ht="40" customHeight="1" x14ac:dyDescent="0.25">
      <c r="A9" s="7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733" t="s">
        <v>48</v>
      </c>
      <c r="E9" s="734"/>
      <c r="F9" s="7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778" t="str">
        <f>IF(AND($A$9="Тип доверенности/получателя при получении в адресе перегруза:",$D$9="Разовая доверенность"),"Введите ФИО","")</f>
        <v/>
      </c>
      <c r="I9" s="778"/>
      <c r="J9" s="7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8"/>
      <c r="L9" s="778"/>
      <c r="M9" s="778"/>
      <c r="N9" s="71"/>
      <c r="P9" s="31" t="s">
        <v>15</v>
      </c>
      <c r="Q9" s="779"/>
      <c r="R9" s="779"/>
      <c r="T9" s="765"/>
      <c r="U9" s="766"/>
      <c r="V9" s="771"/>
      <c r="W9" s="772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5" customHeight="1" x14ac:dyDescent="0.25">
      <c r="A10" s="7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733"/>
      <c r="E10" s="734"/>
      <c r="F10" s="7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735" t="str">
        <f>IFERROR(VLOOKUP($D$10,Proxy,2,FALSE),"")</f>
        <v/>
      </c>
      <c r="I10" s="735"/>
      <c r="J10" s="735"/>
      <c r="K10" s="735"/>
      <c r="L10" s="735"/>
      <c r="M10" s="735"/>
      <c r="N10" s="72"/>
      <c r="P10" s="31" t="s">
        <v>35</v>
      </c>
      <c r="Q10" s="736"/>
      <c r="R10" s="736"/>
      <c r="U10" s="29" t="s">
        <v>12</v>
      </c>
      <c r="V10" s="737" t="s">
        <v>73</v>
      </c>
      <c r="W10" s="73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9"/>
      <c r="R11" s="739"/>
      <c r="U11" s="29" t="s">
        <v>31</v>
      </c>
      <c r="V11" s="740" t="s">
        <v>57</v>
      </c>
      <c r="W11" s="74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49999999999999" customHeight="1" x14ac:dyDescent="0.25">
      <c r="A12" s="741" t="s">
        <v>74</v>
      </c>
      <c r="B12" s="741"/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7"/>
      <c r="P12" s="27" t="s">
        <v>33</v>
      </c>
      <c r="Q12" s="742"/>
      <c r="R12" s="742"/>
      <c r="S12" s="28"/>
      <c r="T12"/>
      <c r="U12" s="29" t="s">
        <v>48</v>
      </c>
      <c r="V12" s="743"/>
      <c r="W12" s="743"/>
      <c r="X12"/>
      <c r="AB12" s="60"/>
      <c r="AC12" s="60"/>
      <c r="AD12" s="60"/>
      <c r="AE12" s="60"/>
    </row>
    <row r="13" spans="1:32" s="17" customFormat="1" ht="23.25" customHeight="1" x14ac:dyDescent="0.25">
      <c r="A13" s="741" t="s">
        <v>75</v>
      </c>
      <c r="B13" s="741"/>
      <c r="C13" s="741"/>
      <c r="D13" s="741"/>
      <c r="E13" s="741"/>
      <c r="F13" s="741"/>
      <c r="G13" s="741"/>
      <c r="H13" s="741"/>
      <c r="I13" s="741"/>
      <c r="J13" s="741"/>
      <c r="K13" s="741"/>
      <c r="L13" s="741"/>
      <c r="M13" s="741"/>
      <c r="N13" s="77"/>
      <c r="O13" s="31"/>
      <c r="P13" s="31" t="s">
        <v>34</v>
      </c>
      <c r="Q13" s="740"/>
      <c r="R13" s="74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49999999999999" customHeight="1" x14ac:dyDescent="0.25">
      <c r="A14" s="741" t="s">
        <v>76</v>
      </c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5">
      <c r="A15" s="744" t="s">
        <v>77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4"/>
      <c r="N15" s="78"/>
      <c r="O15"/>
      <c r="P15" s="745" t="s">
        <v>63</v>
      </c>
      <c r="Q15" s="745"/>
      <c r="R15" s="745"/>
      <c r="S15" s="745"/>
      <c r="T15" s="74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6"/>
      <c r="Q16" s="746"/>
      <c r="R16" s="746"/>
      <c r="S16" s="746"/>
      <c r="T16" s="7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5">
      <c r="A17" s="717" t="s">
        <v>61</v>
      </c>
      <c r="B17" s="717" t="s">
        <v>51</v>
      </c>
      <c r="C17" s="748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9" t="s">
        <v>16</v>
      </c>
      <c r="K17" s="749" t="s">
        <v>65</v>
      </c>
      <c r="L17" s="749" t="s">
        <v>67</v>
      </c>
      <c r="M17" s="749" t="s">
        <v>2</v>
      </c>
      <c r="N17" s="749" t="s">
        <v>66</v>
      </c>
      <c r="O17" s="717" t="s">
        <v>28</v>
      </c>
      <c r="P17" s="717" t="s">
        <v>17</v>
      </c>
      <c r="Q17" s="717"/>
      <c r="R17" s="717"/>
      <c r="S17" s="717"/>
      <c r="T17" s="717"/>
      <c r="U17" s="747" t="s">
        <v>58</v>
      </c>
      <c r="V17" s="717"/>
      <c r="W17" s="717" t="s">
        <v>6</v>
      </c>
      <c r="X17" s="717" t="s">
        <v>44</v>
      </c>
      <c r="Y17" s="718" t="s">
        <v>56</v>
      </c>
      <c r="Z17" s="717" t="s">
        <v>18</v>
      </c>
      <c r="AA17" s="720" t="s">
        <v>62</v>
      </c>
      <c r="AB17" s="720" t="s">
        <v>19</v>
      </c>
      <c r="AC17" s="721" t="s">
        <v>68</v>
      </c>
      <c r="AD17" s="723" t="s">
        <v>59</v>
      </c>
      <c r="AE17" s="724"/>
      <c r="AF17" s="725"/>
      <c r="AG17" s="729"/>
      <c r="BD17" s="730" t="s">
        <v>64</v>
      </c>
    </row>
    <row r="18" spans="1:68" ht="14.25" customHeight="1" x14ac:dyDescent="0.25">
      <c r="A18" s="717"/>
      <c r="B18" s="717"/>
      <c r="C18" s="748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50"/>
      <c r="K18" s="750"/>
      <c r="L18" s="750"/>
      <c r="M18" s="750"/>
      <c r="N18" s="750"/>
      <c r="O18" s="717"/>
      <c r="P18" s="717"/>
      <c r="Q18" s="717"/>
      <c r="R18" s="717"/>
      <c r="S18" s="717"/>
      <c r="T18" s="717"/>
      <c r="U18" s="36" t="s">
        <v>47</v>
      </c>
      <c r="V18" s="36" t="s">
        <v>46</v>
      </c>
      <c r="W18" s="717"/>
      <c r="X18" s="717"/>
      <c r="Y18" s="719"/>
      <c r="Z18" s="717"/>
      <c r="AA18" s="720"/>
      <c r="AB18" s="720"/>
      <c r="AC18" s="722"/>
      <c r="AD18" s="726"/>
      <c r="AE18" s="727"/>
      <c r="AF18" s="728"/>
      <c r="AG18" s="729"/>
      <c r="BD18" s="730"/>
    </row>
    <row r="19" spans="1:68" ht="27.75" customHeight="1" x14ac:dyDescent="0.25">
      <c r="A19" s="438" t="s">
        <v>78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55"/>
      <c r="AB19" s="55"/>
      <c r="AC19" s="55"/>
    </row>
    <row r="20" spans="1:68" ht="16.5" customHeight="1" x14ac:dyDescent="0.3">
      <c r="A20" s="415" t="s">
        <v>78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  <c r="AA20" s="66"/>
      <c r="AB20" s="66"/>
      <c r="AC20" s="80"/>
    </row>
    <row r="21" spans="1:68" ht="14.25" customHeight="1" x14ac:dyDescent="0.3">
      <c r="A21" s="401" t="s">
        <v>79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67"/>
      <c r="AB21" s="67"/>
      <c r="AC21" s="81"/>
    </row>
    <row r="22" spans="1:68" ht="27" customHeight="1" x14ac:dyDescent="0.3">
      <c r="A22" s="64" t="s">
        <v>80</v>
      </c>
      <c r="B22" s="64" t="s">
        <v>81</v>
      </c>
      <c r="C22" s="37">
        <v>4301051550</v>
      </c>
      <c r="D22" s="402">
        <v>4680115885004</v>
      </c>
      <c r="E22" s="402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3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4"/>
      <c r="R22" s="404"/>
      <c r="S22" s="404"/>
      <c r="T22" s="405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D22" s="780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t="12.5" x14ac:dyDescent="0.25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409"/>
      <c r="P23" s="406" t="s">
        <v>43</v>
      </c>
      <c r="Q23" s="407"/>
      <c r="R23" s="407"/>
      <c r="S23" s="407"/>
      <c r="T23" s="407"/>
      <c r="U23" s="407"/>
      <c r="V23" s="408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  <c r="AD23" s="780"/>
    </row>
    <row r="24" spans="1:68" ht="12.5" x14ac:dyDescent="0.25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409"/>
      <c r="P24" s="406" t="s">
        <v>43</v>
      </c>
      <c r="Q24" s="407"/>
      <c r="R24" s="407"/>
      <c r="S24" s="407"/>
      <c r="T24" s="407"/>
      <c r="U24" s="407"/>
      <c r="V24" s="408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  <c r="AD24" s="780"/>
    </row>
    <row r="25" spans="1:68" ht="14.25" customHeight="1" x14ac:dyDescent="0.3">
      <c r="A25" s="401" t="s">
        <v>84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67"/>
      <c r="AB25" s="67"/>
      <c r="AC25" s="81"/>
      <c r="AD25" s="780"/>
    </row>
    <row r="26" spans="1:68" ht="27" customHeight="1" x14ac:dyDescent="0.3">
      <c r="A26" s="64" t="s">
        <v>85</v>
      </c>
      <c r="B26" s="64" t="s">
        <v>86</v>
      </c>
      <c r="C26" s="37">
        <v>4301051865</v>
      </c>
      <c r="D26" s="402">
        <v>4680115885912</v>
      </c>
      <c r="E26" s="402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09" t="s">
        <v>87</v>
      </c>
      <c r="Q26" s="404"/>
      <c r="R26" s="404"/>
      <c r="S26" s="404"/>
      <c r="T26" s="405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D26" s="780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3">
      <c r="A27" s="64" t="s">
        <v>89</v>
      </c>
      <c r="B27" s="64" t="s">
        <v>90</v>
      </c>
      <c r="C27" s="37">
        <v>4301051551</v>
      </c>
      <c r="D27" s="402">
        <v>4607091383881</v>
      </c>
      <c r="E27" s="40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4"/>
      <c r="R27" s="404"/>
      <c r="S27" s="404"/>
      <c r="T27" s="405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D27" s="780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3">
      <c r="A28" s="64" t="s">
        <v>91</v>
      </c>
      <c r="B28" s="64" t="s">
        <v>92</v>
      </c>
      <c r="C28" s="37">
        <v>4301051552</v>
      </c>
      <c r="D28" s="402">
        <v>4607091388237</v>
      </c>
      <c r="E28" s="40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4"/>
      <c r="R28" s="404"/>
      <c r="S28" s="404"/>
      <c r="T28" s="405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D28" s="780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3">
      <c r="A29" s="64" t="s">
        <v>93</v>
      </c>
      <c r="B29" s="64" t="s">
        <v>94</v>
      </c>
      <c r="C29" s="37">
        <v>4301051180</v>
      </c>
      <c r="D29" s="402">
        <v>4607091383935</v>
      </c>
      <c r="E29" s="40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4"/>
      <c r="R29" s="404"/>
      <c r="S29" s="404"/>
      <c r="T29" s="405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D29" s="780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3">
      <c r="A30" s="64" t="s">
        <v>93</v>
      </c>
      <c r="B30" s="64" t="s">
        <v>95</v>
      </c>
      <c r="C30" s="37">
        <v>4301051692</v>
      </c>
      <c r="D30" s="402">
        <v>4607091383935</v>
      </c>
      <c r="E30" s="40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1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04"/>
      <c r="R30" s="404"/>
      <c r="S30" s="404"/>
      <c r="T30" s="405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D30" s="780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3">
      <c r="A31" s="64" t="s">
        <v>96</v>
      </c>
      <c r="B31" s="64" t="s">
        <v>97</v>
      </c>
      <c r="C31" s="37">
        <v>4301051783</v>
      </c>
      <c r="D31" s="402">
        <v>4680115881990</v>
      </c>
      <c r="E31" s="40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1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04"/>
      <c r="R31" s="404"/>
      <c r="S31" s="404"/>
      <c r="T31" s="405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D31" s="780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3">
      <c r="A32" s="64" t="s">
        <v>98</v>
      </c>
      <c r="B32" s="64" t="s">
        <v>99</v>
      </c>
      <c r="C32" s="37">
        <v>4301051786</v>
      </c>
      <c r="D32" s="402">
        <v>4680115881853</v>
      </c>
      <c r="E32" s="40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15" t="s">
        <v>100</v>
      </c>
      <c r="Q32" s="404"/>
      <c r="R32" s="404"/>
      <c r="S32" s="404"/>
      <c r="T32" s="405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D32" s="780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3">
      <c r="A33" s="64" t="s">
        <v>101</v>
      </c>
      <c r="B33" s="64" t="s">
        <v>102</v>
      </c>
      <c r="C33" s="37">
        <v>4301051861</v>
      </c>
      <c r="D33" s="402">
        <v>4680115885905</v>
      </c>
      <c r="E33" s="402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16" t="s">
        <v>103</v>
      </c>
      <c r="Q33" s="404"/>
      <c r="R33" s="404"/>
      <c r="S33" s="404"/>
      <c r="T33" s="405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D33" s="780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3">
      <c r="A34" s="64" t="s">
        <v>104</v>
      </c>
      <c r="B34" s="64" t="s">
        <v>105</v>
      </c>
      <c r="C34" s="37">
        <v>4301051593</v>
      </c>
      <c r="D34" s="402">
        <v>4607091383911</v>
      </c>
      <c r="E34" s="402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04"/>
      <c r="R34" s="404"/>
      <c r="S34" s="404"/>
      <c r="T34" s="405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D34" s="780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3">
      <c r="A35" s="64" t="s">
        <v>106</v>
      </c>
      <c r="B35" s="64" t="s">
        <v>107</v>
      </c>
      <c r="C35" s="37">
        <v>4301051592</v>
      </c>
      <c r="D35" s="402">
        <v>4607091388244</v>
      </c>
      <c r="E35" s="402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04"/>
      <c r="R35" s="404"/>
      <c r="S35" s="404"/>
      <c r="T35" s="405"/>
      <c r="U35" s="40" t="s">
        <v>48</v>
      </c>
      <c r="V35" s="40" t="s">
        <v>48</v>
      </c>
      <c r="W35" s="41" t="s">
        <v>0</v>
      </c>
      <c r="X35" s="59">
        <v>50.4</v>
      </c>
      <c r="Y35" s="56">
        <f t="shared" si="0"/>
        <v>50.4</v>
      </c>
      <c r="Z35" s="42">
        <f t="shared" si="1"/>
        <v>0.15060000000000001</v>
      </c>
      <c r="AA35" s="69" t="s">
        <v>48</v>
      </c>
      <c r="AB35" s="70" t="s">
        <v>48</v>
      </c>
      <c r="AC35" s="82"/>
      <c r="AD35" s="780"/>
      <c r="AG35" s="79"/>
      <c r="AJ35" s="84"/>
      <c r="AK35" s="84"/>
      <c r="BB35" s="95" t="s">
        <v>69</v>
      </c>
      <c r="BM35" s="79">
        <f t="shared" si="2"/>
        <v>55.72</v>
      </c>
      <c r="BN35" s="79">
        <f t="shared" si="3"/>
        <v>55.72</v>
      </c>
      <c r="BO35" s="79">
        <f t="shared" si="4"/>
        <v>0.12820512820512819</v>
      </c>
      <c r="BP35" s="79">
        <f t="shared" si="5"/>
        <v>0.12820512820512819</v>
      </c>
    </row>
    <row r="36" spans="1:68" ht="12.5" x14ac:dyDescent="0.25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409"/>
      <c r="P36" s="406" t="s">
        <v>43</v>
      </c>
      <c r="Q36" s="407"/>
      <c r="R36" s="407"/>
      <c r="S36" s="407"/>
      <c r="T36" s="407"/>
      <c r="U36" s="407"/>
      <c r="V36" s="408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20</v>
      </c>
      <c r="Y36" s="44">
        <f>IFERROR(Y26/H26,"0")+IFERROR(Y27/H27,"0")+IFERROR(Y28/H28,"0")+IFERROR(Y29/H29,"0")+IFERROR(Y30/H30,"0")+IFERROR(Y31/H31,"0")+IFERROR(Y32/H32,"0")+IFERROR(Y33/H33,"0")+IFERROR(Y34/H34,"0")+IFERROR(Y35/H35,"0")</f>
        <v>20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0.15060000000000001</v>
      </c>
      <c r="AA36" s="68"/>
      <c r="AB36" s="68"/>
      <c r="AC36" s="68"/>
      <c r="AD36" s="780"/>
    </row>
    <row r="37" spans="1:68" ht="12.5" x14ac:dyDescent="0.25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409"/>
      <c r="P37" s="406" t="s">
        <v>43</v>
      </c>
      <c r="Q37" s="407"/>
      <c r="R37" s="407"/>
      <c r="S37" s="407"/>
      <c r="T37" s="407"/>
      <c r="U37" s="407"/>
      <c r="V37" s="408"/>
      <c r="W37" s="43" t="s">
        <v>0</v>
      </c>
      <c r="X37" s="44">
        <f>IFERROR(SUM(X26:X35),"0")</f>
        <v>50.4</v>
      </c>
      <c r="Y37" s="44">
        <f>IFERROR(SUM(Y26:Y35),"0")</f>
        <v>50.4</v>
      </c>
      <c r="Z37" s="43"/>
      <c r="AA37" s="68"/>
      <c r="AB37" s="68"/>
      <c r="AC37" s="68"/>
      <c r="AD37" s="780"/>
    </row>
    <row r="38" spans="1:68" ht="14.25" customHeight="1" x14ac:dyDescent="0.3">
      <c r="A38" s="401" t="s">
        <v>108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67"/>
      <c r="AB38" s="67"/>
      <c r="AC38" s="81"/>
      <c r="AD38" s="780"/>
    </row>
    <row r="39" spans="1:68" ht="27" customHeight="1" x14ac:dyDescent="0.3">
      <c r="A39" s="64" t="s">
        <v>109</v>
      </c>
      <c r="B39" s="64" t="s">
        <v>110</v>
      </c>
      <c r="C39" s="37">
        <v>4301032013</v>
      </c>
      <c r="D39" s="402">
        <v>4607091388503</v>
      </c>
      <c r="E39" s="402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04"/>
      <c r="R39" s="404"/>
      <c r="S39" s="404"/>
      <c r="T39" s="405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D39" s="780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ht="12.5" x14ac:dyDescent="0.25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409"/>
      <c r="P40" s="406" t="s">
        <v>43</v>
      </c>
      <c r="Q40" s="407"/>
      <c r="R40" s="407"/>
      <c r="S40" s="407"/>
      <c r="T40" s="407"/>
      <c r="U40" s="407"/>
      <c r="V40" s="408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  <c r="AD40" s="780"/>
    </row>
    <row r="41" spans="1:68" ht="12.5" x14ac:dyDescent="0.25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409"/>
      <c r="P41" s="406" t="s">
        <v>43</v>
      </c>
      <c r="Q41" s="407"/>
      <c r="R41" s="407"/>
      <c r="S41" s="407"/>
      <c r="T41" s="407"/>
      <c r="U41" s="407"/>
      <c r="V41" s="408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  <c r="AD41" s="780"/>
    </row>
    <row r="42" spans="1:68" ht="14.25" customHeight="1" x14ac:dyDescent="0.3">
      <c r="A42" s="401" t="s">
        <v>113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67"/>
      <c r="AB42" s="67"/>
      <c r="AC42" s="81"/>
      <c r="AD42" s="780"/>
    </row>
    <row r="43" spans="1:68" ht="80.25" customHeight="1" x14ac:dyDescent="0.3">
      <c r="A43" s="64" t="s">
        <v>114</v>
      </c>
      <c r="B43" s="64" t="s">
        <v>115</v>
      </c>
      <c r="C43" s="37">
        <v>4301160001</v>
      </c>
      <c r="D43" s="402">
        <v>4607091388282</v>
      </c>
      <c r="E43" s="402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7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04"/>
      <c r="R43" s="404"/>
      <c r="S43" s="404"/>
      <c r="T43" s="405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D43" s="780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ht="12.5" x14ac:dyDescent="0.25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409"/>
      <c r="P44" s="406" t="s">
        <v>43</v>
      </c>
      <c r="Q44" s="407"/>
      <c r="R44" s="407"/>
      <c r="S44" s="407"/>
      <c r="T44" s="407"/>
      <c r="U44" s="407"/>
      <c r="V44" s="408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  <c r="AD44" s="780"/>
    </row>
    <row r="45" spans="1:68" ht="12.5" x14ac:dyDescent="0.25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409"/>
      <c r="P45" s="406" t="s">
        <v>43</v>
      </c>
      <c r="Q45" s="407"/>
      <c r="R45" s="407"/>
      <c r="S45" s="407"/>
      <c r="T45" s="407"/>
      <c r="U45" s="407"/>
      <c r="V45" s="408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  <c r="AD45" s="780"/>
    </row>
    <row r="46" spans="1:68" ht="14.25" customHeight="1" x14ac:dyDescent="0.3">
      <c r="A46" s="401" t="s">
        <v>117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67"/>
      <c r="AB46" s="67"/>
      <c r="AC46" s="81"/>
      <c r="AD46" s="780"/>
    </row>
    <row r="47" spans="1:68" ht="27" customHeight="1" x14ac:dyDescent="0.3">
      <c r="A47" s="64" t="s">
        <v>118</v>
      </c>
      <c r="B47" s="64" t="s">
        <v>119</v>
      </c>
      <c r="C47" s="37">
        <v>4301170002</v>
      </c>
      <c r="D47" s="402">
        <v>4607091389111</v>
      </c>
      <c r="E47" s="402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7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04"/>
      <c r="R47" s="404"/>
      <c r="S47" s="404"/>
      <c r="T47" s="405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D47" s="780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ht="12.5" x14ac:dyDescent="0.25">
      <c r="A48" s="396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409"/>
      <c r="P48" s="406" t="s">
        <v>43</v>
      </c>
      <c r="Q48" s="407"/>
      <c r="R48" s="407"/>
      <c r="S48" s="407"/>
      <c r="T48" s="407"/>
      <c r="U48" s="407"/>
      <c r="V48" s="408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  <c r="AD48" s="780"/>
    </row>
    <row r="49" spans="1:68" ht="12.5" x14ac:dyDescent="0.25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409"/>
      <c r="P49" s="406" t="s">
        <v>43</v>
      </c>
      <c r="Q49" s="407"/>
      <c r="R49" s="407"/>
      <c r="S49" s="407"/>
      <c r="T49" s="407"/>
      <c r="U49" s="407"/>
      <c r="V49" s="408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  <c r="AD49" s="780"/>
    </row>
    <row r="50" spans="1:68" ht="27.75" customHeight="1" x14ac:dyDescent="0.25">
      <c r="A50" s="438" t="s">
        <v>120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55"/>
      <c r="AB50" s="55"/>
      <c r="AC50" s="55"/>
      <c r="AD50" s="780"/>
    </row>
    <row r="51" spans="1:68" ht="16.5" customHeight="1" x14ac:dyDescent="0.3">
      <c r="A51" s="415" t="s">
        <v>121</v>
      </c>
      <c r="B51" s="415"/>
      <c r="C51" s="415"/>
      <c r="D51" s="415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5"/>
      <c r="W51" s="415"/>
      <c r="X51" s="415"/>
      <c r="Y51" s="415"/>
      <c r="Z51" s="415"/>
      <c r="AA51" s="66"/>
      <c r="AB51" s="66"/>
      <c r="AC51" s="80"/>
      <c r="AD51" s="780"/>
    </row>
    <row r="52" spans="1:68" ht="14.25" customHeight="1" x14ac:dyDescent="0.3">
      <c r="A52" s="401" t="s">
        <v>122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67"/>
      <c r="AB52" s="67"/>
      <c r="AC52" s="81"/>
      <c r="AD52" s="780"/>
    </row>
    <row r="53" spans="1:68" ht="16.5" customHeight="1" x14ac:dyDescent="0.3">
      <c r="A53" s="64" t="s">
        <v>123</v>
      </c>
      <c r="B53" s="64" t="s">
        <v>124</v>
      </c>
      <c r="C53" s="37">
        <v>4301011380</v>
      </c>
      <c r="D53" s="402">
        <v>4607091385670</v>
      </c>
      <c r="E53" s="40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7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04"/>
      <c r="R53" s="404"/>
      <c r="S53" s="404"/>
      <c r="T53" s="405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D53" s="780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3">
      <c r="A54" s="64" t="s">
        <v>123</v>
      </c>
      <c r="B54" s="64" t="s">
        <v>127</v>
      </c>
      <c r="C54" s="37">
        <v>4301011540</v>
      </c>
      <c r="D54" s="402">
        <v>4607091385670</v>
      </c>
      <c r="E54" s="402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7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04"/>
      <c r="R54" s="404"/>
      <c r="S54" s="404"/>
      <c r="T54" s="405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D54" s="780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3">
      <c r="A55" s="64" t="s">
        <v>129</v>
      </c>
      <c r="B55" s="64" t="s">
        <v>130</v>
      </c>
      <c r="C55" s="37">
        <v>4301011625</v>
      </c>
      <c r="D55" s="402">
        <v>4680115883956</v>
      </c>
      <c r="E55" s="402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7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04"/>
      <c r="R55" s="404"/>
      <c r="S55" s="404"/>
      <c r="T55" s="405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D55" s="780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3">
      <c r="A56" s="64" t="s">
        <v>131</v>
      </c>
      <c r="B56" s="64" t="s">
        <v>132</v>
      </c>
      <c r="C56" s="37">
        <v>4301011382</v>
      </c>
      <c r="D56" s="402">
        <v>4607091385687</v>
      </c>
      <c r="E56" s="402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7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04"/>
      <c r="R56" s="404"/>
      <c r="S56" s="404"/>
      <c r="T56" s="405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D56" s="780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3">
      <c r="A57" s="64" t="s">
        <v>133</v>
      </c>
      <c r="B57" s="64" t="s">
        <v>134</v>
      </c>
      <c r="C57" s="37">
        <v>4301011565</v>
      </c>
      <c r="D57" s="402">
        <v>4680115882539</v>
      </c>
      <c r="E57" s="402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6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04"/>
      <c r="R57" s="404"/>
      <c r="S57" s="404"/>
      <c r="T57" s="405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D57" s="780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3">
      <c r="A58" s="64" t="s">
        <v>135</v>
      </c>
      <c r="B58" s="64" t="s">
        <v>136</v>
      </c>
      <c r="C58" s="37">
        <v>4301011624</v>
      </c>
      <c r="D58" s="402">
        <v>4680115883949</v>
      </c>
      <c r="E58" s="402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69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04"/>
      <c r="R58" s="404"/>
      <c r="S58" s="404"/>
      <c r="T58" s="405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D58" s="780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ht="12.5" x14ac:dyDescent="0.25">
      <c r="A59" s="396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409"/>
      <c r="P59" s="406" t="s">
        <v>43</v>
      </c>
      <c r="Q59" s="407"/>
      <c r="R59" s="407"/>
      <c r="S59" s="407"/>
      <c r="T59" s="407"/>
      <c r="U59" s="407"/>
      <c r="V59" s="408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  <c r="AD59" s="780"/>
    </row>
    <row r="60" spans="1:68" ht="12.5" x14ac:dyDescent="0.25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409"/>
      <c r="P60" s="406" t="s">
        <v>43</v>
      </c>
      <c r="Q60" s="407"/>
      <c r="R60" s="407"/>
      <c r="S60" s="407"/>
      <c r="T60" s="407"/>
      <c r="U60" s="407"/>
      <c r="V60" s="408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  <c r="AD60" s="780"/>
    </row>
    <row r="61" spans="1:68" ht="14.25" customHeight="1" x14ac:dyDescent="0.3">
      <c r="A61" s="401" t="s">
        <v>84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67"/>
      <c r="AB61" s="67"/>
      <c r="AC61" s="81"/>
      <c r="AD61" s="780"/>
    </row>
    <row r="62" spans="1:68" ht="16.5" customHeight="1" x14ac:dyDescent="0.3">
      <c r="A62" s="64" t="s">
        <v>137</v>
      </c>
      <c r="B62" s="64" t="s">
        <v>138</v>
      </c>
      <c r="C62" s="37">
        <v>4301051842</v>
      </c>
      <c r="D62" s="402">
        <v>4680115885233</v>
      </c>
      <c r="E62" s="402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04"/>
      <c r="R62" s="404"/>
      <c r="S62" s="404"/>
      <c r="T62" s="405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D62" s="780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3">
      <c r="A63" s="64" t="s">
        <v>139</v>
      </c>
      <c r="B63" s="64" t="s">
        <v>140</v>
      </c>
      <c r="C63" s="37">
        <v>4301051820</v>
      </c>
      <c r="D63" s="402">
        <v>4680115884915</v>
      </c>
      <c r="E63" s="402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6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04"/>
      <c r="R63" s="404"/>
      <c r="S63" s="404"/>
      <c r="T63" s="405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D63" s="780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ht="12.5" x14ac:dyDescent="0.25">
      <c r="A64" s="396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409"/>
      <c r="P64" s="406" t="s">
        <v>43</v>
      </c>
      <c r="Q64" s="407"/>
      <c r="R64" s="407"/>
      <c r="S64" s="407"/>
      <c r="T64" s="407"/>
      <c r="U64" s="407"/>
      <c r="V64" s="408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  <c r="AD64" s="780"/>
    </row>
    <row r="65" spans="1:68" ht="12.5" x14ac:dyDescent="0.25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409"/>
      <c r="P65" s="406" t="s">
        <v>43</v>
      </c>
      <c r="Q65" s="407"/>
      <c r="R65" s="407"/>
      <c r="S65" s="407"/>
      <c r="T65" s="407"/>
      <c r="U65" s="407"/>
      <c r="V65" s="408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  <c r="AD65" s="780"/>
    </row>
    <row r="66" spans="1:68" ht="16.5" customHeight="1" x14ac:dyDescent="0.3">
      <c r="A66" s="415" t="s">
        <v>141</v>
      </c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15"/>
      <c r="P66" s="415"/>
      <c r="Q66" s="415"/>
      <c r="R66" s="415"/>
      <c r="S66" s="415"/>
      <c r="T66" s="415"/>
      <c r="U66" s="415"/>
      <c r="V66" s="415"/>
      <c r="W66" s="415"/>
      <c r="X66" s="415"/>
      <c r="Y66" s="415"/>
      <c r="Z66" s="415"/>
      <c r="AA66" s="66"/>
      <c r="AB66" s="66"/>
      <c r="AC66" s="80"/>
      <c r="AD66" s="780"/>
    </row>
    <row r="67" spans="1:68" ht="14.25" customHeight="1" x14ac:dyDescent="0.3">
      <c r="A67" s="401" t="s">
        <v>122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67"/>
      <c r="AB67" s="67"/>
      <c r="AC67" s="81"/>
      <c r="AD67" s="780"/>
    </row>
    <row r="68" spans="1:68" ht="27" customHeight="1" x14ac:dyDescent="0.3">
      <c r="A68" s="64" t="s">
        <v>142</v>
      </c>
      <c r="B68" s="64" t="s">
        <v>143</v>
      </c>
      <c r="C68" s="37">
        <v>4301011589</v>
      </c>
      <c r="D68" s="402">
        <v>4680115885899</v>
      </c>
      <c r="E68" s="402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688" t="s">
        <v>144</v>
      </c>
      <c r="Q68" s="404"/>
      <c r="R68" s="404"/>
      <c r="S68" s="404"/>
      <c r="T68" s="405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5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D68" s="780"/>
      <c r="AG68" s="79"/>
      <c r="AJ68" s="84"/>
      <c r="AK68" s="84"/>
      <c r="BB68" s="107" t="s">
        <v>69</v>
      </c>
      <c r="BM68" s="79">
        <f t="shared" ref="BM68:BM75" si="12">IFERROR(X68*I68/H68,"0")</f>
        <v>0</v>
      </c>
      <c r="BN68" s="79">
        <f t="shared" ref="BN68:BN75" si="13">IFERROR(Y68*I68/H68,"0")</f>
        <v>0</v>
      </c>
      <c r="BO68" s="79">
        <f t="shared" ref="BO68:BO75" si="14">IFERROR(1/J68*(X68/H68),"0")</f>
        <v>0</v>
      </c>
      <c r="BP68" s="79">
        <f t="shared" ref="BP68:BP75" si="15">IFERROR(1/J68*(Y68/H68),"0")</f>
        <v>0</v>
      </c>
    </row>
    <row r="69" spans="1:68" ht="27" customHeight="1" x14ac:dyDescent="0.3">
      <c r="A69" s="64" t="s">
        <v>147</v>
      </c>
      <c r="B69" s="64" t="s">
        <v>148</v>
      </c>
      <c r="C69" s="37">
        <v>4301011481</v>
      </c>
      <c r="D69" s="402">
        <v>4680115881426</v>
      </c>
      <c r="E69" s="402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6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04"/>
      <c r="R69" s="404"/>
      <c r="S69" s="404"/>
      <c r="T69" s="405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D69" s="780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3">
      <c r="A70" s="64" t="s">
        <v>147</v>
      </c>
      <c r="B70" s="64" t="s">
        <v>150</v>
      </c>
      <c r="C70" s="37">
        <v>4301011452</v>
      </c>
      <c r="D70" s="402">
        <v>4680115881426</v>
      </c>
      <c r="E70" s="402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04"/>
      <c r="R70" s="404"/>
      <c r="S70" s="404"/>
      <c r="T70" s="405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D70" s="780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3">
      <c r="A71" s="64" t="s">
        <v>151</v>
      </c>
      <c r="B71" s="64" t="s">
        <v>152</v>
      </c>
      <c r="C71" s="37">
        <v>4301011386</v>
      </c>
      <c r="D71" s="402">
        <v>4680115880283</v>
      </c>
      <c r="E71" s="40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6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04"/>
      <c r="R71" s="404"/>
      <c r="S71" s="404"/>
      <c r="T71" s="405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D71" s="780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3">
      <c r="A72" s="64" t="s">
        <v>153</v>
      </c>
      <c r="B72" s="64" t="s">
        <v>154</v>
      </c>
      <c r="C72" s="37">
        <v>4301011432</v>
      </c>
      <c r="D72" s="402">
        <v>4680115882720</v>
      </c>
      <c r="E72" s="402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04"/>
      <c r="R72" s="404"/>
      <c r="S72" s="404"/>
      <c r="T72" s="405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D72" s="780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3">
      <c r="A73" s="64" t="s">
        <v>155</v>
      </c>
      <c r="B73" s="64" t="s">
        <v>156</v>
      </c>
      <c r="C73" s="37">
        <v>4301011458</v>
      </c>
      <c r="D73" s="402">
        <v>4680115881525</v>
      </c>
      <c r="E73" s="40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693" t="s">
        <v>157</v>
      </c>
      <c r="Q73" s="404"/>
      <c r="R73" s="404"/>
      <c r="S73" s="404"/>
      <c r="T73" s="405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D73" s="780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16.5" customHeight="1" x14ac:dyDescent="0.3">
      <c r="A74" s="64" t="s">
        <v>158</v>
      </c>
      <c r="B74" s="64" t="s">
        <v>159</v>
      </c>
      <c r="C74" s="37">
        <v>4301012008</v>
      </c>
      <c r="D74" s="402">
        <v>4680115881525</v>
      </c>
      <c r="E74" s="402"/>
      <c r="F74" s="63">
        <v>0.4</v>
      </c>
      <c r="G74" s="38">
        <v>10</v>
      </c>
      <c r="H74" s="63">
        <v>4</v>
      </c>
      <c r="I74" s="63">
        <v>4.21</v>
      </c>
      <c r="J74" s="38">
        <v>120</v>
      </c>
      <c r="K74" s="38" t="s">
        <v>88</v>
      </c>
      <c r="L74" s="38"/>
      <c r="M74" s="39" t="s">
        <v>146</v>
      </c>
      <c r="N74" s="39"/>
      <c r="O74" s="38">
        <v>50</v>
      </c>
      <c r="P74" s="6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404"/>
      <c r="R74" s="404"/>
      <c r="S74" s="404"/>
      <c r="T74" s="405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D74" s="780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t="27" customHeight="1" x14ac:dyDescent="0.3">
      <c r="A75" s="64" t="s">
        <v>160</v>
      </c>
      <c r="B75" s="64" t="s">
        <v>161</v>
      </c>
      <c r="C75" s="37">
        <v>4301011437</v>
      </c>
      <c r="D75" s="402">
        <v>4680115881419</v>
      </c>
      <c r="E75" s="402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88</v>
      </c>
      <c r="L75" s="38"/>
      <c r="M75" s="39" t="s">
        <v>125</v>
      </c>
      <c r="N75" s="39"/>
      <c r="O75" s="38">
        <v>50</v>
      </c>
      <c r="P75" s="6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04"/>
      <c r="R75" s="404"/>
      <c r="S75" s="404"/>
      <c r="T75" s="405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11"/>
        <v>0</v>
      </c>
      <c r="Z75" s="42" t="str">
        <f>IFERROR(IF(Y75=0,"",ROUNDUP(Y75/H75,0)*0.00937),"")</f>
        <v/>
      </c>
      <c r="AA75" s="69" t="s">
        <v>48</v>
      </c>
      <c r="AB75" s="70" t="s">
        <v>48</v>
      </c>
      <c r="AC75" s="82"/>
      <c r="AD75" s="780"/>
      <c r="AG75" s="79"/>
      <c r="AJ75" s="84"/>
      <c r="AK75" s="84"/>
      <c r="BB75" s="114" t="s">
        <v>69</v>
      </c>
      <c r="BM75" s="79">
        <f t="shared" si="12"/>
        <v>0</v>
      </c>
      <c r="BN75" s="79">
        <f t="shared" si="13"/>
        <v>0</v>
      </c>
      <c r="BO75" s="79">
        <f t="shared" si="14"/>
        <v>0</v>
      </c>
      <c r="BP75" s="79">
        <f t="shared" si="15"/>
        <v>0</v>
      </c>
    </row>
    <row r="76" spans="1:68" ht="12.5" x14ac:dyDescent="0.25">
      <c r="A76" s="396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409"/>
      <c r="P76" s="406" t="s">
        <v>43</v>
      </c>
      <c r="Q76" s="407"/>
      <c r="R76" s="407"/>
      <c r="S76" s="407"/>
      <c r="T76" s="407"/>
      <c r="U76" s="407"/>
      <c r="V76" s="408"/>
      <c r="W76" s="43" t="s">
        <v>42</v>
      </c>
      <c r="X76" s="44">
        <f>IFERROR(X68/H68,"0")+IFERROR(X69/H69,"0")+IFERROR(X70/H70,"0")+IFERROR(X71/H71,"0")+IFERROR(X72/H72,"0")+IFERROR(X73/H73,"0")+IFERROR(X74/H74,"0")+IFERROR(X75/H75,"0")</f>
        <v>0</v>
      </c>
      <c r="Y76" s="44">
        <f>IFERROR(Y68/H68,"0")+IFERROR(Y69/H69,"0")+IFERROR(Y70/H70,"0")+IFERROR(Y71/H71,"0")+IFERROR(Y72/H72,"0")+IFERROR(Y73/H73,"0")+IFERROR(Y74/H74,"0")+IFERROR(Y75/H75,"0")</f>
        <v>0</v>
      </c>
      <c r="Z76" s="44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8"/>
      <c r="AB76" s="68"/>
      <c r="AC76" s="68"/>
      <c r="AD76" s="780"/>
    </row>
    <row r="77" spans="1:68" ht="12.5" x14ac:dyDescent="0.25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409"/>
      <c r="P77" s="406" t="s">
        <v>43</v>
      </c>
      <c r="Q77" s="407"/>
      <c r="R77" s="407"/>
      <c r="S77" s="407"/>
      <c r="T77" s="407"/>
      <c r="U77" s="407"/>
      <c r="V77" s="408"/>
      <c r="W77" s="43" t="s">
        <v>0</v>
      </c>
      <c r="X77" s="44">
        <f>IFERROR(SUM(X68:X75),"0")</f>
        <v>0</v>
      </c>
      <c r="Y77" s="44">
        <f>IFERROR(SUM(Y68:Y75),"0")</f>
        <v>0</v>
      </c>
      <c r="Z77" s="43"/>
      <c r="AA77" s="68"/>
      <c r="AB77" s="68"/>
      <c r="AC77" s="68"/>
      <c r="AD77" s="780"/>
    </row>
    <row r="78" spans="1:68" ht="14.25" customHeight="1" x14ac:dyDescent="0.3">
      <c r="A78" s="401" t="s">
        <v>162</v>
      </c>
      <c r="B78" s="401"/>
      <c r="C78" s="401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67"/>
      <c r="AB78" s="67"/>
      <c r="AC78" s="81"/>
      <c r="AD78" s="780"/>
    </row>
    <row r="79" spans="1:68" ht="27" customHeight="1" x14ac:dyDescent="0.3">
      <c r="A79" s="64" t="s">
        <v>163</v>
      </c>
      <c r="B79" s="64" t="s">
        <v>164</v>
      </c>
      <c r="C79" s="37">
        <v>4301020298</v>
      </c>
      <c r="D79" s="402">
        <v>4680115881440</v>
      </c>
      <c r="E79" s="402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8" t="s">
        <v>126</v>
      </c>
      <c r="L79" s="38"/>
      <c r="M79" s="39" t="s">
        <v>125</v>
      </c>
      <c r="N79" s="39"/>
      <c r="O79" s="38">
        <v>50</v>
      </c>
      <c r="P79" s="6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04"/>
      <c r="R79" s="404"/>
      <c r="S79" s="404"/>
      <c r="T79" s="405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IFERROR(IF(Y79=0,"",ROUNDUP(Y79/H79,0)*0.02175),"")</f>
        <v/>
      </c>
      <c r="AA79" s="69" t="s">
        <v>48</v>
      </c>
      <c r="AB79" s="70" t="s">
        <v>48</v>
      </c>
      <c r="AC79" s="82"/>
      <c r="AD79" s="780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3">
      <c r="A80" s="64" t="s">
        <v>165</v>
      </c>
      <c r="B80" s="64" t="s">
        <v>166</v>
      </c>
      <c r="C80" s="37">
        <v>4301020296</v>
      </c>
      <c r="D80" s="402">
        <v>4680115881433</v>
      </c>
      <c r="E80" s="402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6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04"/>
      <c r="R80" s="404"/>
      <c r="S80" s="404"/>
      <c r="T80" s="405"/>
      <c r="U80" s="40" t="s">
        <v>48</v>
      </c>
      <c r="V80" s="40" t="s">
        <v>48</v>
      </c>
      <c r="W80" s="41" t="s">
        <v>0</v>
      </c>
      <c r="X80" s="59">
        <v>194.4</v>
      </c>
      <c r="Y80" s="56">
        <f>IFERROR(IF(X80="",0,CEILING((X80/$H80),1)*$H80),"")</f>
        <v>194.4</v>
      </c>
      <c r="Z80" s="42">
        <f>IFERROR(IF(Y80=0,"",ROUNDUP(Y80/H80,0)*0.00753),"")</f>
        <v>0.54215999999999998</v>
      </c>
      <c r="AA80" s="69" t="s">
        <v>48</v>
      </c>
      <c r="AB80" s="70" t="s">
        <v>48</v>
      </c>
      <c r="AC80" s="82"/>
      <c r="AD80" s="780"/>
      <c r="AG80" s="79"/>
      <c r="AJ80" s="84"/>
      <c r="AK80" s="84"/>
      <c r="BB80" s="116" t="s">
        <v>69</v>
      </c>
      <c r="BM80" s="79">
        <f>IFERROR(X80*I80/H80,"0")</f>
        <v>208.79999999999998</v>
      </c>
      <c r="BN80" s="79">
        <f>IFERROR(Y80*I80/H80,"0")</f>
        <v>208.79999999999998</v>
      </c>
      <c r="BO80" s="79">
        <f>IFERROR(1/J80*(X80/H80),"0")</f>
        <v>0.46153846153846151</v>
      </c>
      <c r="BP80" s="79">
        <f>IFERROR(1/J80*(Y80/H80),"0")</f>
        <v>0.46153846153846151</v>
      </c>
    </row>
    <row r="81" spans="1:68" ht="12.5" x14ac:dyDescent="0.25">
      <c r="A81" s="396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409"/>
      <c r="P81" s="406" t="s">
        <v>43</v>
      </c>
      <c r="Q81" s="407"/>
      <c r="R81" s="407"/>
      <c r="S81" s="407"/>
      <c r="T81" s="407"/>
      <c r="U81" s="407"/>
      <c r="V81" s="408"/>
      <c r="W81" s="43" t="s">
        <v>42</v>
      </c>
      <c r="X81" s="44">
        <f>IFERROR(X79/H79,"0")+IFERROR(X80/H80,"0")</f>
        <v>72</v>
      </c>
      <c r="Y81" s="44">
        <f>IFERROR(Y79/H79,"0")+IFERROR(Y80/H80,"0")</f>
        <v>72</v>
      </c>
      <c r="Z81" s="44">
        <f>IFERROR(IF(Z79="",0,Z79),"0")+IFERROR(IF(Z80="",0,Z80),"0")</f>
        <v>0.54215999999999998</v>
      </c>
      <c r="AA81" s="68"/>
      <c r="AB81" s="68"/>
      <c r="AC81" s="68"/>
      <c r="AD81" s="780"/>
    </row>
    <row r="82" spans="1:68" ht="12.5" x14ac:dyDescent="0.25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409"/>
      <c r="P82" s="406" t="s">
        <v>43</v>
      </c>
      <c r="Q82" s="407"/>
      <c r="R82" s="407"/>
      <c r="S82" s="407"/>
      <c r="T82" s="407"/>
      <c r="U82" s="407"/>
      <c r="V82" s="408"/>
      <c r="W82" s="43" t="s">
        <v>0</v>
      </c>
      <c r="X82" s="44">
        <f>IFERROR(SUM(X79:X80),"0")</f>
        <v>194.4</v>
      </c>
      <c r="Y82" s="44">
        <f>IFERROR(SUM(Y79:Y80),"0")</f>
        <v>194.4</v>
      </c>
      <c r="Z82" s="43"/>
      <c r="AA82" s="68"/>
      <c r="AB82" s="68"/>
      <c r="AC82" s="68"/>
      <c r="AD82" s="780"/>
    </row>
    <row r="83" spans="1:68" ht="14.25" customHeight="1" x14ac:dyDescent="0.3">
      <c r="A83" s="401" t="s">
        <v>79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67"/>
      <c r="AB83" s="67"/>
      <c r="AC83" s="81"/>
      <c r="AD83" s="780"/>
    </row>
    <row r="84" spans="1:68" ht="16.5" customHeight="1" x14ac:dyDescent="0.3">
      <c r="A84" s="64" t="s">
        <v>167</v>
      </c>
      <c r="B84" s="64" t="s">
        <v>168</v>
      </c>
      <c r="C84" s="37">
        <v>4301031242</v>
      </c>
      <c r="D84" s="402">
        <v>4680115885066</v>
      </c>
      <c r="E84" s="402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8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04"/>
      <c r="R84" s="404"/>
      <c r="S84" s="404"/>
      <c r="T84" s="405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D84" s="780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3">
      <c r="A85" s="64" t="s">
        <v>169</v>
      </c>
      <c r="B85" s="64" t="s">
        <v>170</v>
      </c>
      <c r="C85" s="37">
        <v>4301031240</v>
      </c>
      <c r="D85" s="402">
        <v>4680115885042</v>
      </c>
      <c r="E85" s="402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6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04"/>
      <c r="R85" s="404"/>
      <c r="S85" s="404"/>
      <c r="T85" s="405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D85" s="780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3">
      <c r="A86" s="64" t="s">
        <v>171</v>
      </c>
      <c r="B86" s="64" t="s">
        <v>172</v>
      </c>
      <c r="C86" s="37">
        <v>4301031315</v>
      </c>
      <c r="D86" s="402">
        <v>4680115885080</v>
      </c>
      <c r="E86" s="402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68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04"/>
      <c r="R86" s="404"/>
      <c r="S86" s="404"/>
      <c r="T86" s="405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D86" s="780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3">
      <c r="A87" s="64" t="s">
        <v>173</v>
      </c>
      <c r="B87" s="64" t="s">
        <v>174</v>
      </c>
      <c r="C87" s="37">
        <v>4301031243</v>
      </c>
      <c r="D87" s="402">
        <v>4680115885073</v>
      </c>
      <c r="E87" s="402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04"/>
      <c r="R87" s="404"/>
      <c r="S87" s="404"/>
      <c r="T87" s="405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D87" s="780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3">
      <c r="A88" s="64" t="s">
        <v>175</v>
      </c>
      <c r="B88" s="64" t="s">
        <v>176</v>
      </c>
      <c r="C88" s="37">
        <v>4301031241</v>
      </c>
      <c r="D88" s="402">
        <v>4680115885059</v>
      </c>
      <c r="E88" s="402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6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04"/>
      <c r="R88" s="404"/>
      <c r="S88" s="404"/>
      <c r="T88" s="405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D88" s="780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3">
      <c r="A89" s="64" t="s">
        <v>177</v>
      </c>
      <c r="B89" s="64" t="s">
        <v>178</v>
      </c>
      <c r="C89" s="37">
        <v>4301031316</v>
      </c>
      <c r="D89" s="402">
        <v>4680115885097</v>
      </c>
      <c r="E89" s="402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6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04"/>
      <c r="R89" s="404"/>
      <c r="S89" s="404"/>
      <c r="T89" s="405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D89" s="780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ht="12.5" x14ac:dyDescent="0.25">
      <c r="A90" s="396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409"/>
      <c r="P90" s="406" t="s">
        <v>43</v>
      </c>
      <c r="Q90" s="407"/>
      <c r="R90" s="407"/>
      <c r="S90" s="407"/>
      <c r="T90" s="407"/>
      <c r="U90" s="407"/>
      <c r="V90" s="408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  <c r="AD90" s="780"/>
    </row>
    <row r="91" spans="1:68" ht="12.5" x14ac:dyDescent="0.25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409"/>
      <c r="P91" s="406" t="s">
        <v>43</v>
      </c>
      <c r="Q91" s="407"/>
      <c r="R91" s="407"/>
      <c r="S91" s="407"/>
      <c r="T91" s="407"/>
      <c r="U91" s="407"/>
      <c r="V91" s="408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  <c r="AD91" s="780"/>
    </row>
    <row r="92" spans="1:68" ht="14.25" customHeight="1" x14ac:dyDescent="0.3">
      <c r="A92" s="401" t="s">
        <v>84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67"/>
      <c r="AB92" s="67"/>
      <c r="AC92" s="81"/>
      <c r="AD92" s="780"/>
    </row>
    <row r="93" spans="1:68" ht="16.5" customHeight="1" x14ac:dyDescent="0.3">
      <c r="A93" s="64" t="s">
        <v>179</v>
      </c>
      <c r="B93" s="64" t="s">
        <v>180</v>
      </c>
      <c r="C93" s="37">
        <v>4301051827</v>
      </c>
      <c r="D93" s="402">
        <v>4680115884403</v>
      </c>
      <c r="E93" s="402"/>
      <c r="F93" s="63">
        <v>0.3</v>
      </c>
      <c r="G93" s="38">
        <v>6</v>
      </c>
      <c r="H93" s="63">
        <v>1.8</v>
      </c>
      <c r="I93" s="63">
        <v>2</v>
      </c>
      <c r="J93" s="38">
        <v>156</v>
      </c>
      <c r="K93" s="38" t="s">
        <v>88</v>
      </c>
      <c r="L93" s="38"/>
      <c r="M93" s="39" t="s">
        <v>82</v>
      </c>
      <c r="N93" s="39"/>
      <c r="O93" s="38">
        <v>40</v>
      </c>
      <c r="P93" s="6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04"/>
      <c r="R93" s="404"/>
      <c r="S93" s="404"/>
      <c r="T93" s="405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D93" s="780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3">
      <c r="A94" s="64" t="s">
        <v>181</v>
      </c>
      <c r="B94" s="64" t="s">
        <v>182</v>
      </c>
      <c r="C94" s="37">
        <v>4301051837</v>
      </c>
      <c r="D94" s="402">
        <v>4680115884311</v>
      </c>
      <c r="E94" s="402"/>
      <c r="F94" s="63">
        <v>0.3</v>
      </c>
      <c r="G94" s="38">
        <v>6</v>
      </c>
      <c r="H94" s="63">
        <v>1.8</v>
      </c>
      <c r="I94" s="63">
        <v>2.0659999999999998</v>
      </c>
      <c r="J94" s="38">
        <v>156</v>
      </c>
      <c r="K94" s="38" t="s">
        <v>88</v>
      </c>
      <c r="L94" s="38"/>
      <c r="M94" s="39" t="s">
        <v>128</v>
      </c>
      <c r="N94" s="39"/>
      <c r="O94" s="38">
        <v>40</v>
      </c>
      <c r="P94" s="6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04"/>
      <c r="R94" s="404"/>
      <c r="S94" s="404"/>
      <c r="T94" s="405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IFERROR(IF(Y94=0,"",ROUNDUP(Y94/H94,0)*0.00753),"")</f>
        <v/>
      </c>
      <c r="AA94" s="69" t="s">
        <v>48</v>
      </c>
      <c r="AB94" s="70" t="s">
        <v>48</v>
      </c>
      <c r="AC94" s="82"/>
      <c r="AD94" s="780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12.5" x14ac:dyDescent="0.25">
      <c r="A95" s="396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409"/>
      <c r="P95" s="406" t="s">
        <v>43</v>
      </c>
      <c r="Q95" s="407"/>
      <c r="R95" s="407"/>
      <c r="S95" s="407"/>
      <c r="T95" s="407"/>
      <c r="U95" s="407"/>
      <c r="V95" s="408"/>
      <c r="W95" s="43" t="s">
        <v>42</v>
      </c>
      <c r="X95" s="44">
        <f>IFERROR(X93/H93,"0")+IFERROR(X94/H94,"0")</f>
        <v>0</v>
      </c>
      <c r="Y95" s="44">
        <f>IFERROR(Y93/H93,"0")+IFERROR(Y94/H94,"0")</f>
        <v>0</v>
      </c>
      <c r="Z95" s="44">
        <f>IFERROR(IF(Z93="",0,Z93),"0")+IFERROR(IF(Z94="",0,Z94),"0")</f>
        <v>0</v>
      </c>
      <c r="AA95" s="68"/>
      <c r="AB95" s="68"/>
      <c r="AC95" s="68"/>
      <c r="AD95" s="780"/>
    </row>
    <row r="96" spans="1:68" ht="12.5" x14ac:dyDescent="0.25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409"/>
      <c r="P96" s="406" t="s">
        <v>43</v>
      </c>
      <c r="Q96" s="407"/>
      <c r="R96" s="407"/>
      <c r="S96" s="407"/>
      <c r="T96" s="407"/>
      <c r="U96" s="407"/>
      <c r="V96" s="408"/>
      <c r="W96" s="43" t="s">
        <v>0</v>
      </c>
      <c r="X96" s="44">
        <f>IFERROR(SUM(X93:X94),"0")</f>
        <v>0</v>
      </c>
      <c r="Y96" s="44">
        <f>IFERROR(SUM(Y93:Y94),"0")</f>
        <v>0</v>
      </c>
      <c r="Z96" s="43"/>
      <c r="AA96" s="68"/>
      <c r="AB96" s="68"/>
      <c r="AC96" s="68"/>
      <c r="AD96" s="780"/>
    </row>
    <row r="97" spans="1:68" ht="14.25" customHeight="1" x14ac:dyDescent="0.3">
      <c r="A97" s="401" t="s">
        <v>183</v>
      </c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1"/>
      <c r="M97" s="401"/>
      <c r="N97" s="401"/>
      <c r="O97" s="401"/>
      <c r="P97" s="401"/>
      <c r="Q97" s="401"/>
      <c r="R97" s="401"/>
      <c r="S97" s="401"/>
      <c r="T97" s="401"/>
      <c r="U97" s="401"/>
      <c r="V97" s="401"/>
      <c r="W97" s="401"/>
      <c r="X97" s="401"/>
      <c r="Y97" s="401"/>
      <c r="Z97" s="401"/>
      <c r="AA97" s="67"/>
      <c r="AB97" s="67"/>
      <c r="AC97" s="81"/>
      <c r="AD97" s="780"/>
    </row>
    <row r="98" spans="1:68" ht="27" customHeight="1" x14ac:dyDescent="0.3">
      <c r="A98" s="64" t="s">
        <v>184</v>
      </c>
      <c r="B98" s="64" t="s">
        <v>185</v>
      </c>
      <c r="C98" s="37">
        <v>4301060371</v>
      </c>
      <c r="D98" s="402">
        <v>4680115881532</v>
      </c>
      <c r="E98" s="402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6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04"/>
      <c r="R98" s="404"/>
      <c r="S98" s="404"/>
      <c r="T98" s="405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D98" s="780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3">
      <c r="A99" s="64" t="s">
        <v>184</v>
      </c>
      <c r="B99" s="64" t="s">
        <v>186</v>
      </c>
      <c r="C99" s="37">
        <v>4301060366</v>
      </c>
      <c r="D99" s="402">
        <v>4680115881532</v>
      </c>
      <c r="E99" s="402"/>
      <c r="F99" s="63">
        <v>1.3</v>
      </c>
      <c r="G99" s="38">
        <v>6</v>
      </c>
      <c r="H99" s="63">
        <v>7.8</v>
      </c>
      <c r="I99" s="63">
        <v>8.2799999999999994</v>
      </c>
      <c r="J99" s="38">
        <v>56</v>
      </c>
      <c r="K99" s="38" t="s">
        <v>126</v>
      </c>
      <c r="L99" s="38"/>
      <c r="M99" s="39" t="s">
        <v>82</v>
      </c>
      <c r="N99" s="39"/>
      <c r="O99" s="38">
        <v>30</v>
      </c>
      <c r="P99" s="6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404"/>
      <c r="R99" s="404"/>
      <c r="S99" s="404"/>
      <c r="T99" s="405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IFERROR(IF(Y99=0,"",ROUNDUP(Y99/H99,0)*0.02175),"")</f>
        <v/>
      </c>
      <c r="AA99" s="69" t="s">
        <v>48</v>
      </c>
      <c r="AB99" s="70" t="s">
        <v>48</v>
      </c>
      <c r="AC99" s="82"/>
      <c r="AD99" s="780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t="27" customHeight="1" x14ac:dyDescent="0.3">
      <c r="A100" s="64" t="s">
        <v>187</v>
      </c>
      <c r="B100" s="64" t="s">
        <v>188</v>
      </c>
      <c r="C100" s="37">
        <v>4301060351</v>
      </c>
      <c r="D100" s="402">
        <v>4680115881464</v>
      </c>
      <c r="E100" s="402"/>
      <c r="F100" s="63">
        <v>0.4</v>
      </c>
      <c r="G100" s="38">
        <v>6</v>
      </c>
      <c r="H100" s="63">
        <v>2.4</v>
      </c>
      <c r="I100" s="63">
        <v>2.6</v>
      </c>
      <c r="J100" s="38">
        <v>156</v>
      </c>
      <c r="K100" s="38" t="s">
        <v>88</v>
      </c>
      <c r="L100" s="38"/>
      <c r="M100" s="39" t="s">
        <v>128</v>
      </c>
      <c r="N100" s="39"/>
      <c r="O100" s="38">
        <v>30</v>
      </c>
      <c r="P100" s="6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04"/>
      <c r="R100" s="404"/>
      <c r="S100" s="404"/>
      <c r="T100" s="405"/>
      <c r="U100" s="40" t="s">
        <v>48</v>
      </c>
      <c r="V100" s="40" t="s">
        <v>48</v>
      </c>
      <c r="W100" s="41" t="s">
        <v>0</v>
      </c>
      <c r="X100" s="59">
        <v>84</v>
      </c>
      <c r="Y100" s="56">
        <f>IFERROR(IF(X100="",0,CEILING((X100/$H100),1)*$H100),"")</f>
        <v>84</v>
      </c>
      <c r="Z100" s="42">
        <f>IFERROR(IF(Y100=0,"",ROUNDUP(Y100/H100,0)*0.00753),"")</f>
        <v>0.26355000000000001</v>
      </c>
      <c r="AA100" s="69" t="s">
        <v>48</v>
      </c>
      <c r="AB100" s="70" t="s">
        <v>48</v>
      </c>
      <c r="AC100" s="82"/>
      <c r="AD100" s="780"/>
      <c r="AG100" s="79"/>
      <c r="AJ100" s="84"/>
      <c r="AK100" s="84"/>
      <c r="BB100" s="127" t="s">
        <v>69</v>
      </c>
      <c r="BM100" s="79">
        <f>IFERROR(X100*I100/H100,"0")</f>
        <v>91</v>
      </c>
      <c r="BN100" s="79">
        <f>IFERROR(Y100*I100/H100,"0")</f>
        <v>91</v>
      </c>
      <c r="BO100" s="79">
        <f>IFERROR(1/J100*(X100/H100),"0")</f>
        <v>0.22435897435897434</v>
      </c>
      <c r="BP100" s="79">
        <f>IFERROR(1/J100*(Y100/H100),"0")</f>
        <v>0.22435897435897434</v>
      </c>
    </row>
    <row r="101" spans="1:68" ht="12.5" x14ac:dyDescent="0.25">
      <c r="A101" s="396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409"/>
      <c r="P101" s="406" t="s">
        <v>43</v>
      </c>
      <c r="Q101" s="407"/>
      <c r="R101" s="407"/>
      <c r="S101" s="407"/>
      <c r="T101" s="407"/>
      <c r="U101" s="407"/>
      <c r="V101" s="408"/>
      <c r="W101" s="43" t="s">
        <v>42</v>
      </c>
      <c r="X101" s="44">
        <f>IFERROR(X98/H98,"0")+IFERROR(X99/H99,"0")+IFERROR(X100/H100,"0")</f>
        <v>35</v>
      </c>
      <c r="Y101" s="44">
        <f>IFERROR(Y98/H98,"0")+IFERROR(Y99/H99,"0")+IFERROR(Y100/H100,"0")</f>
        <v>35</v>
      </c>
      <c r="Z101" s="44">
        <f>IFERROR(IF(Z98="",0,Z98),"0")+IFERROR(IF(Z99="",0,Z99),"0")+IFERROR(IF(Z100="",0,Z100),"0")</f>
        <v>0.26355000000000001</v>
      </c>
      <c r="AA101" s="68"/>
      <c r="AB101" s="68"/>
      <c r="AC101" s="68"/>
      <c r="AD101" s="780"/>
    </row>
    <row r="102" spans="1:68" ht="12.5" x14ac:dyDescent="0.25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409"/>
      <c r="P102" s="406" t="s">
        <v>43</v>
      </c>
      <c r="Q102" s="407"/>
      <c r="R102" s="407"/>
      <c r="S102" s="407"/>
      <c r="T102" s="407"/>
      <c r="U102" s="407"/>
      <c r="V102" s="408"/>
      <c r="W102" s="43" t="s">
        <v>0</v>
      </c>
      <c r="X102" s="44">
        <f>IFERROR(SUM(X98:X100),"0")</f>
        <v>84</v>
      </c>
      <c r="Y102" s="44">
        <f>IFERROR(SUM(Y98:Y100),"0")</f>
        <v>84</v>
      </c>
      <c r="Z102" s="43"/>
      <c r="AA102" s="68"/>
      <c r="AB102" s="68"/>
      <c r="AC102" s="68"/>
      <c r="AD102" s="780"/>
    </row>
    <row r="103" spans="1:68" ht="16.5" customHeight="1" x14ac:dyDescent="0.3">
      <c r="A103" s="415" t="s">
        <v>189</v>
      </c>
      <c r="B103" s="415"/>
      <c r="C103" s="415"/>
      <c r="D103" s="415"/>
      <c r="E103" s="415"/>
      <c r="F103" s="415"/>
      <c r="G103" s="415"/>
      <c r="H103" s="415"/>
      <c r="I103" s="415"/>
      <c r="J103" s="415"/>
      <c r="K103" s="415"/>
      <c r="L103" s="415"/>
      <c r="M103" s="415"/>
      <c r="N103" s="415"/>
      <c r="O103" s="415"/>
      <c r="P103" s="415"/>
      <c r="Q103" s="415"/>
      <c r="R103" s="415"/>
      <c r="S103" s="415"/>
      <c r="T103" s="415"/>
      <c r="U103" s="415"/>
      <c r="V103" s="415"/>
      <c r="W103" s="415"/>
      <c r="X103" s="415"/>
      <c r="Y103" s="415"/>
      <c r="Z103" s="415"/>
      <c r="AA103" s="66"/>
      <c r="AB103" s="66"/>
      <c r="AC103" s="80"/>
      <c r="AD103" s="780"/>
    </row>
    <row r="104" spans="1:68" ht="14.25" customHeight="1" x14ac:dyDescent="0.3">
      <c r="A104" s="401" t="s">
        <v>122</v>
      </c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67"/>
      <c r="AB104" s="67"/>
      <c r="AC104" s="81"/>
      <c r="AD104" s="780"/>
    </row>
    <row r="105" spans="1:68" ht="27" customHeight="1" x14ac:dyDescent="0.3">
      <c r="A105" s="64" t="s">
        <v>190</v>
      </c>
      <c r="B105" s="64" t="s">
        <v>191</v>
      </c>
      <c r="C105" s="37">
        <v>4301011468</v>
      </c>
      <c r="D105" s="402">
        <v>4680115881327</v>
      </c>
      <c r="E105" s="402"/>
      <c r="F105" s="63">
        <v>1.35</v>
      </c>
      <c r="G105" s="38">
        <v>8</v>
      </c>
      <c r="H105" s="63">
        <v>10.8</v>
      </c>
      <c r="I105" s="63">
        <v>11.28</v>
      </c>
      <c r="J105" s="38">
        <v>56</v>
      </c>
      <c r="K105" s="38" t="s">
        <v>126</v>
      </c>
      <c r="L105" s="38"/>
      <c r="M105" s="39" t="s">
        <v>146</v>
      </c>
      <c r="N105" s="39"/>
      <c r="O105" s="38">
        <v>50</v>
      </c>
      <c r="P105" s="6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04"/>
      <c r="R105" s="404"/>
      <c r="S105" s="404"/>
      <c r="T105" s="405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IFERROR(IF(Y105=0,"",ROUNDUP(Y105/H105,0)*0.02175),"")</f>
        <v/>
      </c>
      <c r="AA105" s="69" t="s">
        <v>48</v>
      </c>
      <c r="AB105" s="70" t="s">
        <v>48</v>
      </c>
      <c r="AC105" s="82"/>
      <c r="AD105" s="780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16.5" customHeight="1" x14ac:dyDescent="0.3">
      <c r="A106" s="64" t="s">
        <v>192</v>
      </c>
      <c r="B106" s="64" t="s">
        <v>193</v>
      </c>
      <c r="C106" s="37">
        <v>4301011476</v>
      </c>
      <c r="D106" s="402">
        <v>4680115881518</v>
      </c>
      <c r="E106" s="402"/>
      <c r="F106" s="63">
        <v>0.4</v>
      </c>
      <c r="G106" s="38">
        <v>10</v>
      </c>
      <c r="H106" s="63">
        <v>4</v>
      </c>
      <c r="I106" s="63">
        <v>4.24</v>
      </c>
      <c r="J106" s="38">
        <v>120</v>
      </c>
      <c r="K106" s="38" t="s">
        <v>88</v>
      </c>
      <c r="L106" s="38"/>
      <c r="M106" s="39" t="s">
        <v>128</v>
      </c>
      <c r="N106" s="39"/>
      <c r="O106" s="38">
        <v>50</v>
      </c>
      <c r="P106" s="6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404"/>
      <c r="R106" s="404"/>
      <c r="S106" s="404"/>
      <c r="T106" s="405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D106" s="780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t="16.5" customHeight="1" x14ac:dyDescent="0.3">
      <c r="A107" s="64" t="s">
        <v>194</v>
      </c>
      <c r="B107" s="64" t="s">
        <v>195</v>
      </c>
      <c r="C107" s="37">
        <v>4301012006</v>
      </c>
      <c r="D107" s="402">
        <v>4680115881518</v>
      </c>
      <c r="E107" s="402"/>
      <c r="F107" s="63">
        <v>0.4</v>
      </c>
      <c r="G107" s="38">
        <v>10</v>
      </c>
      <c r="H107" s="63">
        <v>4</v>
      </c>
      <c r="I107" s="63">
        <v>4.21</v>
      </c>
      <c r="J107" s="38">
        <v>120</v>
      </c>
      <c r="K107" s="38" t="s">
        <v>88</v>
      </c>
      <c r="L107" s="38"/>
      <c r="M107" s="39" t="s">
        <v>146</v>
      </c>
      <c r="N107" s="39"/>
      <c r="O107" s="38">
        <v>50</v>
      </c>
      <c r="P107" s="675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404"/>
      <c r="R107" s="404"/>
      <c r="S107" s="404"/>
      <c r="T107" s="405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IFERROR(IF(Y107=0,"",ROUNDUP(Y107/H107,0)*0.00937),"")</f>
        <v/>
      </c>
      <c r="AA107" s="69" t="s">
        <v>48</v>
      </c>
      <c r="AB107" s="70" t="s">
        <v>48</v>
      </c>
      <c r="AC107" s="82"/>
      <c r="AD107" s="780"/>
      <c r="AG107" s="79"/>
      <c r="AJ107" s="84"/>
      <c r="AK107" s="84"/>
      <c r="BB107" s="130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3">
      <c r="A108" s="64" t="s">
        <v>196</v>
      </c>
      <c r="B108" s="64" t="s">
        <v>197</v>
      </c>
      <c r="C108" s="37">
        <v>4301011443</v>
      </c>
      <c r="D108" s="402">
        <v>4680115881303</v>
      </c>
      <c r="E108" s="402"/>
      <c r="F108" s="63">
        <v>0.45</v>
      </c>
      <c r="G108" s="38">
        <v>10</v>
      </c>
      <c r="H108" s="63">
        <v>4.5</v>
      </c>
      <c r="I108" s="63">
        <v>4.71</v>
      </c>
      <c r="J108" s="38">
        <v>120</v>
      </c>
      <c r="K108" s="38" t="s">
        <v>88</v>
      </c>
      <c r="L108" s="38"/>
      <c r="M108" s="39" t="s">
        <v>146</v>
      </c>
      <c r="N108" s="39"/>
      <c r="O108" s="38">
        <v>50</v>
      </c>
      <c r="P108" s="6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404"/>
      <c r="R108" s="404"/>
      <c r="S108" s="404"/>
      <c r="T108" s="405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IFERROR(IF(Y108=0,"",ROUNDUP(Y108/H108,0)*0.00937),"")</f>
        <v/>
      </c>
      <c r="AA108" s="69" t="s">
        <v>48</v>
      </c>
      <c r="AB108" s="70" t="s">
        <v>48</v>
      </c>
      <c r="AC108" s="82"/>
      <c r="AD108" s="780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3">
      <c r="A109" s="64" t="s">
        <v>198</v>
      </c>
      <c r="B109" s="64" t="s">
        <v>199</v>
      </c>
      <c r="C109" s="37">
        <v>4301012007</v>
      </c>
      <c r="D109" s="402">
        <v>4680115881303</v>
      </c>
      <c r="E109" s="402"/>
      <c r="F109" s="63">
        <v>0.45</v>
      </c>
      <c r="G109" s="38">
        <v>10</v>
      </c>
      <c r="H109" s="63">
        <v>4.5</v>
      </c>
      <c r="I109" s="63">
        <v>4.71</v>
      </c>
      <c r="J109" s="38">
        <v>120</v>
      </c>
      <c r="K109" s="38" t="s">
        <v>88</v>
      </c>
      <c r="L109" s="38"/>
      <c r="M109" s="39" t="s">
        <v>146</v>
      </c>
      <c r="N109" s="39"/>
      <c r="O109" s="38">
        <v>50</v>
      </c>
      <c r="P109" s="66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404"/>
      <c r="R109" s="404"/>
      <c r="S109" s="404"/>
      <c r="T109" s="405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D109" s="780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12.5" x14ac:dyDescent="0.25">
      <c r="A110" s="396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409"/>
      <c r="P110" s="406" t="s">
        <v>43</v>
      </c>
      <c r="Q110" s="407"/>
      <c r="R110" s="407"/>
      <c r="S110" s="407"/>
      <c r="T110" s="407"/>
      <c r="U110" s="407"/>
      <c r="V110" s="408"/>
      <c r="W110" s="43" t="s">
        <v>42</v>
      </c>
      <c r="X110" s="44">
        <f>IFERROR(X105/H105,"0")+IFERROR(X106/H106,"0")+IFERROR(X107/H107,"0")+IFERROR(X108/H108,"0")+IFERROR(X109/H109,"0")</f>
        <v>0</v>
      </c>
      <c r="Y110" s="44">
        <f>IFERROR(Y105/H105,"0")+IFERROR(Y106/H106,"0")+IFERROR(Y107/H107,"0")+IFERROR(Y108/H108,"0")+IFERROR(Y109/H109,"0")</f>
        <v>0</v>
      </c>
      <c r="Z110" s="44">
        <f>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  <c r="AD110" s="780"/>
    </row>
    <row r="111" spans="1:68" ht="12.5" x14ac:dyDescent="0.25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409"/>
      <c r="P111" s="406" t="s">
        <v>43</v>
      </c>
      <c r="Q111" s="407"/>
      <c r="R111" s="407"/>
      <c r="S111" s="407"/>
      <c r="T111" s="407"/>
      <c r="U111" s="407"/>
      <c r="V111" s="408"/>
      <c r="W111" s="43" t="s">
        <v>0</v>
      </c>
      <c r="X111" s="44">
        <f>IFERROR(SUM(X105:X109),"0")</f>
        <v>0</v>
      </c>
      <c r="Y111" s="44">
        <f>IFERROR(SUM(Y105:Y109),"0")</f>
        <v>0</v>
      </c>
      <c r="Z111" s="43"/>
      <c r="AA111" s="68"/>
      <c r="AB111" s="68"/>
      <c r="AC111" s="68"/>
      <c r="AD111" s="780"/>
    </row>
    <row r="112" spans="1:68" ht="14.25" customHeight="1" x14ac:dyDescent="0.3">
      <c r="A112" s="401" t="s">
        <v>84</v>
      </c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1"/>
      <c r="P112" s="401"/>
      <c r="Q112" s="401"/>
      <c r="R112" s="401"/>
      <c r="S112" s="401"/>
      <c r="T112" s="401"/>
      <c r="U112" s="401"/>
      <c r="V112" s="401"/>
      <c r="W112" s="401"/>
      <c r="X112" s="401"/>
      <c r="Y112" s="401"/>
      <c r="Z112" s="401"/>
      <c r="AA112" s="67"/>
      <c r="AB112" s="67"/>
      <c r="AC112" s="81"/>
      <c r="AD112" s="780"/>
    </row>
    <row r="113" spans="1:68" ht="27" customHeight="1" x14ac:dyDescent="0.3">
      <c r="A113" s="64" t="s">
        <v>200</v>
      </c>
      <c r="B113" s="64" t="s">
        <v>201</v>
      </c>
      <c r="C113" s="37">
        <v>4301051437</v>
      </c>
      <c r="D113" s="402">
        <v>4607091386967</v>
      </c>
      <c r="E113" s="402"/>
      <c r="F113" s="63">
        <v>1.35</v>
      </c>
      <c r="G113" s="38">
        <v>6</v>
      </c>
      <c r="H113" s="63">
        <v>8.1</v>
      </c>
      <c r="I113" s="63">
        <v>8.6639999999999997</v>
      </c>
      <c r="J113" s="38">
        <v>56</v>
      </c>
      <c r="K113" s="38" t="s">
        <v>126</v>
      </c>
      <c r="L113" s="38"/>
      <c r="M113" s="39" t="s">
        <v>128</v>
      </c>
      <c r="N113" s="39"/>
      <c r="O113" s="38">
        <v>45</v>
      </c>
      <c r="P113" s="6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04"/>
      <c r="R113" s="404"/>
      <c r="S113" s="404"/>
      <c r="T113" s="405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D113" s="780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3">
      <c r="A114" s="64" t="s">
        <v>200</v>
      </c>
      <c r="B114" s="64" t="s">
        <v>202</v>
      </c>
      <c r="C114" s="37">
        <v>4301051543</v>
      </c>
      <c r="D114" s="402">
        <v>4607091386967</v>
      </c>
      <c r="E114" s="402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126</v>
      </c>
      <c r="L114" s="38"/>
      <c r="M114" s="39" t="s">
        <v>82</v>
      </c>
      <c r="N114" s="39"/>
      <c r="O114" s="38">
        <v>45</v>
      </c>
      <c r="P114" s="6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04"/>
      <c r="R114" s="404"/>
      <c r="S114" s="404"/>
      <c r="T114" s="405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D114" s="780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3">
      <c r="A115" s="64" t="s">
        <v>203</v>
      </c>
      <c r="B115" s="64" t="s">
        <v>204</v>
      </c>
      <c r="C115" s="37">
        <v>4301051436</v>
      </c>
      <c r="D115" s="402">
        <v>4607091385731</v>
      </c>
      <c r="E115" s="402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88</v>
      </c>
      <c r="L115" s="38"/>
      <c r="M115" s="39" t="s">
        <v>128</v>
      </c>
      <c r="N115" s="39"/>
      <c r="O115" s="38">
        <v>45</v>
      </c>
      <c r="P115" s="66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04"/>
      <c r="R115" s="404"/>
      <c r="S115" s="404"/>
      <c r="T115" s="405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D115" s="780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16.5" customHeight="1" x14ac:dyDescent="0.3">
      <c r="A116" s="64" t="s">
        <v>205</v>
      </c>
      <c r="B116" s="64" t="s">
        <v>206</v>
      </c>
      <c r="C116" s="37">
        <v>4301051438</v>
      </c>
      <c r="D116" s="402">
        <v>4680115880894</v>
      </c>
      <c r="E116" s="402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04"/>
      <c r="R116" s="404"/>
      <c r="S116" s="404"/>
      <c r="T116" s="405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D116" s="780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27" customHeight="1" x14ac:dyDescent="0.3">
      <c r="A117" s="64" t="s">
        <v>207</v>
      </c>
      <c r="B117" s="64" t="s">
        <v>208</v>
      </c>
      <c r="C117" s="37">
        <v>4301051439</v>
      </c>
      <c r="D117" s="402">
        <v>4680115880214</v>
      </c>
      <c r="E117" s="402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88</v>
      </c>
      <c r="L117" s="38"/>
      <c r="M117" s="39" t="s">
        <v>128</v>
      </c>
      <c r="N117" s="39"/>
      <c r="O117" s="38">
        <v>45</v>
      </c>
      <c r="P117" s="67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04"/>
      <c r="R117" s="404"/>
      <c r="S117" s="404"/>
      <c r="T117" s="405"/>
      <c r="U117" s="40" t="s">
        <v>48</v>
      </c>
      <c r="V117" s="40" t="s">
        <v>48</v>
      </c>
      <c r="W117" s="41" t="s">
        <v>0</v>
      </c>
      <c r="X117" s="59">
        <v>259.2</v>
      </c>
      <c r="Y117" s="56">
        <f>IFERROR(IF(X117="",0,CEILING((X117/$H117),1)*$H117),"")</f>
        <v>259.20000000000005</v>
      </c>
      <c r="Z117" s="42">
        <f>IFERROR(IF(Y117=0,"",ROUNDUP(Y117/H117,0)*0.00937),"")</f>
        <v>0.89951999999999999</v>
      </c>
      <c r="AA117" s="69" t="s">
        <v>48</v>
      </c>
      <c r="AB117" s="70" t="s">
        <v>48</v>
      </c>
      <c r="AC117" s="82"/>
      <c r="AD117" s="780"/>
      <c r="AG117" s="79"/>
      <c r="AJ117" s="84"/>
      <c r="AK117" s="84"/>
      <c r="BB117" s="137" t="s">
        <v>69</v>
      </c>
      <c r="BM117" s="79">
        <f>IFERROR(X117*I117/H117,"0")</f>
        <v>286.84799999999996</v>
      </c>
      <c r="BN117" s="79">
        <f>IFERROR(Y117*I117/H117,"0")</f>
        <v>286.84800000000001</v>
      </c>
      <c r="BO117" s="79">
        <f>IFERROR(1/J117*(X117/H117),"0")</f>
        <v>0.79999999999999982</v>
      </c>
      <c r="BP117" s="79">
        <f>IFERROR(1/J117*(Y117/H117),"0")</f>
        <v>0.80000000000000016</v>
      </c>
    </row>
    <row r="118" spans="1:68" ht="12.5" x14ac:dyDescent="0.25">
      <c r="A118" s="396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409"/>
      <c r="P118" s="406" t="s">
        <v>43</v>
      </c>
      <c r="Q118" s="407"/>
      <c r="R118" s="407"/>
      <c r="S118" s="407"/>
      <c r="T118" s="407"/>
      <c r="U118" s="407"/>
      <c r="V118" s="408"/>
      <c r="W118" s="43" t="s">
        <v>42</v>
      </c>
      <c r="X118" s="44">
        <f>IFERROR(X113/H113,"0")+IFERROR(X114/H114,"0")+IFERROR(X115/H115,"0")+IFERROR(X116/H116,"0")+IFERROR(X117/H117,"0")</f>
        <v>95.999999999999986</v>
      </c>
      <c r="Y118" s="44">
        <f>IFERROR(Y113/H113,"0")+IFERROR(Y114/H114,"0")+IFERROR(Y115/H115,"0")+IFERROR(Y116/H116,"0")+IFERROR(Y117/H117,"0")</f>
        <v>96.000000000000014</v>
      </c>
      <c r="Z118" s="44">
        <f>IFERROR(IF(Z113="",0,Z113),"0")+IFERROR(IF(Z114="",0,Z114),"0")+IFERROR(IF(Z115="",0,Z115),"0")+IFERROR(IF(Z116="",0,Z116),"0")+IFERROR(IF(Z117="",0,Z117),"0")</f>
        <v>0.89951999999999999</v>
      </c>
      <c r="AA118" s="68"/>
      <c r="AB118" s="68"/>
      <c r="AC118" s="68"/>
      <c r="AD118" s="780"/>
    </row>
    <row r="119" spans="1:68" ht="12.5" x14ac:dyDescent="0.25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409"/>
      <c r="P119" s="406" t="s">
        <v>43</v>
      </c>
      <c r="Q119" s="407"/>
      <c r="R119" s="407"/>
      <c r="S119" s="407"/>
      <c r="T119" s="407"/>
      <c r="U119" s="407"/>
      <c r="V119" s="408"/>
      <c r="W119" s="43" t="s">
        <v>0</v>
      </c>
      <c r="X119" s="44">
        <f>IFERROR(SUM(X113:X117),"0")</f>
        <v>259.2</v>
      </c>
      <c r="Y119" s="44">
        <f>IFERROR(SUM(Y113:Y117),"0")</f>
        <v>259.20000000000005</v>
      </c>
      <c r="Z119" s="43"/>
      <c r="AA119" s="68"/>
      <c r="AB119" s="68"/>
      <c r="AC119" s="68"/>
      <c r="AD119" s="780"/>
    </row>
    <row r="120" spans="1:68" ht="16.5" customHeight="1" x14ac:dyDescent="0.3">
      <c r="A120" s="415" t="s">
        <v>209</v>
      </c>
      <c r="B120" s="415"/>
      <c r="C120" s="415"/>
      <c r="D120" s="415"/>
      <c r="E120" s="415"/>
      <c r="F120" s="415"/>
      <c r="G120" s="415"/>
      <c r="H120" s="415"/>
      <c r="I120" s="415"/>
      <c r="J120" s="415"/>
      <c r="K120" s="415"/>
      <c r="L120" s="415"/>
      <c r="M120" s="415"/>
      <c r="N120" s="415"/>
      <c r="O120" s="415"/>
      <c r="P120" s="415"/>
      <c r="Q120" s="415"/>
      <c r="R120" s="415"/>
      <c r="S120" s="415"/>
      <c r="T120" s="415"/>
      <c r="U120" s="415"/>
      <c r="V120" s="415"/>
      <c r="W120" s="415"/>
      <c r="X120" s="415"/>
      <c r="Y120" s="415"/>
      <c r="Z120" s="415"/>
      <c r="AA120" s="66"/>
      <c r="AB120" s="66"/>
      <c r="AC120" s="80"/>
      <c r="AD120" s="780"/>
    </row>
    <row r="121" spans="1:68" ht="14.25" customHeight="1" x14ac:dyDescent="0.3">
      <c r="A121" s="401" t="s">
        <v>122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67"/>
      <c r="AB121" s="67"/>
      <c r="AC121" s="81"/>
      <c r="AD121" s="780"/>
    </row>
    <row r="122" spans="1:68" ht="16.5" customHeight="1" x14ac:dyDescent="0.3">
      <c r="A122" s="64" t="s">
        <v>210</v>
      </c>
      <c r="B122" s="64" t="s">
        <v>211</v>
      </c>
      <c r="C122" s="37">
        <v>4301011514</v>
      </c>
      <c r="D122" s="402">
        <v>4680115882133</v>
      </c>
      <c r="E122" s="402"/>
      <c r="F122" s="63">
        <v>1.35</v>
      </c>
      <c r="G122" s="38">
        <v>8</v>
      </c>
      <c r="H122" s="63">
        <v>10.8</v>
      </c>
      <c r="I122" s="63">
        <v>11.28</v>
      </c>
      <c r="J122" s="38">
        <v>56</v>
      </c>
      <c r="K122" s="38" t="s">
        <v>126</v>
      </c>
      <c r="L122" s="38"/>
      <c r="M122" s="39" t="s">
        <v>125</v>
      </c>
      <c r="N122" s="39"/>
      <c r="O122" s="38">
        <v>50</v>
      </c>
      <c r="P122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04"/>
      <c r="R122" s="404"/>
      <c r="S122" s="404"/>
      <c r="T122" s="405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IFERROR(IF(Y122=0,"",ROUNDUP(Y122/H122,0)*0.02175),"")</f>
        <v/>
      </c>
      <c r="AA122" s="69" t="s">
        <v>48</v>
      </c>
      <c r="AB122" s="70" t="s">
        <v>48</v>
      </c>
      <c r="AC122" s="82"/>
      <c r="AD122" s="780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3">
      <c r="A123" s="64" t="s">
        <v>210</v>
      </c>
      <c r="B123" s="64" t="s">
        <v>212</v>
      </c>
      <c r="C123" s="37">
        <v>4301011703</v>
      </c>
      <c r="D123" s="402">
        <v>4680115882133</v>
      </c>
      <c r="E123" s="402"/>
      <c r="F123" s="63">
        <v>1.4</v>
      </c>
      <c r="G123" s="38">
        <v>8</v>
      </c>
      <c r="H123" s="63">
        <v>11.2</v>
      </c>
      <c r="I123" s="63">
        <v>11.68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66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04"/>
      <c r="R123" s="404"/>
      <c r="S123" s="404"/>
      <c r="T123" s="405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D123" s="780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3">
      <c r="A124" s="64" t="s">
        <v>213</v>
      </c>
      <c r="B124" s="64" t="s">
        <v>214</v>
      </c>
      <c r="C124" s="37">
        <v>4301011417</v>
      </c>
      <c r="D124" s="402">
        <v>4680115880269</v>
      </c>
      <c r="E124" s="402"/>
      <c r="F124" s="63">
        <v>0.375</v>
      </c>
      <c r="G124" s="38">
        <v>10</v>
      </c>
      <c r="H124" s="63">
        <v>3.75</v>
      </c>
      <c r="I124" s="63">
        <v>3.96</v>
      </c>
      <c r="J124" s="38">
        <v>120</v>
      </c>
      <c r="K124" s="38" t="s">
        <v>88</v>
      </c>
      <c r="L124" s="38"/>
      <c r="M124" s="39" t="s">
        <v>128</v>
      </c>
      <c r="N124" s="39"/>
      <c r="O124" s="38">
        <v>50</v>
      </c>
      <c r="P124" s="6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04"/>
      <c r="R124" s="404"/>
      <c r="S124" s="404"/>
      <c r="T124" s="405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IFERROR(IF(Y124=0,"",ROUNDUP(Y124/H124,0)*0.00937),"")</f>
        <v/>
      </c>
      <c r="AA124" s="69" t="s">
        <v>48</v>
      </c>
      <c r="AB124" s="70" t="s">
        <v>48</v>
      </c>
      <c r="AC124" s="82"/>
      <c r="AD124" s="780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3">
      <c r="A125" s="64" t="s">
        <v>215</v>
      </c>
      <c r="B125" s="64" t="s">
        <v>216</v>
      </c>
      <c r="C125" s="37">
        <v>4301011415</v>
      </c>
      <c r="D125" s="402">
        <v>4680115880429</v>
      </c>
      <c r="E125" s="402"/>
      <c r="F125" s="63">
        <v>0.45</v>
      </c>
      <c r="G125" s="38">
        <v>10</v>
      </c>
      <c r="H125" s="63">
        <v>4.5</v>
      </c>
      <c r="I125" s="63">
        <v>4.74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6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04"/>
      <c r="R125" s="404"/>
      <c r="S125" s="404"/>
      <c r="T125" s="405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D125" s="780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3">
      <c r="A126" s="64" t="s">
        <v>217</v>
      </c>
      <c r="B126" s="64" t="s">
        <v>218</v>
      </c>
      <c r="C126" s="37">
        <v>4301011462</v>
      </c>
      <c r="D126" s="402">
        <v>4680115881457</v>
      </c>
      <c r="E126" s="402"/>
      <c r="F126" s="63">
        <v>0.75</v>
      </c>
      <c r="G126" s="38">
        <v>6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6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04"/>
      <c r="R126" s="404"/>
      <c r="S126" s="404"/>
      <c r="T126" s="405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D126" s="780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2.5" x14ac:dyDescent="0.25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409"/>
      <c r="P127" s="406" t="s">
        <v>43</v>
      </c>
      <c r="Q127" s="407"/>
      <c r="R127" s="407"/>
      <c r="S127" s="407"/>
      <c r="T127" s="407"/>
      <c r="U127" s="407"/>
      <c r="V127" s="408"/>
      <c r="W127" s="43" t="s">
        <v>42</v>
      </c>
      <c r="X127" s="44">
        <f>IFERROR(X122/H122,"0")+IFERROR(X123/H123,"0")+IFERROR(X124/H124,"0")+IFERROR(X125/H125,"0")+IFERROR(X126/H126,"0")</f>
        <v>0</v>
      </c>
      <c r="Y127" s="44">
        <f>IFERROR(Y122/H122,"0")+IFERROR(Y123/H123,"0")+IFERROR(Y124/H124,"0")+IFERROR(Y125/H125,"0")+IFERROR(Y126/H126,"0")</f>
        <v>0</v>
      </c>
      <c r="Z127" s="44">
        <f>IFERROR(IF(Z122="",0,Z122),"0")+IFERROR(IF(Z123="",0,Z123),"0")+IFERROR(IF(Z124="",0,Z124),"0")+IFERROR(IF(Z125="",0,Z125),"0")+IFERROR(IF(Z126="",0,Z126),"0")</f>
        <v>0</v>
      </c>
      <c r="AA127" s="68"/>
      <c r="AB127" s="68"/>
      <c r="AC127" s="68"/>
      <c r="AD127" s="780"/>
    </row>
    <row r="128" spans="1:68" ht="12.5" x14ac:dyDescent="0.25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409"/>
      <c r="P128" s="406" t="s">
        <v>43</v>
      </c>
      <c r="Q128" s="407"/>
      <c r="R128" s="407"/>
      <c r="S128" s="407"/>
      <c r="T128" s="407"/>
      <c r="U128" s="407"/>
      <c r="V128" s="408"/>
      <c r="W128" s="43" t="s">
        <v>0</v>
      </c>
      <c r="X128" s="44">
        <f>IFERROR(SUM(X122:X126),"0")</f>
        <v>0</v>
      </c>
      <c r="Y128" s="44">
        <f>IFERROR(SUM(Y122:Y126),"0")</f>
        <v>0</v>
      </c>
      <c r="Z128" s="43"/>
      <c r="AA128" s="68"/>
      <c r="AB128" s="68"/>
      <c r="AC128" s="68"/>
      <c r="AD128" s="780"/>
    </row>
    <row r="129" spans="1:68" ht="14.25" customHeight="1" x14ac:dyDescent="0.3">
      <c r="A129" s="401" t="s">
        <v>162</v>
      </c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67"/>
      <c r="AB129" s="67"/>
      <c r="AC129" s="81"/>
      <c r="AD129" s="780"/>
    </row>
    <row r="130" spans="1:68" ht="16.5" customHeight="1" x14ac:dyDescent="0.3">
      <c r="A130" s="64" t="s">
        <v>219</v>
      </c>
      <c r="B130" s="64" t="s">
        <v>220</v>
      </c>
      <c r="C130" s="37">
        <v>4301020235</v>
      </c>
      <c r="D130" s="402">
        <v>4680115881488</v>
      </c>
      <c r="E130" s="402"/>
      <c r="F130" s="63">
        <v>1.35</v>
      </c>
      <c r="G130" s="38">
        <v>8</v>
      </c>
      <c r="H130" s="63">
        <v>10.8</v>
      </c>
      <c r="I130" s="63">
        <v>11.28</v>
      </c>
      <c r="J130" s="38">
        <v>48</v>
      </c>
      <c r="K130" s="38" t="s">
        <v>126</v>
      </c>
      <c r="L130" s="38"/>
      <c r="M130" s="39" t="s">
        <v>125</v>
      </c>
      <c r="N130" s="39"/>
      <c r="O130" s="38">
        <v>50</v>
      </c>
      <c r="P130" s="6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04"/>
      <c r="R130" s="404"/>
      <c r="S130" s="404"/>
      <c r="T130" s="405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D130" s="780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3">
      <c r="A131" s="64" t="s">
        <v>219</v>
      </c>
      <c r="B131" s="64" t="s">
        <v>221</v>
      </c>
      <c r="C131" s="37">
        <v>4301020345</v>
      </c>
      <c r="D131" s="402">
        <v>4680115881488</v>
      </c>
      <c r="E131" s="402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652" t="s">
        <v>222</v>
      </c>
      <c r="Q131" s="404"/>
      <c r="R131" s="404"/>
      <c r="S131" s="404"/>
      <c r="T131" s="405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D131" s="780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3">
      <c r="A132" s="64" t="s">
        <v>223</v>
      </c>
      <c r="B132" s="64" t="s">
        <v>224</v>
      </c>
      <c r="C132" s="37">
        <v>4301020258</v>
      </c>
      <c r="D132" s="402">
        <v>4680115882775</v>
      </c>
      <c r="E132" s="402"/>
      <c r="F132" s="63">
        <v>0.3</v>
      </c>
      <c r="G132" s="38">
        <v>8</v>
      </c>
      <c r="H132" s="63">
        <v>2.4</v>
      </c>
      <c r="I132" s="63">
        <v>2.5</v>
      </c>
      <c r="J132" s="38">
        <v>234</v>
      </c>
      <c r="K132" s="38" t="s">
        <v>83</v>
      </c>
      <c r="L132" s="38"/>
      <c r="M132" s="39" t="s">
        <v>128</v>
      </c>
      <c r="N132" s="39"/>
      <c r="O132" s="38">
        <v>50</v>
      </c>
      <c r="P132" s="65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04"/>
      <c r="R132" s="404"/>
      <c r="S132" s="404"/>
      <c r="T132" s="405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IFERROR(IF(Y132=0,"",ROUNDUP(Y132/H132,0)*0.00502),"")</f>
        <v/>
      </c>
      <c r="AA132" s="69" t="s">
        <v>48</v>
      </c>
      <c r="AB132" s="70" t="s">
        <v>48</v>
      </c>
      <c r="AC132" s="82"/>
      <c r="AD132" s="780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3">
      <c r="A133" s="64" t="s">
        <v>225</v>
      </c>
      <c r="B133" s="64" t="s">
        <v>226</v>
      </c>
      <c r="C133" s="37">
        <v>4301020217</v>
      </c>
      <c r="D133" s="402">
        <v>4680115880658</v>
      </c>
      <c r="E133" s="402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88</v>
      </c>
      <c r="L133" s="38"/>
      <c r="M133" s="39" t="s">
        <v>125</v>
      </c>
      <c r="N133" s="39"/>
      <c r="O133" s="38">
        <v>50</v>
      </c>
      <c r="P133" s="6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404"/>
      <c r="R133" s="404"/>
      <c r="S133" s="404"/>
      <c r="T133" s="405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D133" s="780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3">
      <c r="A134" s="64" t="s">
        <v>227</v>
      </c>
      <c r="B134" s="64" t="s">
        <v>228</v>
      </c>
      <c r="C134" s="37">
        <v>4301020339</v>
      </c>
      <c r="D134" s="402">
        <v>4680115880658</v>
      </c>
      <c r="E134" s="402"/>
      <c r="F134" s="63">
        <v>0.4</v>
      </c>
      <c r="G134" s="38">
        <v>6</v>
      </c>
      <c r="H134" s="63">
        <v>2.4</v>
      </c>
      <c r="I134" s="63">
        <v>2.6</v>
      </c>
      <c r="J134" s="38">
        <v>156</v>
      </c>
      <c r="K134" s="38" t="s">
        <v>88</v>
      </c>
      <c r="L134" s="38"/>
      <c r="M134" s="39" t="s">
        <v>125</v>
      </c>
      <c r="N134" s="39"/>
      <c r="O134" s="38">
        <v>50</v>
      </c>
      <c r="P134" s="65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404"/>
      <c r="R134" s="404"/>
      <c r="S134" s="404"/>
      <c r="T134" s="405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D134" s="780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t="12.5" x14ac:dyDescent="0.25">
      <c r="A135" s="396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409"/>
      <c r="P135" s="406" t="s">
        <v>43</v>
      </c>
      <c r="Q135" s="407"/>
      <c r="R135" s="407"/>
      <c r="S135" s="407"/>
      <c r="T135" s="407"/>
      <c r="U135" s="407"/>
      <c r="V135" s="408"/>
      <c r="W135" s="43" t="s">
        <v>42</v>
      </c>
      <c r="X135" s="44">
        <f>IFERROR(X130/H130,"0")+IFERROR(X131/H131,"0")+IFERROR(X132/H132,"0")+IFERROR(X133/H133,"0")+IFERROR(X134/H134,"0")</f>
        <v>0</v>
      </c>
      <c r="Y135" s="44">
        <f>IFERROR(Y130/H130,"0")+IFERROR(Y131/H131,"0")+IFERROR(Y132/H132,"0")+IFERROR(Y133/H133,"0")+IFERROR(Y134/H134,"0")</f>
        <v>0</v>
      </c>
      <c r="Z135" s="44">
        <f>IFERROR(IF(Z130="",0,Z130),"0")+IFERROR(IF(Z131="",0,Z131),"0")+IFERROR(IF(Z132="",0,Z132),"0")+IFERROR(IF(Z133="",0,Z133),"0")+IFERROR(IF(Z134="",0,Z134),"0")</f>
        <v>0</v>
      </c>
      <c r="AA135" s="68"/>
      <c r="AB135" s="68"/>
      <c r="AC135" s="68"/>
      <c r="AD135" s="780"/>
    </row>
    <row r="136" spans="1:68" ht="12.5" x14ac:dyDescent="0.25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409"/>
      <c r="P136" s="406" t="s">
        <v>43</v>
      </c>
      <c r="Q136" s="407"/>
      <c r="R136" s="407"/>
      <c r="S136" s="407"/>
      <c r="T136" s="407"/>
      <c r="U136" s="407"/>
      <c r="V136" s="408"/>
      <c r="W136" s="43" t="s">
        <v>0</v>
      </c>
      <c r="X136" s="44">
        <f>IFERROR(SUM(X130:X134),"0")</f>
        <v>0</v>
      </c>
      <c r="Y136" s="44">
        <f>IFERROR(SUM(Y130:Y134),"0")</f>
        <v>0</v>
      </c>
      <c r="Z136" s="43"/>
      <c r="AA136" s="68"/>
      <c r="AB136" s="68"/>
      <c r="AC136" s="68"/>
      <c r="AD136" s="780"/>
    </row>
    <row r="137" spans="1:68" ht="14.25" customHeight="1" x14ac:dyDescent="0.3">
      <c r="A137" s="401" t="s">
        <v>84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67"/>
      <c r="AB137" s="67"/>
      <c r="AC137" s="81"/>
      <c r="AD137" s="780"/>
    </row>
    <row r="138" spans="1:68" ht="16.5" customHeight="1" x14ac:dyDescent="0.3">
      <c r="A138" s="64" t="s">
        <v>229</v>
      </c>
      <c r="B138" s="64" t="s">
        <v>230</v>
      </c>
      <c r="C138" s="37">
        <v>4301051360</v>
      </c>
      <c r="D138" s="402">
        <v>4607091385168</v>
      </c>
      <c r="E138" s="402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126</v>
      </c>
      <c r="L138" s="38"/>
      <c r="M138" s="39" t="s">
        <v>128</v>
      </c>
      <c r="N138" s="39"/>
      <c r="O138" s="38">
        <v>45</v>
      </c>
      <c r="P138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04"/>
      <c r="R138" s="404"/>
      <c r="S138" s="404"/>
      <c r="T138" s="405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ref="Y138:Y143" si="21"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D138" s="780"/>
      <c r="AG138" s="79"/>
      <c r="AJ138" s="84"/>
      <c r="AK138" s="84"/>
      <c r="BB138" s="148" t="s">
        <v>69</v>
      </c>
      <c r="BM138" s="79">
        <f t="shared" ref="BM138:BM143" si="22">IFERROR(X138*I138/H138,"0")</f>
        <v>0</v>
      </c>
      <c r="BN138" s="79">
        <f t="shared" ref="BN138:BN143" si="23">IFERROR(Y138*I138/H138,"0")</f>
        <v>0</v>
      </c>
      <c r="BO138" s="79">
        <f t="shared" ref="BO138:BO143" si="24">IFERROR(1/J138*(X138/H138),"0")</f>
        <v>0</v>
      </c>
      <c r="BP138" s="79">
        <f t="shared" ref="BP138:BP143" si="25">IFERROR(1/J138*(Y138/H138),"0")</f>
        <v>0</v>
      </c>
    </row>
    <row r="139" spans="1:68" ht="16.5" customHeight="1" x14ac:dyDescent="0.3">
      <c r="A139" s="64" t="s">
        <v>229</v>
      </c>
      <c r="B139" s="64" t="s">
        <v>231</v>
      </c>
      <c r="C139" s="37">
        <v>4301051612</v>
      </c>
      <c r="D139" s="402">
        <v>4607091385168</v>
      </c>
      <c r="E139" s="402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126</v>
      </c>
      <c r="L139" s="38"/>
      <c r="M139" s="39" t="s">
        <v>82</v>
      </c>
      <c r="N139" s="39"/>
      <c r="O139" s="38">
        <v>45</v>
      </c>
      <c r="P139" s="6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04"/>
      <c r="R139" s="404"/>
      <c r="S139" s="404"/>
      <c r="T139" s="405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D139" s="780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3">
      <c r="A140" s="64" t="s">
        <v>232</v>
      </c>
      <c r="B140" s="64" t="s">
        <v>233</v>
      </c>
      <c r="C140" s="37">
        <v>4301051362</v>
      </c>
      <c r="D140" s="402">
        <v>4607091383256</v>
      </c>
      <c r="E140" s="402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88</v>
      </c>
      <c r="L140" s="38"/>
      <c r="M140" s="39" t="s">
        <v>128</v>
      </c>
      <c r="N140" s="39"/>
      <c r="O140" s="38">
        <v>45</v>
      </c>
      <c r="P140" s="6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04"/>
      <c r="R140" s="404"/>
      <c r="S140" s="404"/>
      <c r="T140" s="405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D140" s="780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3">
      <c r="A141" s="64" t="s">
        <v>234</v>
      </c>
      <c r="B141" s="64" t="s">
        <v>235</v>
      </c>
      <c r="C141" s="37">
        <v>4301051358</v>
      </c>
      <c r="D141" s="402">
        <v>4607091385748</v>
      </c>
      <c r="E141" s="402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88</v>
      </c>
      <c r="L141" s="38"/>
      <c r="M141" s="39" t="s">
        <v>128</v>
      </c>
      <c r="N141" s="39"/>
      <c r="O141" s="38">
        <v>45</v>
      </c>
      <c r="P141" s="6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04"/>
      <c r="R141" s="404"/>
      <c r="S141" s="404"/>
      <c r="T141" s="405"/>
      <c r="U141" s="40" t="s">
        <v>48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D141" s="780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3">
      <c r="A142" s="64" t="s">
        <v>236</v>
      </c>
      <c r="B142" s="64" t="s">
        <v>237</v>
      </c>
      <c r="C142" s="37">
        <v>4301051738</v>
      </c>
      <c r="D142" s="402">
        <v>4680115884533</v>
      </c>
      <c r="E142" s="402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45</v>
      </c>
      <c r="P142" s="64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04"/>
      <c r="R142" s="404"/>
      <c r="S142" s="404"/>
      <c r="T142" s="405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D142" s="780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3">
      <c r="A143" s="64" t="s">
        <v>238</v>
      </c>
      <c r="B143" s="64" t="s">
        <v>239</v>
      </c>
      <c r="C143" s="37">
        <v>4301051480</v>
      </c>
      <c r="D143" s="402">
        <v>4680115882645</v>
      </c>
      <c r="E143" s="402"/>
      <c r="F143" s="63">
        <v>0.3</v>
      </c>
      <c r="G143" s="38">
        <v>6</v>
      </c>
      <c r="H143" s="63">
        <v>1.8</v>
      </c>
      <c r="I143" s="63">
        <v>2.66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64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04"/>
      <c r="R143" s="404"/>
      <c r="S143" s="404"/>
      <c r="T143" s="405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D143" s="780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t="12.5" x14ac:dyDescent="0.25">
      <c r="A144" s="396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409"/>
      <c r="P144" s="406" t="s">
        <v>43</v>
      </c>
      <c r="Q144" s="407"/>
      <c r="R144" s="407"/>
      <c r="S144" s="407"/>
      <c r="T144" s="407"/>
      <c r="U144" s="407"/>
      <c r="V144" s="408"/>
      <c r="W144" s="43" t="s">
        <v>42</v>
      </c>
      <c r="X144" s="44">
        <f>IFERROR(X138/H138,"0")+IFERROR(X139/H139,"0")+IFERROR(X140/H140,"0")+IFERROR(X141/H141,"0")+IFERROR(X142/H142,"0")+IFERROR(X143/H143,"0")</f>
        <v>0</v>
      </c>
      <c r="Y144" s="44">
        <f>IFERROR(Y138/H138,"0")+IFERROR(Y139/H139,"0")+IFERROR(Y140/H140,"0")+IFERROR(Y141/H141,"0")+IFERROR(Y142/H142,"0")+IFERROR(Y143/H143,"0")</f>
        <v>0</v>
      </c>
      <c r="Z144" s="44">
        <f>IFERROR(IF(Z138="",0,Z138),"0")+IFERROR(IF(Z139="",0,Z139),"0")+IFERROR(IF(Z140="",0,Z140),"0")+IFERROR(IF(Z141="",0,Z141),"0")+IFERROR(IF(Z142="",0,Z142),"0")+IFERROR(IF(Z143="",0,Z143),"0")</f>
        <v>0</v>
      </c>
      <c r="AA144" s="68"/>
      <c r="AB144" s="68"/>
      <c r="AC144" s="68"/>
      <c r="AD144" s="780"/>
    </row>
    <row r="145" spans="1:68" ht="12.5" x14ac:dyDescent="0.25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409"/>
      <c r="P145" s="406" t="s">
        <v>43</v>
      </c>
      <c r="Q145" s="407"/>
      <c r="R145" s="407"/>
      <c r="S145" s="407"/>
      <c r="T145" s="407"/>
      <c r="U145" s="407"/>
      <c r="V145" s="408"/>
      <c r="W145" s="43" t="s">
        <v>0</v>
      </c>
      <c r="X145" s="44">
        <f>IFERROR(SUM(X138:X143),"0")</f>
        <v>0</v>
      </c>
      <c r="Y145" s="44">
        <f>IFERROR(SUM(Y138:Y143),"0")</f>
        <v>0</v>
      </c>
      <c r="Z145" s="43"/>
      <c r="AA145" s="68"/>
      <c r="AB145" s="68"/>
      <c r="AC145" s="68"/>
      <c r="AD145" s="780"/>
    </row>
    <row r="146" spans="1:68" ht="14.25" customHeight="1" x14ac:dyDescent="0.3">
      <c r="A146" s="401" t="s">
        <v>183</v>
      </c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67"/>
      <c r="AB146" s="67"/>
      <c r="AC146" s="81"/>
      <c r="AD146" s="780"/>
    </row>
    <row r="147" spans="1:68" ht="27" customHeight="1" x14ac:dyDescent="0.3">
      <c r="A147" s="64" t="s">
        <v>240</v>
      </c>
      <c r="B147" s="64" t="s">
        <v>241</v>
      </c>
      <c r="C147" s="37">
        <v>4301060356</v>
      </c>
      <c r="D147" s="402">
        <v>4680115882652</v>
      </c>
      <c r="E147" s="402"/>
      <c r="F147" s="63">
        <v>0.33</v>
      </c>
      <c r="G147" s="38">
        <v>6</v>
      </c>
      <c r="H147" s="63">
        <v>1.98</v>
      </c>
      <c r="I147" s="63">
        <v>2.84</v>
      </c>
      <c r="J147" s="38">
        <v>156</v>
      </c>
      <c r="K147" s="38" t="s">
        <v>88</v>
      </c>
      <c r="L147" s="38"/>
      <c r="M147" s="39" t="s">
        <v>82</v>
      </c>
      <c r="N147" s="39"/>
      <c r="O147" s="38">
        <v>40</v>
      </c>
      <c r="P147" s="65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04"/>
      <c r="R147" s="404"/>
      <c r="S147" s="404"/>
      <c r="T147" s="405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D147" s="780"/>
      <c r="AG147" s="79"/>
      <c r="AJ147" s="84"/>
      <c r="AK147" s="84"/>
      <c r="BB147" s="154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16.5" customHeight="1" x14ac:dyDescent="0.3">
      <c r="A148" s="64" t="s">
        <v>242</v>
      </c>
      <c r="B148" s="64" t="s">
        <v>243</v>
      </c>
      <c r="C148" s="37">
        <v>4301060309</v>
      </c>
      <c r="D148" s="402">
        <v>4680115880238</v>
      </c>
      <c r="E148" s="402"/>
      <c r="F148" s="63">
        <v>0.33</v>
      </c>
      <c r="G148" s="38">
        <v>6</v>
      </c>
      <c r="H148" s="63">
        <v>1.98</v>
      </c>
      <c r="I148" s="63">
        <v>2.258</v>
      </c>
      <c r="J148" s="38">
        <v>156</v>
      </c>
      <c r="K148" s="38" t="s">
        <v>88</v>
      </c>
      <c r="L148" s="38"/>
      <c r="M148" s="39" t="s">
        <v>82</v>
      </c>
      <c r="N148" s="39"/>
      <c r="O148" s="38">
        <v>40</v>
      </c>
      <c r="P148" s="6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04"/>
      <c r="R148" s="404"/>
      <c r="S148" s="404"/>
      <c r="T148" s="405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D148" s="780"/>
      <c r="AG148" s="79"/>
      <c r="AJ148" s="84"/>
      <c r="AK148" s="84"/>
      <c r="BB148" s="15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12.5" x14ac:dyDescent="0.25">
      <c r="A149" s="396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409"/>
      <c r="P149" s="406" t="s">
        <v>43</v>
      </c>
      <c r="Q149" s="407"/>
      <c r="R149" s="407"/>
      <c r="S149" s="407"/>
      <c r="T149" s="407"/>
      <c r="U149" s="407"/>
      <c r="V149" s="408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  <c r="AD149" s="780"/>
    </row>
    <row r="150" spans="1:68" ht="12.5" x14ac:dyDescent="0.25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409"/>
      <c r="P150" s="406" t="s">
        <v>43</v>
      </c>
      <c r="Q150" s="407"/>
      <c r="R150" s="407"/>
      <c r="S150" s="407"/>
      <c r="T150" s="407"/>
      <c r="U150" s="407"/>
      <c r="V150" s="408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  <c r="AD150" s="780"/>
    </row>
    <row r="151" spans="1:68" ht="16.5" customHeight="1" x14ac:dyDescent="0.3">
      <c r="A151" s="415" t="s">
        <v>244</v>
      </c>
      <c r="B151" s="415"/>
      <c r="C151" s="415"/>
      <c r="D151" s="415"/>
      <c r="E151" s="415"/>
      <c r="F151" s="415"/>
      <c r="G151" s="415"/>
      <c r="H151" s="415"/>
      <c r="I151" s="415"/>
      <c r="J151" s="415"/>
      <c r="K151" s="415"/>
      <c r="L151" s="415"/>
      <c r="M151" s="415"/>
      <c r="N151" s="415"/>
      <c r="O151" s="415"/>
      <c r="P151" s="415"/>
      <c r="Q151" s="415"/>
      <c r="R151" s="415"/>
      <c r="S151" s="415"/>
      <c r="T151" s="415"/>
      <c r="U151" s="415"/>
      <c r="V151" s="415"/>
      <c r="W151" s="415"/>
      <c r="X151" s="415"/>
      <c r="Y151" s="415"/>
      <c r="Z151" s="415"/>
      <c r="AA151" s="66"/>
      <c r="AB151" s="66"/>
      <c r="AC151" s="80"/>
      <c r="AD151" s="780"/>
    </row>
    <row r="152" spans="1:68" ht="14.25" customHeight="1" x14ac:dyDescent="0.3">
      <c r="A152" s="401" t="s">
        <v>122</v>
      </c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1"/>
      <c r="P152" s="401"/>
      <c r="Q152" s="401"/>
      <c r="R152" s="401"/>
      <c r="S152" s="401"/>
      <c r="T152" s="401"/>
      <c r="U152" s="401"/>
      <c r="V152" s="401"/>
      <c r="W152" s="401"/>
      <c r="X152" s="401"/>
      <c r="Y152" s="401"/>
      <c r="Z152" s="401"/>
      <c r="AA152" s="67"/>
      <c r="AB152" s="67"/>
      <c r="AC152" s="81"/>
      <c r="AD152" s="780"/>
    </row>
    <row r="153" spans="1:68" ht="27" customHeight="1" x14ac:dyDescent="0.3">
      <c r="A153" s="64" t="s">
        <v>245</v>
      </c>
      <c r="B153" s="64" t="s">
        <v>246</v>
      </c>
      <c r="C153" s="37">
        <v>4301011562</v>
      </c>
      <c r="D153" s="402">
        <v>4680115882577</v>
      </c>
      <c r="E153" s="402"/>
      <c r="F153" s="63">
        <v>0.4</v>
      </c>
      <c r="G153" s="38">
        <v>8</v>
      </c>
      <c r="H153" s="63">
        <v>3.2</v>
      </c>
      <c r="I153" s="63">
        <v>3.4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6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404"/>
      <c r="R153" s="404"/>
      <c r="S153" s="404"/>
      <c r="T153" s="405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D153" s="780"/>
      <c r="AG153" s="79"/>
      <c r="AJ153" s="84"/>
      <c r="AK153" s="84"/>
      <c r="BB153" s="156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3">
      <c r="A154" s="64" t="s">
        <v>245</v>
      </c>
      <c r="B154" s="64" t="s">
        <v>247</v>
      </c>
      <c r="C154" s="37">
        <v>4301011564</v>
      </c>
      <c r="D154" s="402">
        <v>4680115882577</v>
      </c>
      <c r="E154" s="402"/>
      <c r="F154" s="63">
        <v>0.4</v>
      </c>
      <c r="G154" s="38">
        <v>8</v>
      </c>
      <c r="H154" s="63">
        <v>3.2</v>
      </c>
      <c r="I154" s="63">
        <v>3.4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6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404"/>
      <c r="R154" s="404"/>
      <c r="S154" s="404"/>
      <c r="T154" s="405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D154" s="780"/>
      <c r="AG154" s="79"/>
      <c r="AJ154" s="84"/>
      <c r="AK154" s="84"/>
      <c r="BB154" s="157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ht="12.5" x14ac:dyDescent="0.25">
      <c r="A155" s="396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409"/>
      <c r="P155" s="406" t="s">
        <v>43</v>
      </c>
      <c r="Q155" s="407"/>
      <c r="R155" s="407"/>
      <c r="S155" s="407"/>
      <c r="T155" s="407"/>
      <c r="U155" s="407"/>
      <c r="V155" s="408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  <c r="AD155" s="780"/>
    </row>
    <row r="156" spans="1:68" ht="12.5" x14ac:dyDescent="0.25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409"/>
      <c r="P156" s="406" t="s">
        <v>43</v>
      </c>
      <c r="Q156" s="407"/>
      <c r="R156" s="407"/>
      <c r="S156" s="407"/>
      <c r="T156" s="407"/>
      <c r="U156" s="407"/>
      <c r="V156" s="408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  <c r="AD156" s="780"/>
    </row>
    <row r="157" spans="1:68" ht="14.25" customHeight="1" x14ac:dyDescent="0.3">
      <c r="A157" s="401" t="s">
        <v>79</v>
      </c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67"/>
      <c r="AB157" s="67"/>
      <c r="AC157" s="81"/>
      <c r="AD157" s="780"/>
    </row>
    <row r="158" spans="1:68" ht="27" customHeight="1" x14ac:dyDescent="0.3">
      <c r="A158" s="64" t="s">
        <v>248</v>
      </c>
      <c r="B158" s="64" t="s">
        <v>249</v>
      </c>
      <c r="C158" s="37">
        <v>4301031235</v>
      </c>
      <c r="D158" s="402">
        <v>4680115883444</v>
      </c>
      <c r="E158" s="402"/>
      <c r="F158" s="63">
        <v>0.35</v>
      </c>
      <c r="G158" s="38">
        <v>8</v>
      </c>
      <c r="H158" s="63">
        <v>2.8</v>
      </c>
      <c r="I158" s="63">
        <v>3.0880000000000001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90</v>
      </c>
      <c r="P158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404"/>
      <c r="R158" s="404"/>
      <c r="S158" s="404"/>
      <c r="T158" s="405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D158" s="780"/>
      <c r="AG158" s="79"/>
      <c r="AJ158" s="84"/>
      <c r="AK158" s="84"/>
      <c r="BB158" s="158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27" customHeight="1" x14ac:dyDescent="0.3">
      <c r="A159" s="64" t="s">
        <v>248</v>
      </c>
      <c r="B159" s="64" t="s">
        <v>250</v>
      </c>
      <c r="C159" s="37">
        <v>4301031234</v>
      </c>
      <c r="D159" s="402">
        <v>4680115883444</v>
      </c>
      <c r="E159" s="402"/>
      <c r="F159" s="63">
        <v>0.35</v>
      </c>
      <c r="G159" s="38">
        <v>8</v>
      </c>
      <c r="H159" s="63">
        <v>2.8</v>
      </c>
      <c r="I159" s="63">
        <v>3.0880000000000001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90</v>
      </c>
      <c r="P159" s="6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404"/>
      <c r="R159" s="404"/>
      <c r="S159" s="404"/>
      <c r="T159" s="405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D159" s="780"/>
      <c r="AG159" s="79"/>
      <c r="AJ159" s="84"/>
      <c r="AK159" s="84"/>
      <c r="BB159" s="159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ht="12.5" x14ac:dyDescent="0.25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409"/>
      <c r="P160" s="406" t="s">
        <v>43</v>
      </c>
      <c r="Q160" s="407"/>
      <c r="R160" s="407"/>
      <c r="S160" s="407"/>
      <c r="T160" s="407"/>
      <c r="U160" s="407"/>
      <c r="V160" s="408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  <c r="AD160" s="780"/>
    </row>
    <row r="161" spans="1:68" ht="12.5" x14ac:dyDescent="0.25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409"/>
      <c r="P161" s="406" t="s">
        <v>43</v>
      </c>
      <c r="Q161" s="407"/>
      <c r="R161" s="407"/>
      <c r="S161" s="407"/>
      <c r="T161" s="407"/>
      <c r="U161" s="407"/>
      <c r="V161" s="408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  <c r="AD161" s="780"/>
    </row>
    <row r="162" spans="1:68" ht="14.25" customHeight="1" x14ac:dyDescent="0.3">
      <c r="A162" s="401" t="s">
        <v>84</v>
      </c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  <c r="P162" s="401"/>
      <c r="Q162" s="401"/>
      <c r="R162" s="401"/>
      <c r="S162" s="401"/>
      <c r="T162" s="401"/>
      <c r="U162" s="401"/>
      <c r="V162" s="401"/>
      <c r="W162" s="401"/>
      <c r="X162" s="401"/>
      <c r="Y162" s="401"/>
      <c r="Z162" s="401"/>
      <c r="AA162" s="67"/>
      <c r="AB162" s="67"/>
      <c r="AC162" s="81"/>
      <c r="AD162" s="780"/>
    </row>
    <row r="163" spans="1:68" ht="16.5" customHeight="1" x14ac:dyDescent="0.3">
      <c r="A163" s="64" t="s">
        <v>251</v>
      </c>
      <c r="B163" s="64" t="s">
        <v>252</v>
      </c>
      <c r="C163" s="37">
        <v>4301051477</v>
      </c>
      <c r="D163" s="402">
        <v>4680115882584</v>
      </c>
      <c r="E163" s="402"/>
      <c r="F163" s="63">
        <v>0.33</v>
      </c>
      <c r="G163" s="38">
        <v>8</v>
      </c>
      <c r="H163" s="63">
        <v>2.64</v>
      </c>
      <c r="I163" s="63">
        <v>2.9279999999999999</v>
      </c>
      <c r="J163" s="38">
        <v>156</v>
      </c>
      <c r="K163" s="38" t="s">
        <v>88</v>
      </c>
      <c r="L163" s="38"/>
      <c r="M163" s="39" t="s">
        <v>112</v>
      </c>
      <c r="N163" s="39"/>
      <c r="O163" s="38">
        <v>60</v>
      </c>
      <c r="P163" s="6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404"/>
      <c r="R163" s="404"/>
      <c r="S163" s="404"/>
      <c r="T163" s="405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IFERROR(IF(Y163=0,"",ROUNDUP(Y163/H163,0)*0.00753),"")</f>
        <v/>
      </c>
      <c r="AA163" s="69" t="s">
        <v>48</v>
      </c>
      <c r="AB163" s="70" t="s">
        <v>48</v>
      </c>
      <c r="AC163" s="82"/>
      <c r="AD163" s="780"/>
      <c r="AG163" s="79"/>
      <c r="AJ163" s="84"/>
      <c r="AK163" s="84"/>
      <c r="BB163" s="160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t="16.5" customHeight="1" x14ac:dyDescent="0.3">
      <c r="A164" s="64" t="s">
        <v>251</v>
      </c>
      <c r="B164" s="64" t="s">
        <v>253</v>
      </c>
      <c r="C164" s="37">
        <v>4301051476</v>
      </c>
      <c r="D164" s="402">
        <v>4680115882584</v>
      </c>
      <c r="E164" s="402"/>
      <c r="F164" s="63">
        <v>0.33</v>
      </c>
      <c r="G164" s="38">
        <v>8</v>
      </c>
      <c r="H164" s="63">
        <v>2.64</v>
      </c>
      <c r="I164" s="63">
        <v>2.9279999999999999</v>
      </c>
      <c r="J164" s="38">
        <v>156</v>
      </c>
      <c r="K164" s="38" t="s">
        <v>88</v>
      </c>
      <c r="L164" s="38"/>
      <c r="M164" s="39" t="s">
        <v>112</v>
      </c>
      <c r="N164" s="39"/>
      <c r="O164" s="38">
        <v>60</v>
      </c>
      <c r="P164" s="6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404"/>
      <c r="R164" s="404"/>
      <c r="S164" s="404"/>
      <c r="T164" s="405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IFERROR(IF(Y164=0,"",ROUNDUP(Y164/H164,0)*0.00753),"")</f>
        <v/>
      </c>
      <c r="AA164" s="69" t="s">
        <v>48</v>
      </c>
      <c r="AB164" s="70" t="s">
        <v>48</v>
      </c>
      <c r="AC164" s="82"/>
      <c r="AD164" s="780"/>
      <c r="AG164" s="79"/>
      <c r="AJ164" s="84"/>
      <c r="AK164" s="84"/>
      <c r="BB164" s="161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12.5" x14ac:dyDescent="0.25">
      <c r="A165" s="396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409"/>
      <c r="P165" s="406" t="s">
        <v>43</v>
      </c>
      <c r="Q165" s="407"/>
      <c r="R165" s="407"/>
      <c r="S165" s="407"/>
      <c r="T165" s="407"/>
      <c r="U165" s="407"/>
      <c r="V165" s="408"/>
      <c r="W165" s="43" t="s">
        <v>42</v>
      </c>
      <c r="X165" s="44">
        <f>IFERROR(X163/H163,"0")+IFERROR(X164/H164,"0")</f>
        <v>0</v>
      </c>
      <c r="Y165" s="44">
        <f>IFERROR(Y163/H163,"0")+IFERROR(Y164/H164,"0")</f>
        <v>0</v>
      </c>
      <c r="Z165" s="44">
        <f>IFERROR(IF(Z163="",0,Z163),"0")+IFERROR(IF(Z164="",0,Z164),"0")</f>
        <v>0</v>
      </c>
      <c r="AA165" s="68"/>
      <c r="AB165" s="68"/>
      <c r="AC165" s="68"/>
      <c r="AD165" s="780"/>
    </row>
    <row r="166" spans="1:68" ht="12.5" x14ac:dyDescent="0.25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409"/>
      <c r="P166" s="406" t="s">
        <v>43</v>
      </c>
      <c r="Q166" s="407"/>
      <c r="R166" s="407"/>
      <c r="S166" s="407"/>
      <c r="T166" s="407"/>
      <c r="U166" s="407"/>
      <c r="V166" s="408"/>
      <c r="W166" s="43" t="s">
        <v>0</v>
      </c>
      <c r="X166" s="44">
        <f>IFERROR(SUM(X163:X164),"0")</f>
        <v>0</v>
      </c>
      <c r="Y166" s="44">
        <f>IFERROR(SUM(Y163:Y164),"0")</f>
        <v>0</v>
      </c>
      <c r="Z166" s="43"/>
      <c r="AA166" s="68"/>
      <c r="AB166" s="68"/>
      <c r="AC166" s="68"/>
      <c r="AD166" s="780"/>
    </row>
    <row r="167" spans="1:68" ht="16.5" customHeight="1" x14ac:dyDescent="0.3">
      <c r="A167" s="415" t="s">
        <v>120</v>
      </c>
      <c r="B167" s="415"/>
      <c r="C167" s="415"/>
      <c r="D167" s="415"/>
      <c r="E167" s="415"/>
      <c r="F167" s="415"/>
      <c r="G167" s="415"/>
      <c r="H167" s="415"/>
      <c r="I167" s="415"/>
      <c r="J167" s="415"/>
      <c r="K167" s="415"/>
      <c r="L167" s="415"/>
      <c r="M167" s="415"/>
      <c r="N167" s="415"/>
      <c r="O167" s="415"/>
      <c r="P167" s="415"/>
      <c r="Q167" s="415"/>
      <c r="R167" s="415"/>
      <c r="S167" s="415"/>
      <c r="T167" s="415"/>
      <c r="U167" s="415"/>
      <c r="V167" s="415"/>
      <c r="W167" s="415"/>
      <c r="X167" s="415"/>
      <c r="Y167" s="415"/>
      <c r="Z167" s="415"/>
      <c r="AA167" s="66"/>
      <c r="AB167" s="66"/>
      <c r="AC167" s="80"/>
      <c r="AD167" s="780"/>
    </row>
    <row r="168" spans="1:68" ht="14.25" customHeight="1" x14ac:dyDescent="0.3">
      <c r="A168" s="401" t="s">
        <v>122</v>
      </c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  <c r="P168" s="401"/>
      <c r="Q168" s="401"/>
      <c r="R168" s="401"/>
      <c r="S168" s="401"/>
      <c r="T168" s="401"/>
      <c r="U168" s="401"/>
      <c r="V168" s="401"/>
      <c r="W168" s="401"/>
      <c r="X168" s="401"/>
      <c r="Y168" s="401"/>
      <c r="Z168" s="401"/>
      <c r="AA168" s="67"/>
      <c r="AB168" s="67"/>
      <c r="AC168" s="81"/>
      <c r="AD168" s="780"/>
    </row>
    <row r="169" spans="1:68" ht="27" customHeight="1" x14ac:dyDescent="0.3">
      <c r="A169" s="64" t="s">
        <v>254</v>
      </c>
      <c r="B169" s="64" t="s">
        <v>255</v>
      </c>
      <c r="C169" s="37">
        <v>4301011623</v>
      </c>
      <c r="D169" s="402">
        <v>4607091382945</v>
      </c>
      <c r="E169" s="402"/>
      <c r="F169" s="63">
        <v>1.4</v>
      </c>
      <c r="G169" s="38">
        <v>8</v>
      </c>
      <c r="H169" s="63">
        <v>11.2</v>
      </c>
      <c r="I169" s="63">
        <v>11.68</v>
      </c>
      <c r="J169" s="38">
        <v>56</v>
      </c>
      <c r="K169" s="38" t="s">
        <v>126</v>
      </c>
      <c r="L169" s="38"/>
      <c r="M169" s="39" t="s">
        <v>125</v>
      </c>
      <c r="N169" s="39"/>
      <c r="O169" s="38">
        <v>50</v>
      </c>
      <c r="P169" s="6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404"/>
      <c r="R169" s="404"/>
      <c r="S169" s="404"/>
      <c r="T169" s="405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D169" s="780"/>
      <c r="AG169" s="79"/>
      <c r="AJ169" s="84"/>
      <c r="AK169" s="84"/>
      <c r="BB169" s="162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3">
      <c r="A170" s="64" t="s">
        <v>256</v>
      </c>
      <c r="B170" s="64" t="s">
        <v>257</v>
      </c>
      <c r="C170" s="37">
        <v>4301011192</v>
      </c>
      <c r="D170" s="402">
        <v>4607091382952</v>
      </c>
      <c r="E170" s="402"/>
      <c r="F170" s="63">
        <v>0.5</v>
      </c>
      <c r="G170" s="38">
        <v>6</v>
      </c>
      <c r="H170" s="63">
        <v>3</v>
      </c>
      <c r="I170" s="63">
        <v>3.2</v>
      </c>
      <c r="J170" s="38">
        <v>156</v>
      </c>
      <c r="K170" s="38" t="s">
        <v>88</v>
      </c>
      <c r="L170" s="38"/>
      <c r="M170" s="39" t="s">
        <v>125</v>
      </c>
      <c r="N170" s="39"/>
      <c r="O170" s="38">
        <v>50</v>
      </c>
      <c r="P170" s="6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404"/>
      <c r="R170" s="404"/>
      <c r="S170" s="404"/>
      <c r="T170" s="405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IFERROR(IF(Y170=0,"",ROUNDUP(Y170/H170,0)*0.00753),"")</f>
        <v/>
      </c>
      <c r="AA170" s="69" t="s">
        <v>48</v>
      </c>
      <c r="AB170" s="70" t="s">
        <v>48</v>
      </c>
      <c r="AC170" s="82"/>
      <c r="AD170" s="780"/>
      <c r="AG170" s="79"/>
      <c r="AJ170" s="84"/>
      <c r="AK170" s="84"/>
      <c r="BB170" s="163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3">
      <c r="A171" s="64" t="s">
        <v>258</v>
      </c>
      <c r="B171" s="64" t="s">
        <v>259</v>
      </c>
      <c r="C171" s="37">
        <v>4301011705</v>
      </c>
      <c r="D171" s="402">
        <v>4607091384604</v>
      </c>
      <c r="E171" s="402"/>
      <c r="F171" s="63">
        <v>0.4</v>
      </c>
      <c r="G171" s="38">
        <v>10</v>
      </c>
      <c r="H171" s="63">
        <v>4</v>
      </c>
      <c r="I171" s="63">
        <v>4.24</v>
      </c>
      <c r="J171" s="38">
        <v>120</v>
      </c>
      <c r="K171" s="38" t="s">
        <v>88</v>
      </c>
      <c r="L171" s="38"/>
      <c r="M171" s="39" t="s">
        <v>125</v>
      </c>
      <c r="N171" s="39"/>
      <c r="O171" s="38">
        <v>50</v>
      </c>
      <c r="P171" s="6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404"/>
      <c r="R171" s="404"/>
      <c r="S171" s="404"/>
      <c r="T171" s="405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D171" s="780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2.5" x14ac:dyDescent="0.25">
      <c r="A172" s="396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409"/>
      <c r="P172" s="406" t="s">
        <v>43</v>
      </c>
      <c r="Q172" s="407"/>
      <c r="R172" s="407"/>
      <c r="S172" s="407"/>
      <c r="T172" s="407"/>
      <c r="U172" s="407"/>
      <c r="V172" s="408"/>
      <c r="W172" s="43" t="s">
        <v>42</v>
      </c>
      <c r="X172" s="44">
        <f>IFERROR(X169/H169,"0")+IFERROR(X170/H170,"0")+IFERROR(X171/H171,"0")</f>
        <v>0</v>
      </c>
      <c r="Y172" s="44">
        <f>IFERROR(Y169/H169,"0")+IFERROR(Y170/H170,"0")+IFERROR(Y171/H171,"0")</f>
        <v>0</v>
      </c>
      <c r="Z172" s="44">
        <f>IFERROR(IF(Z169="",0,Z169),"0")+IFERROR(IF(Z170="",0,Z170),"0")+IFERROR(IF(Z171="",0,Z171),"0")</f>
        <v>0</v>
      </c>
      <c r="AA172" s="68"/>
      <c r="AB172" s="68"/>
      <c r="AC172" s="68"/>
      <c r="AD172" s="780"/>
    </row>
    <row r="173" spans="1:68" ht="12.5" x14ac:dyDescent="0.25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409"/>
      <c r="P173" s="406" t="s">
        <v>43</v>
      </c>
      <c r="Q173" s="407"/>
      <c r="R173" s="407"/>
      <c r="S173" s="407"/>
      <c r="T173" s="407"/>
      <c r="U173" s="407"/>
      <c r="V173" s="408"/>
      <c r="W173" s="43" t="s">
        <v>0</v>
      </c>
      <c r="X173" s="44">
        <f>IFERROR(SUM(X169:X171),"0")</f>
        <v>0</v>
      </c>
      <c r="Y173" s="44">
        <f>IFERROR(SUM(Y169:Y171),"0")</f>
        <v>0</v>
      </c>
      <c r="Z173" s="43"/>
      <c r="AA173" s="68"/>
      <c r="AB173" s="68"/>
      <c r="AC173" s="68"/>
      <c r="AD173" s="780"/>
    </row>
    <row r="174" spans="1:68" ht="14.25" customHeight="1" x14ac:dyDescent="0.3">
      <c r="A174" s="401" t="s">
        <v>79</v>
      </c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1"/>
      <c r="P174" s="401"/>
      <c r="Q174" s="401"/>
      <c r="R174" s="401"/>
      <c r="S174" s="401"/>
      <c r="T174" s="401"/>
      <c r="U174" s="401"/>
      <c r="V174" s="401"/>
      <c r="W174" s="401"/>
      <c r="X174" s="401"/>
      <c r="Y174" s="401"/>
      <c r="Z174" s="401"/>
      <c r="AA174" s="67"/>
      <c r="AB174" s="67"/>
      <c r="AC174" s="81"/>
      <c r="AD174" s="780"/>
    </row>
    <row r="175" spans="1:68" ht="16.5" customHeight="1" x14ac:dyDescent="0.3">
      <c r="A175" s="64" t="s">
        <v>260</v>
      </c>
      <c r="B175" s="64" t="s">
        <v>261</v>
      </c>
      <c r="C175" s="37">
        <v>4301030895</v>
      </c>
      <c r="D175" s="402">
        <v>4607091387667</v>
      </c>
      <c r="E175" s="402"/>
      <c r="F175" s="63">
        <v>0.9</v>
      </c>
      <c r="G175" s="38">
        <v>10</v>
      </c>
      <c r="H175" s="63">
        <v>9</v>
      </c>
      <c r="I175" s="63">
        <v>9.6300000000000008</v>
      </c>
      <c r="J175" s="38">
        <v>56</v>
      </c>
      <c r="K175" s="38" t="s">
        <v>126</v>
      </c>
      <c r="L175" s="38"/>
      <c r="M175" s="39" t="s">
        <v>125</v>
      </c>
      <c r="N175" s="39"/>
      <c r="O175" s="38">
        <v>40</v>
      </c>
      <c r="P175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404"/>
      <c r="R175" s="404"/>
      <c r="S175" s="404"/>
      <c r="T175" s="405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D175" s="780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3">
      <c r="A176" s="64" t="s">
        <v>262</v>
      </c>
      <c r="B176" s="64" t="s">
        <v>263</v>
      </c>
      <c r="C176" s="37">
        <v>4301030961</v>
      </c>
      <c r="D176" s="402">
        <v>4607091387636</v>
      </c>
      <c r="E176" s="402"/>
      <c r="F176" s="63">
        <v>0.7</v>
      </c>
      <c r="G176" s="38">
        <v>6</v>
      </c>
      <c r="H176" s="63">
        <v>4.2</v>
      </c>
      <c r="I176" s="63">
        <v>4.5</v>
      </c>
      <c r="J176" s="38">
        <v>120</v>
      </c>
      <c r="K176" s="38" t="s">
        <v>88</v>
      </c>
      <c r="L176" s="38"/>
      <c r="M176" s="39" t="s">
        <v>82</v>
      </c>
      <c r="N176" s="39"/>
      <c r="O176" s="38">
        <v>40</v>
      </c>
      <c r="P176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404"/>
      <c r="R176" s="404"/>
      <c r="S176" s="404"/>
      <c r="T176" s="405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IFERROR(IF(Y176=0,"",ROUNDUP(Y176/H176,0)*0.00937),"")</f>
        <v/>
      </c>
      <c r="AA176" s="69" t="s">
        <v>48</v>
      </c>
      <c r="AB176" s="70" t="s">
        <v>48</v>
      </c>
      <c r="AC176" s="82"/>
      <c r="AD176" s="780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customHeight="1" x14ac:dyDescent="0.3">
      <c r="A177" s="64" t="s">
        <v>264</v>
      </c>
      <c r="B177" s="64" t="s">
        <v>265</v>
      </c>
      <c r="C177" s="37">
        <v>4301030963</v>
      </c>
      <c r="D177" s="402">
        <v>4607091382426</v>
      </c>
      <c r="E177" s="402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126</v>
      </c>
      <c r="L177" s="38"/>
      <c r="M177" s="39" t="s">
        <v>82</v>
      </c>
      <c r="N177" s="39"/>
      <c r="O177" s="38">
        <v>40</v>
      </c>
      <c r="P177" s="6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404"/>
      <c r="R177" s="404"/>
      <c r="S177" s="404"/>
      <c r="T177" s="405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D177" s="780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3">
      <c r="A178" s="64" t="s">
        <v>266</v>
      </c>
      <c r="B178" s="64" t="s">
        <v>267</v>
      </c>
      <c r="C178" s="37">
        <v>4301030962</v>
      </c>
      <c r="D178" s="402">
        <v>4607091386547</v>
      </c>
      <c r="E178" s="402"/>
      <c r="F178" s="63">
        <v>0.35</v>
      </c>
      <c r="G178" s="38">
        <v>8</v>
      </c>
      <c r="H178" s="63">
        <v>2.8</v>
      </c>
      <c r="I178" s="63">
        <v>2.94</v>
      </c>
      <c r="J178" s="38">
        <v>234</v>
      </c>
      <c r="K178" s="38" t="s">
        <v>83</v>
      </c>
      <c r="L178" s="38"/>
      <c r="M178" s="39" t="s">
        <v>82</v>
      </c>
      <c r="N178" s="39"/>
      <c r="O178" s="38">
        <v>40</v>
      </c>
      <c r="P178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404"/>
      <c r="R178" s="404"/>
      <c r="S178" s="404"/>
      <c r="T178" s="405"/>
      <c r="U178" s="40" t="s">
        <v>48</v>
      </c>
      <c r="V178" s="40" t="s">
        <v>48</v>
      </c>
      <c r="W178" s="41" t="s">
        <v>0</v>
      </c>
      <c r="X178" s="59">
        <v>72.8</v>
      </c>
      <c r="Y178" s="56">
        <f>IFERROR(IF(X178="",0,CEILING((X178/$H178),1)*$H178),"")</f>
        <v>72.8</v>
      </c>
      <c r="Z178" s="42">
        <f>IFERROR(IF(Y178=0,"",ROUNDUP(Y178/H178,0)*0.00502),"")</f>
        <v>0.13052</v>
      </c>
      <c r="AA178" s="69" t="s">
        <v>48</v>
      </c>
      <c r="AB178" s="70" t="s">
        <v>48</v>
      </c>
      <c r="AC178" s="82"/>
      <c r="AD178" s="780"/>
      <c r="AG178" s="79"/>
      <c r="AJ178" s="84"/>
      <c r="AK178" s="84"/>
      <c r="BB178" s="168" t="s">
        <v>69</v>
      </c>
      <c r="BM178" s="79">
        <f>IFERROR(X178*I178/H178,"0")</f>
        <v>76.44</v>
      </c>
      <c r="BN178" s="79">
        <f>IFERROR(Y178*I178/H178,"0")</f>
        <v>76.44</v>
      </c>
      <c r="BO178" s="79">
        <f>IFERROR(1/J178*(X178/H178),"0")</f>
        <v>0.11111111111111112</v>
      </c>
      <c r="BP178" s="79">
        <f>IFERROR(1/J178*(Y178/H178),"0")</f>
        <v>0.11111111111111112</v>
      </c>
    </row>
    <row r="179" spans="1:68" ht="27" customHeight="1" x14ac:dyDescent="0.3">
      <c r="A179" s="64" t="s">
        <v>268</v>
      </c>
      <c r="B179" s="64" t="s">
        <v>269</v>
      </c>
      <c r="C179" s="37">
        <v>4301030964</v>
      </c>
      <c r="D179" s="402">
        <v>4607091382464</v>
      </c>
      <c r="E179" s="402"/>
      <c r="F179" s="63">
        <v>0.35</v>
      </c>
      <c r="G179" s="38">
        <v>8</v>
      </c>
      <c r="H179" s="63">
        <v>2.8</v>
      </c>
      <c r="I179" s="63">
        <v>2.964</v>
      </c>
      <c r="J179" s="38">
        <v>234</v>
      </c>
      <c r="K179" s="38" t="s">
        <v>83</v>
      </c>
      <c r="L179" s="38"/>
      <c r="M179" s="39" t="s">
        <v>82</v>
      </c>
      <c r="N179" s="39"/>
      <c r="O179" s="38">
        <v>40</v>
      </c>
      <c r="P179" s="6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404"/>
      <c r="R179" s="404"/>
      <c r="S179" s="404"/>
      <c r="T179" s="405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IFERROR(IF(Y179=0,"",ROUNDUP(Y179/H179,0)*0.00502),"")</f>
        <v/>
      </c>
      <c r="AA179" s="69" t="s">
        <v>48</v>
      </c>
      <c r="AB179" s="70" t="s">
        <v>48</v>
      </c>
      <c r="AC179" s="82"/>
      <c r="AD179" s="780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12.5" x14ac:dyDescent="0.25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409"/>
      <c r="P180" s="406" t="s">
        <v>43</v>
      </c>
      <c r="Q180" s="407"/>
      <c r="R180" s="407"/>
      <c r="S180" s="407"/>
      <c r="T180" s="407"/>
      <c r="U180" s="407"/>
      <c r="V180" s="408"/>
      <c r="W180" s="43" t="s">
        <v>42</v>
      </c>
      <c r="X180" s="44">
        <f>IFERROR(X175/H175,"0")+IFERROR(X176/H176,"0")+IFERROR(X177/H177,"0")+IFERROR(X178/H178,"0")+IFERROR(X179/H179,"0")</f>
        <v>26</v>
      </c>
      <c r="Y180" s="44">
        <f>IFERROR(Y175/H175,"0")+IFERROR(Y176/H176,"0")+IFERROR(Y177/H177,"0")+IFERROR(Y178/H178,"0")+IFERROR(Y179/H179,"0")</f>
        <v>26</v>
      </c>
      <c r="Z180" s="44">
        <f>IFERROR(IF(Z175="",0,Z175),"0")+IFERROR(IF(Z176="",0,Z176),"0")+IFERROR(IF(Z177="",0,Z177),"0")+IFERROR(IF(Z178="",0,Z178),"0")+IFERROR(IF(Z179="",0,Z179),"0")</f>
        <v>0.13052</v>
      </c>
      <c r="AA180" s="68"/>
      <c r="AB180" s="68"/>
      <c r="AC180" s="68"/>
      <c r="AD180" s="780"/>
    </row>
    <row r="181" spans="1:68" ht="12.5" x14ac:dyDescent="0.25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409"/>
      <c r="P181" s="406" t="s">
        <v>43</v>
      </c>
      <c r="Q181" s="407"/>
      <c r="R181" s="407"/>
      <c r="S181" s="407"/>
      <c r="T181" s="407"/>
      <c r="U181" s="407"/>
      <c r="V181" s="408"/>
      <c r="W181" s="43" t="s">
        <v>0</v>
      </c>
      <c r="X181" s="44">
        <f>IFERROR(SUM(X175:X179),"0")</f>
        <v>72.8</v>
      </c>
      <c r="Y181" s="44">
        <f>IFERROR(SUM(Y175:Y179),"0")</f>
        <v>72.8</v>
      </c>
      <c r="Z181" s="43"/>
      <c r="AA181" s="68"/>
      <c r="AB181" s="68"/>
      <c r="AC181" s="68"/>
      <c r="AD181" s="780"/>
    </row>
    <row r="182" spans="1:68" ht="14.25" customHeight="1" x14ac:dyDescent="0.3">
      <c r="A182" s="401" t="s">
        <v>84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401"/>
      <c r="AA182" s="67"/>
      <c r="AB182" s="67"/>
      <c r="AC182" s="81"/>
      <c r="AD182" s="780"/>
    </row>
    <row r="183" spans="1:68" ht="16.5" customHeight="1" x14ac:dyDescent="0.3">
      <c r="A183" s="64" t="s">
        <v>270</v>
      </c>
      <c r="B183" s="64" t="s">
        <v>271</v>
      </c>
      <c r="C183" s="37">
        <v>4301051611</v>
      </c>
      <c r="D183" s="402">
        <v>4607091385304</v>
      </c>
      <c r="E183" s="402"/>
      <c r="F183" s="63">
        <v>1.4</v>
      </c>
      <c r="G183" s="38">
        <v>6</v>
      </c>
      <c r="H183" s="63">
        <v>8.4</v>
      </c>
      <c r="I183" s="63">
        <v>8.9640000000000004</v>
      </c>
      <c r="J183" s="38">
        <v>56</v>
      </c>
      <c r="K183" s="38" t="s">
        <v>126</v>
      </c>
      <c r="L183" s="38"/>
      <c r="M183" s="39" t="s">
        <v>82</v>
      </c>
      <c r="N183" s="39"/>
      <c r="O183" s="38">
        <v>40</v>
      </c>
      <c r="P183" s="6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404"/>
      <c r="R183" s="404"/>
      <c r="S183" s="404"/>
      <c r="T183" s="405"/>
      <c r="U183" s="40" t="s">
        <v>48</v>
      </c>
      <c r="V183" s="40" t="s">
        <v>48</v>
      </c>
      <c r="W183" s="41" t="s">
        <v>0</v>
      </c>
      <c r="X183" s="59">
        <v>0</v>
      </c>
      <c r="Y183" s="56">
        <f>IFERROR(IF(X183="",0,CEILING((X183/$H183),1)*$H183),"")</f>
        <v>0</v>
      </c>
      <c r="Z183" s="42" t="str">
        <f>IFERROR(IF(Y183=0,"",ROUNDUP(Y183/H183,0)*0.02175),"")</f>
        <v/>
      </c>
      <c r="AA183" s="69" t="s">
        <v>48</v>
      </c>
      <c r="AB183" s="70" t="s">
        <v>48</v>
      </c>
      <c r="AC183" s="82"/>
      <c r="AD183" s="780"/>
      <c r="AG183" s="79"/>
      <c r="AJ183" s="84"/>
      <c r="AK183" s="84"/>
      <c r="BB183" s="170" t="s">
        <v>69</v>
      </c>
      <c r="BM183" s="79">
        <f>IFERROR(X183*I183/H183,"0")</f>
        <v>0</v>
      </c>
      <c r="BN183" s="79">
        <f>IFERROR(Y183*I183/H183,"0")</f>
        <v>0</v>
      </c>
      <c r="BO183" s="79">
        <f>IFERROR(1/J183*(X183/H183),"0")</f>
        <v>0</v>
      </c>
      <c r="BP183" s="79">
        <f>IFERROR(1/J183*(Y183/H183),"0")</f>
        <v>0</v>
      </c>
    </row>
    <row r="184" spans="1:68" ht="16.5" customHeight="1" x14ac:dyDescent="0.3">
      <c r="A184" s="64" t="s">
        <v>272</v>
      </c>
      <c r="B184" s="64" t="s">
        <v>273</v>
      </c>
      <c r="C184" s="37">
        <v>4301051648</v>
      </c>
      <c r="D184" s="402">
        <v>4607091386264</v>
      </c>
      <c r="E184" s="402"/>
      <c r="F184" s="63">
        <v>0.5</v>
      </c>
      <c r="G184" s="38">
        <v>6</v>
      </c>
      <c r="H184" s="63">
        <v>3</v>
      </c>
      <c r="I184" s="63">
        <v>3.278</v>
      </c>
      <c r="J184" s="38">
        <v>156</v>
      </c>
      <c r="K184" s="38" t="s">
        <v>88</v>
      </c>
      <c r="L184" s="38"/>
      <c r="M184" s="39" t="s">
        <v>82</v>
      </c>
      <c r="N184" s="39"/>
      <c r="O184" s="38">
        <v>31</v>
      </c>
      <c r="P184" s="6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404"/>
      <c r="R184" s="404"/>
      <c r="S184" s="404"/>
      <c r="T184" s="405"/>
      <c r="U184" s="40" t="s">
        <v>48</v>
      </c>
      <c r="V184" s="40" t="s">
        <v>48</v>
      </c>
      <c r="W184" s="41" t="s">
        <v>0</v>
      </c>
      <c r="X184" s="59">
        <v>219</v>
      </c>
      <c r="Y184" s="56">
        <f>IFERROR(IF(X184="",0,CEILING((X184/$H184),1)*$H184),"")</f>
        <v>219</v>
      </c>
      <c r="Z184" s="42">
        <f>IFERROR(IF(Y184=0,"",ROUNDUP(Y184/H184,0)*0.00753),"")</f>
        <v>0.54969000000000001</v>
      </c>
      <c r="AA184" s="69" t="s">
        <v>48</v>
      </c>
      <c r="AB184" s="70" t="s">
        <v>48</v>
      </c>
      <c r="AC184" s="82"/>
      <c r="AD184" s="780"/>
      <c r="AG184" s="79"/>
      <c r="AJ184" s="84"/>
      <c r="AK184" s="84"/>
      <c r="BB184" s="171" t="s">
        <v>69</v>
      </c>
      <c r="BM184" s="79">
        <f>IFERROR(X184*I184/H184,"0")</f>
        <v>239.29400000000001</v>
      </c>
      <c r="BN184" s="79">
        <f>IFERROR(Y184*I184/H184,"0")</f>
        <v>239.29400000000001</v>
      </c>
      <c r="BO184" s="79">
        <f>IFERROR(1/J184*(X184/H184),"0")</f>
        <v>0.46794871794871795</v>
      </c>
      <c r="BP184" s="79">
        <f>IFERROR(1/J184*(Y184/H184),"0")</f>
        <v>0.46794871794871795</v>
      </c>
    </row>
    <row r="185" spans="1:68" ht="16.5" customHeight="1" x14ac:dyDescent="0.3">
      <c r="A185" s="64" t="s">
        <v>274</v>
      </c>
      <c r="B185" s="64" t="s">
        <v>275</v>
      </c>
      <c r="C185" s="37">
        <v>4301051313</v>
      </c>
      <c r="D185" s="402">
        <v>4607091385427</v>
      </c>
      <c r="E185" s="402"/>
      <c r="F185" s="63">
        <v>0.5</v>
      </c>
      <c r="G185" s="38">
        <v>6</v>
      </c>
      <c r="H185" s="63">
        <v>3</v>
      </c>
      <c r="I185" s="63">
        <v>3.2719999999999998</v>
      </c>
      <c r="J185" s="38">
        <v>156</v>
      </c>
      <c r="K185" s="38" t="s">
        <v>88</v>
      </c>
      <c r="L185" s="38"/>
      <c r="M185" s="39" t="s">
        <v>82</v>
      </c>
      <c r="N185" s="39"/>
      <c r="O185" s="38">
        <v>40</v>
      </c>
      <c r="P185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404"/>
      <c r="R185" s="404"/>
      <c r="S185" s="404"/>
      <c r="T185" s="405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D185" s="780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ht="12.5" x14ac:dyDescent="0.25">
      <c r="A186" s="396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409"/>
      <c r="P186" s="406" t="s">
        <v>43</v>
      </c>
      <c r="Q186" s="407"/>
      <c r="R186" s="407"/>
      <c r="S186" s="407"/>
      <c r="T186" s="407"/>
      <c r="U186" s="407"/>
      <c r="V186" s="408"/>
      <c r="W186" s="43" t="s">
        <v>42</v>
      </c>
      <c r="X186" s="44">
        <f>IFERROR(X183/H183,"0")+IFERROR(X184/H184,"0")+IFERROR(X185/H185,"0")</f>
        <v>73</v>
      </c>
      <c r="Y186" s="44">
        <f>IFERROR(Y183/H183,"0")+IFERROR(Y184/H184,"0")+IFERROR(Y185/H185,"0")</f>
        <v>73</v>
      </c>
      <c r="Z186" s="44">
        <f>IFERROR(IF(Z183="",0,Z183),"0")+IFERROR(IF(Z184="",0,Z184),"0")+IFERROR(IF(Z185="",0,Z185),"0")</f>
        <v>0.54969000000000001</v>
      </c>
      <c r="AA186" s="68"/>
      <c r="AB186" s="68"/>
      <c r="AC186" s="68"/>
      <c r="AD186" s="780"/>
    </row>
    <row r="187" spans="1:68" ht="12.5" x14ac:dyDescent="0.25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409"/>
      <c r="P187" s="406" t="s">
        <v>43</v>
      </c>
      <c r="Q187" s="407"/>
      <c r="R187" s="407"/>
      <c r="S187" s="407"/>
      <c r="T187" s="407"/>
      <c r="U187" s="407"/>
      <c r="V187" s="408"/>
      <c r="W187" s="43" t="s">
        <v>0</v>
      </c>
      <c r="X187" s="44">
        <f>IFERROR(SUM(X183:X185),"0")</f>
        <v>219</v>
      </c>
      <c r="Y187" s="44">
        <f>IFERROR(SUM(Y183:Y185),"0")</f>
        <v>219</v>
      </c>
      <c r="Z187" s="43"/>
      <c r="AA187" s="68"/>
      <c r="AB187" s="68"/>
      <c r="AC187" s="68"/>
      <c r="AD187" s="780"/>
    </row>
    <row r="188" spans="1:68" ht="27.75" customHeight="1" x14ac:dyDescent="0.25">
      <c r="A188" s="438" t="s">
        <v>276</v>
      </c>
      <c r="B188" s="438"/>
      <c r="C188" s="438"/>
      <c r="D188" s="438"/>
      <c r="E188" s="438"/>
      <c r="F188" s="438"/>
      <c r="G188" s="438"/>
      <c r="H188" s="438"/>
      <c r="I188" s="438"/>
      <c r="J188" s="438"/>
      <c r="K188" s="438"/>
      <c r="L188" s="438"/>
      <c r="M188" s="438"/>
      <c r="N188" s="438"/>
      <c r="O188" s="438"/>
      <c r="P188" s="438"/>
      <c r="Q188" s="438"/>
      <c r="R188" s="438"/>
      <c r="S188" s="438"/>
      <c r="T188" s="438"/>
      <c r="U188" s="438"/>
      <c r="V188" s="438"/>
      <c r="W188" s="438"/>
      <c r="X188" s="438"/>
      <c r="Y188" s="438"/>
      <c r="Z188" s="438"/>
      <c r="AA188" s="55"/>
      <c r="AB188" s="55"/>
      <c r="AC188" s="55"/>
      <c r="AD188" s="780"/>
    </row>
    <row r="189" spans="1:68" ht="16.5" customHeight="1" x14ac:dyDescent="0.3">
      <c r="A189" s="415" t="s">
        <v>277</v>
      </c>
      <c r="B189" s="415"/>
      <c r="C189" s="415"/>
      <c r="D189" s="415"/>
      <c r="E189" s="415"/>
      <c r="F189" s="415"/>
      <c r="G189" s="415"/>
      <c r="H189" s="415"/>
      <c r="I189" s="415"/>
      <c r="J189" s="415"/>
      <c r="K189" s="415"/>
      <c r="L189" s="415"/>
      <c r="M189" s="415"/>
      <c r="N189" s="415"/>
      <c r="O189" s="415"/>
      <c r="P189" s="415"/>
      <c r="Q189" s="415"/>
      <c r="R189" s="415"/>
      <c r="S189" s="415"/>
      <c r="T189" s="415"/>
      <c r="U189" s="415"/>
      <c r="V189" s="415"/>
      <c r="W189" s="415"/>
      <c r="X189" s="415"/>
      <c r="Y189" s="415"/>
      <c r="Z189" s="415"/>
      <c r="AA189" s="66"/>
      <c r="AB189" s="66"/>
      <c r="AC189" s="80"/>
      <c r="AD189" s="780"/>
    </row>
    <row r="190" spans="1:68" ht="14.25" customHeight="1" x14ac:dyDescent="0.3">
      <c r="A190" s="401" t="s">
        <v>79</v>
      </c>
      <c r="B190" s="401"/>
      <c r="C190" s="401"/>
      <c r="D190" s="401"/>
      <c r="E190" s="401"/>
      <c r="F190" s="401"/>
      <c r="G190" s="401"/>
      <c r="H190" s="401"/>
      <c r="I190" s="401"/>
      <c r="J190" s="401"/>
      <c r="K190" s="401"/>
      <c r="L190" s="401"/>
      <c r="M190" s="401"/>
      <c r="N190" s="401"/>
      <c r="O190" s="401"/>
      <c r="P190" s="401"/>
      <c r="Q190" s="401"/>
      <c r="R190" s="401"/>
      <c r="S190" s="401"/>
      <c r="T190" s="401"/>
      <c r="U190" s="401"/>
      <c r="V190" s="401"/>
      <c r="W190" s="401"/>
      <c r="X190" s="401"/>
      <c r="Y190" s="401"/>
      <c r="Z190" s="401"/>
      <c r="AA190" s="67"/>
      <c r="AB190" s="67"/>
      <c r="AC190" s="81"/>
      <c r="AD190" s="780"/>
    </row>
    <row r="191" spans="1:68" ht="27" customHeight="1" x14ac:dyDescent="0.3">
      <c r="A191" s="64" t="s">
        <v>278</v>
      </c>
      <c r="B191" s="64" t="s">
        <v>279</v>
      </c>
      <c r="C191" s="37">
        <v>4301031191</v>
      </c>
      <c r="D191" s="402">
        <v>4680115880993</v>
      </c>
      <c r="E191" s="402"/>
      <c r="F191" s="63">
        <v>0.7</v>
      </c>
      <c r="G191" s="38">
        <v>6</v>
      </c>
      <c r="H191" s="63">
        <v>4.2</v>
      </c>
      <c r="I191" s="63">
        <v>4.46</v>
      </c>
      <c r="J191" s="38">
        <v>156</v>
      </c>
      <c r="K191" s="38" t="s">
        <v>88</v>
      </c>
      <c r="L191" s="38"/>
      <c r="M191" s="39" t="s">
        <v>82</v>
      </c>
      <c r="N191" s="39"/>
      <c r="O191" s="38">
        <v>40</v>
      </c>
      <c r="P191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404"/>
      <c r="R191" s="404"/>
      <c r="S191" s="404"/>
      <c r="T191" s="405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ref="Y191:Y198" si="26">IFERROR(IF(X191="",0,CEILING((X191/$H191),1)*$H191),"")</f>
        <v>0</v>
      </c>
      <c r="Z191" s="42" t="str">
        <f>IFERROR(IF(Y191=0,"",ROUNDUP(Y191/H191,0)*0.00753),"")</f>
        <v/>
      </c>
      <c r="AA191" s="69" t="s">
        <v>48</v>
      </c>
      <c r="AB191" s="70" t="s">
        <v>48</v>
      </c>
      <c r="AC191" s="82"/>
      <c r="AD191" s="780"/>
      <c r="AG191" s="79"/>
      <c r="AJ191" s="84"/>
      <c r="AK191" s="84"/>
      <c r="BB191" s="173" t="s">
        <v>69</v>
      </c>
      <c r="BM191" s="79">
        <f t="shared" ref="BM191:BM198" si="27">IFERROR(X191*I191/H191,"0")</f>
        <v>0</v>
      </c>
      <c r="BN191" s="79">
        <f t="shared" ref="BN191:BN198" si="28">IFERROR(Y191*I191/H191,"0")</f>
        <v>0</v>
      </c>
      <c r="BO191" s="79">
        <f t="shared" ref="BO191:BO198" si="29">IFERROR(1/J191*(X191/H191),"0")</f>
        <v>0</v>
      </c>
      <c r="BP191" s="79">
        <f t="shared" ref="BP191:BP198" si="30">IFERROR(1/J191*(Y191/H191),"0")</f>
        <v>0</v>
      </c>
    </row>
    <row r="192" spans="1:68" ht="27" customHeight="1" x14ac:dyDescent="0.3">
      <c r="A192" s="64" t="s">
        <v>280</v>
      </c>
      <c r="B192" s="64" t="s">
        <v>281</v>
      </c>
      <c r="C192" s="37">
        <v>4301031204</v>
      </c>
      <c r="D192" s="402">
        <v>4680115881761</v>
      </c>
      <c r="E192" s="402"/>
      <c r="F192" s="63">
        <v>0.7</v>
      </c>
      <c r="G192" s="38">
        <v>6</v>
      </c>
      <c r="H192" s="63">
        <v>4.2</v>
      </c>
      <c r="I192" s="63">
        <v>4.46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6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404"/>
      <c r="R192" s="404"/>
      <c r="S192" s="404"/>
      <c r="T192" s="405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D192" s="780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3">
      <c r="A193" s="64" t="s">
        <v>282</v>
      </c>
      <c r="B193" s="64" t="s">
        <v>283</v>
      </c>
      <c r="C193" s="37">
        <v>4301031201</v>
      </c>
      <c r="D193" s="402">
        <v>4680115881563</v>
      </c>
      <c r="E193" s="402"/>
      <c r="F193" s="63">
        <v>0.7</v>
      </c>
      <c r="G193" s="38">
        <v>6</v>
      </c>
      <c r="H193" s="63">
        <v>4.2</v>
      </c>
      <c r="I193" s="63">
        <v>4.4000000000000004</v>
      </c>
      <c r="J193" s="38">
        <v>156</v>
      </c>
      <c r="K193" s="38" t="s">
        <v>88</v>
      </c>
      <c r="L193" s="38"/>
      <c r="M193" s="39" t="s">
        <v>82</v>
      </c>
      <c r="N193" s="39"/>
      <c r="O193" s="38">
        <v>40</v>
      </c>
      <c r="P193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404"/>
      <c r="R193" s="404"/>
      <c r="S193" s="404"/>
      <c r="T193" s="405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D193" s="780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3">
      <c r="A194" s="64" t="s">
        <v>284</v>
      </c>
      <c r="B194" s="64" t="s">
        <v>285</v>
      </c>
      <c r="C194" s="37">
        <v>4301031199</v>
      </c>
      <c r="D194" s="402">
        <v>4680115880986</v>
      </c>
      <c r="E194" s="402"/>
      <c r="F194" s="63">
        <v>0.35</v>
      </c>
      <c r="G194" s="38">
        <v>6</v>
      </c>
      <c r="H194" s="63">
        <v>2.1</v>
      </c>
      <c r="I194" s="63">
        <v>2.23</v>
      </c>
      <c r="J194" s="38">
        <v>234</v>
      </c>
      <c r="K194" s="38" t="s">
        <v>83</v>
      </c>
      <c r="L194" s="38"/>
      <c r="M194" s="39" t="s">
        <v>82</v>
      </c>
      <c r="N194" s="39"/>
      <c r="O194" s="38">
        <v>40</v>
      </c>
      <c r="P194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404"/>
      <c r="R194" s="404"/>
      <c r="S194" s="404"/>
      <c r="T194" s="405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IFERROR(IF(Y194=0,"",ROUNDUP(Y194/H194,0)*0.00502),"")</f>
        <v/>
      </c>
      <c r="AA194" s="69" t="s">
        <v>48</v>
      </c>
      <c r="AB194" s="70" t="s">
        <v>48</v>
      </c>
      <c r="AC194" s="82"/>
      <c r="AD194" s="780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3">
      <c r="A195" s="64" t="s">
        <v>286</v>
      </c>
      <c r="B195" s="64" t="s">
        <v>287</v>
      </c>
      <c r="C195" s="37">
        <v>4301031205</v>
      </c>
      <c r="D195" s="402">
        <v>4680115881785</v>
      </c>
      <c r="E195" s="402"/>
      <c r="F195" s="63">
        <v>0.35</v>
      </c>
      <c r="G195" s="38">
        <v>6</v>
      </c>
      <c r="H195" s="63">
        <v>2.1</v>
      </c>
      <c r="I195" s="63">
        <v>2.23</v>
      </c>
      <c r="J195" s="38">
        <v>234</v>
      </c>
      <c r="K195" s="38" t="s">
        <v>83</v>
      </c>
      <c r="L195" s="38"/>
      <c r="M195" s="39" t="s">
        <v>82</v>
      </c>
      <c r="N195" s="39"/>
      <c r="O195" s="38">
        <v>40</v>
      </c>
      <c r="P195" s="6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404"/>
      <c r="R195" s="404"/>
      <c r="S195" s="404"/>
      <c r="T195" s="405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D195" s="780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3">
      <c r="A196" s="64" t="s">
        <v>288</v>
      </c>
      <c r="B196" s="64" t="s">
        <v>289</v>
      </c>
      <c r="C196" s="37">
        <v>4301031202</v>
      </c>
      <c r="D196" s="402">
        <v>4680115881679</v>
      </c>
      <c r="E196" s="402"/>
      <c r="F196" s="63">
        <v>0.35</v>
      </c>
      <c r="G196" s="38">
        <v>6</v>
      </c>
      <c r="H196" s="63">
        <v>2.1</v>
      </c>
      <c r="I196" s="63">
        <v>2.2000000000000002</v>
      </c>
      <c r="J196" s="38">
        <v>234</v>
      </c>
      <c r="K196" s="38" t="s">
        <v>83</v>
      </c>
      <c r="L196" s="38"/>
      <c r="M196" s="39" t="s">
        <v>82</v>
      </c>
      <c r="N196" s="39"/>
      <c r="O196" s="38">
        <v>40</v>
      </c>
      <c r="P196" s="6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404"/>
      <c r="R196" s="404"/>
      <c r="S196" s="404"/>
      <c r="T196" s="405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D196" s="780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3">
      <c r="A197" s="64" t="s">
        <v>290</v>
      </c>
      <c r="B197" s="64" t="s">
        <v>291</v>
      </c>
      <c r="C197" s="37">
        <v>4301031158</v>
      </c>
      <c r="D197" s="402">
        <v>4680115880191</v>
      </c>
      <c r="E197" s="402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88</v>
      </c>
      <c r="L197" s="38"/>
      <c r="M197" s="39" t="s">
        <v>82</v>
      </c>
      <c r="N197" s="39"/>
      <c r="O197" s="38">
        <v>40</v>
      </c>
      <c r="P197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404"/>
      <c r="R197" s="404"/>
      <c r="S197" s="404"/>
      <c r="T197" s="405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IFERROR(IF(Y197=0,"",ROUNDUP(Y197/H197,0)*0.00753),"")</f>
        <v/>
      </c>
      <c r="AA197" s="69" t="s">
        <v>48</v>
      </c>
      <c r="AB197" s="70" t="s">
        <v>48</v>
      </c>
      <c r="AC197" s="82"/>
      <c r="AD197" s="780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3">
      <c r="A198" s="64" t="s">
        <v>292</v>
      </c>
      <c r="B198" s="64" t="s">
        <v>293</v>
      </c>
      <c r="C198" s="37">
        <v>4301031245</v>
      </c>
      <c r="D198" s="402">
        <v>4680115883963</v>
      </c>
      <c r="E198" s="402"/>
      <c r="F198" s="63">
        <v>0.28000000000000003</v>
      </c>
      <c r="G198" s="38">
        <v>6</v>
      </c>
      <c r="H198" s="63">
        <v>1.68</v>
      </c>
      <c r="I198" s="63">
        <v>1.78</v>
      </c>
      <c r="J198" s="38">
        <v>234</v>
      </c>
      <c r="K198" s="38" t="s">
        <v>83</v>
      </c>
      <c r="L198" s="38"/>
      <c r="M198" s="39" t="s">
        <v>82</v>
      </c>
      <c r="N198" s="39"/>
      <c r="O198" s="38">
        <v>40</v>
      </c>
      <c r="P198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404"/>
      <c r="R198" s="404"/>
      <c r="S198" s="404"/>
      <c r="T198" s="405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D198" s="780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12.5" x14ac:dyDescent="0.25">
      <c r="A199" s="396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409"/>
      <c r="P199" s="406" t="s">
        <v>43</v>
      </c>
      <c r="Q199" s="407"/>
      <c r="R199" s="407"/>
      <c r="S199" s="407"/>
      <c r="T199" s="407"/>
      <c r="U199" s="407"/>
      <c r="V199" s="408"/>
      <c r="W199" s="43" t="s">
        <v>42</v>
      </c>
      <c r="X199" s="44">
        <f>IFERROR(X191/H191,"0")+IFERROR(X192/H192,"0")+IFERROR(X193/H193,"0")+IFERROR(X194/H194,"0")+IFERROR(X195/H195,"0")+IFERROR(X196/H196,"0")+IFERROR(X197/H197,"0")+IFERROR(X198/H198,"0")</f>
        <v>0</v>
      </c>
      <c r="Y199" s="44">
        <f>IFERROR(Y191/H191,"0")+IFERROR(Y192/H192,"0")+IFERROR(Y193/H193,"0")+IFERROR(Y194/H194,"0")+IFERROR(Y195/H195,"0")+IFERROR(Y196/H196,"0")+IFERROR(Y197/H197,"0")+IFERROR(Y198/H198,"0")</f>
        <v>0</v>
      </c>
      <c r="Z199" s="44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8"/>
      <c r="AB199" s="68"/>
      <c r="AC199" s="68"/>
      <c r="AD199" s="780"/>
    </row>
    <row r="200" spans="1:68" ht="12.5" x14ac:dyDescent="0.25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409"/>
      <c r="P200" s="406" t="s">
        <v>43</v>
      </c>
      <c r="Q200" s="407"/>
      <c r="R200" s="407"/>
      <c r="S200" s="407"/>
      <c r="T200" s="407"/>
      <c r="U200" s="407"/>
      <c r="V200" s="408"/>
      <c r="W200" s="43" t="s">
        <v>0</v>
      </c>
      <c r="X200" s="44">
        <f>IFERROR(SUM(X191:X198),"0")</f>
        <v>0</v>
      </c>
      <c r="Y200" s="44">
        <f>IFERROR(SUM(Y191:Y198),"0")</f>
        <v>0</v>
      </c>
      <c r="Z200" s="43"/>
      <c r="AA200" s="68"/>
      <c r="AB200" s="68"/>
      <c r="AC200" s="68"/>
      <c r="AD200" s="780"/>
    </row>
    <row r="201" spans="1:68" ht="16.5" customHeight="1" x14ac:dyDescent="0.3">
      <c r="A201" s="415" t="s">
        <v>294</v>
      </c>
      <c r="B201" s="415"/>
      <c r="C201" s="415"/>
      <c r="D201" s="415"/>
      <c r="E201" s="415"/>
      <c r="F201" s="415"/>
      <c r="G201" s="415"/>
      <c r="H201" s="415"/>
      <c r="I201" s="415"/>
      <c r="J201" s="415"/>
      <c r="K201" s="415"/>
      <c r="L201" s="415"/>
      <c r="M201" s="415"/>
      <c r="N201" s="415"/>
      <c r="O201" s="415"/>
      <c r="P201" s="415"/>
      <c r="Q201" s="415"/>
      <c r="R201" s="415"/>
      <c r="S201" s="415"/>
      <c r="T201" s="415"/>
      <c r="U201" s="415"/>
      <c r="V201" s="415"/>
      <c r="W201" s="415"/>
      <c r="X201" s="415"/>
      <c r="Y201" s="415"/>
      <c r="Z201" s="415"/>
      <c r="AA201" s="66"/>
      <c r="AB201" s="66"/>
      <c r="AC201" s="80"/>
      <c r="AD201" s="780"/>
    </row>
    <row r="202" spans="1:68" ht="14.25" customHeight="1" x14ac:dyDescent="0.3">
      <c r="A202" s="401" t="s">
        <v>122</v>
      </c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1"/>
      <c r="P202" s="401"/>
      <c r="Q202" s="401"/>
      <c r="R202" s="401"/>
      <c r="S202" s="401"/>
      <c r="T202" s="401"/>
      <c r="U202" s="401"/>
      <c r="V202" s="401"/>
      <c r="W202" s="401"/>
      <c r="X202" s="401"/>
      <c r="Y202" s="401"/>
      <c r="Z202" s="401"/>
      <c r="AA202" s="67"/>
      <c r="AB202" s="67"/>
      <c r="AC202" s="81"/>
      <c r="AD202" s="780"/>
    </row>
    <row r="203" spans="1:68" ht="16.5" customHeight="1" x14ac:dyDescent="0.3">
      <c r="A203" s="64" t="s">
        <v>295</v>
      </c>
      <c r="B203" s="64" t="s">
        <v>296</v>
      </c>
      <c r="C203" s="37">
        <v>4301011450</v>
      </c>
      <c r="D203" s="402">
        <v>4680115881402</v>
      </c>
      <c r="E203" s="40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125</v>
      </c>
      <c r="N203" s="39"/>
      <c r="O203" s="38">
        <v>55</v>
      </c>
      <c r="P203" s="6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404"/>
      <c r="R203" s="404"/>
      <c r="S203" s="404"/>
      <c r="T203" s="405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D203" s="780"/>
      <c r="AG203" s="79"/>
      <c r="AJ203" s="84"/>
      <c r="AK203" s="84"/>
      <c r="BB203" s="181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27" customHeight="1" x14ac:dyDescent="0.3">
      <c r="A204" s="64" t="s">
        <v>297</v>
      </c>
      <c r="B204" s="64" t="s">
        <v>298</v>
      </c>
      <c r="C204" s="37">
        <v>4301011767</v>
      </c>
      <c r="D204" s="402">
        <v>4680115881396</v>
      </c>
      <c r="E204" s="402"/>
      <c r="F204" s="63">
        <v>0.45</v>
      </c>
      <c r="G204" s="38">
        <v>6</v>
      </c>
      <c r="H204" s="63">
        <v>2.7</v>
      </c>
      <c r="I204" s="63">
        <v>2.9</v>
      </c>
      <c r="J204" s="38">
        <v>156</v>
      </c>
      <c r="K204" s="38" t="s">
        <v>88</v>
      </c>
      <c r="L204" s="38"/>
      <c r="M204" s="39" t="s">
        <v>82</v>
      </c>
      <c r="N204" s="39"/>
      <c r="O204" s="38">
        <v>55</v>
      </c>
      <c r="P20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404"/>
      <c r="R204" s="404"/>
      <c r="S204" s="404"/>
      <c r="T204" s="405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D204" s="780"/>
      <c r="AG204" s="79"/>
      <c r="AJ204" s="84"/>
      <c r="AK204" s="84"/>
      <c r="BB204" s="182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ht="12.5" x14ac:dyDescent="0.25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409"/>
      <c r="P205" s="406" t="s">
        <v>43</v>
      </c>
      <c r="Q205" s="407"/>
      <c r="R205" s="407"/>
      <c r="S205" s="407"/>
      <c r="T205" s="407"/>
      <c r="U205" s="407"/>
      <c r="V205" s="408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  <c r="AD205" s="780"/>
    </row>
    <row r="206" spans="1:68" ht="12.5" x14ac:dyDescent="0.25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409"/>
      <c r="P206" s="406" t="s">
        <v>43</v>
      </c>
      <c r="Q206" s="407"/>
      <c r="R206" s="407"/>
      <c r="S206" s="407"/>
      <c r="T206" s="407"/>
      <c r="U206" s="407"/>
      <c r="V206" s="408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  <c r="AD206" s="780"/>
    </row>
    <row r="207" spans="1:68" ht="14.25" customHeight="1" x14ac:dyDescent="0.3">
      <c r="A207" s="401" t="s">
        <v>162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401"/>
      <c r="AA207" s="67"/>
      <c r="AB207" s="67"/>
      <c r="AC207" s="81"/>
      <c r="AD207" s="780"/>
    </row>
    <row r="208" spans="1:68" ht="16.5" customHeight="1" x14ac:dyDescent="0.3">
      <c r="A208" s="64" t="s">
        <v>299</v>
      </c>
      <c r="B208" s="64" t="s">
        <v>300</v>
      </c>
      <c r="C208" s="37">
        <v>4301020262</v>
      </c>
      <c r="D208" s="402">
        <v>4680115882935</v>
      </c>
      <c r="E208" s="402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126</v>
      </c>
      <c r="L208" s="38"/>
      <c r="M208" s="39" t="s">
        <v>128</v>
      </c>
      <c r="N208" s="39"/>
      <c r="O208" s="38">
        <v>50</v>
      </c>
      <c r="P208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404"/>
      <c r="R208" s="404"/>
      <c r="S208" s="404"/>
      <c r="T208" s="405"/>
      <c r="U208" s="40" t="s">
        <v>48</v>
      </c>
      <c r="V208" s="40" t="s">
        <v>48</v>
      </c>
      <c r="W208" s="41" t="s">
        <v>0</v>
      </c>
      <c r="X208" s="59">
        <v>0</v>
      </c>
      <c r="Y208" s="56">
        <f>IFERROR(IF(X208="",0,CEILING((X208/$H208),1)*$H208),"")</f>
        <v>0</v>
      </c>
      <c r="Z208" s="42" t="str">
        <f>IFERROR(IF(Y208=0,"",ROUNDUP(Y208/H208,0)*0.02175),"")</f>
        <v/>
      </c>
      <c r="AA208" s="69" t="s">
        <v>48</v>
      </c>
      <c r="AB208" s="70" t="s">
        <v>48</v>
      </c>
      <c r="AC208" s="82"/>
      <c r="AD208" s="780"/>
      <c r="AG208" s="79"/>
      <c r="AJ208" s="84"/>
      <c r="AK208" s="84"/>
      <c r="BB208" s="183" t="s">
        <v>69</v>
      </c>
      <c r="BM208" s="79">
        <f>IFERROR(X208*I208/H208,"0")</f>
        <v>0</v>
      </c>
      <c r="BN208" s="79">
        <f>IFERROR(Y208*I208/H208,"0")</f>
        <v>0</v>
      </c>
      <c r="BO208" s="79">
        <f>IFERROR(1/J208*(X208/H208),"0")</f>
        <v>0</v>
      </c>
      <c r="BP208" s="79">
        <f>IFERROR(1/J208*(Y208/H208),"0")</f>
        <v>0</v>
      </c>
    </row>
    <row r="209" spans="1:68" ht="16.5" customHeight="1" x14ac:dyDescent="0.3">
      <c r="A209" s="64" t="s">
        <v>301</v>
      </c>
      <c r="B209" s="64" t="s">
        <v>302</v>
      </c>
      <c r="C209" s="37">
        <v>4301020220</v>
      </c>
      <c r="D209" s="402">
        <v>4680115880764</v>
      </c>
      <c r="E209" s="402"/>
      <c r="F209" s="63">
        <v>0.35</v>
      </c>
      <c r="G209" s="38">
        <v>6</v>
      </c>
      <c r="H209" s="63">
        <v>2.1</v>
      </c>
      <c r="I209" s="63">
        <v>2.2999999999999998</v>
      </c>
      <c r="J209" s="38">
        <v>156</v>
      </c>
      <c r="K209" s="38" t="s">
        <v>88</v>
      </c>
      <c r="L209" s="38"/>
      <c r="M209" s="39" t="s">
        <v>125</v>
      </c>
      <c r="N209" s="39"/>
      <c r="O209" s="38">
        <v>50</v>
      </c>
      <c r="P209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404"/>
      <c r="R209" s="404"/>
      <c r="S209" s="404"/>
      <c r="T209" s="405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IFERROR(IF(Y209=0,"",ROUNDUP(Y209/H209,0)*0.00753),"")</f>
        <v/>
      </c>
      <c r="AA209" s="69" t="s">
        <v>48</v>
      </c>
      <c r="AB209" s="70" t="s">
        <v>48</v>
      </c>
      <c r="AC209" s="82"/>
      <c r="AD209" s="780"/>
      <c r="AG209" s="79"/>
      <c r="AJ209" s="84"/>
      <c r="AK209" s="84"/>
      <c r="BB209" s="184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t="12.5" x14ac:dyDescent="0.25">
      <c r="A210" s="396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409"/>
      <c r="P210" s="406" t="s">
        <v>43</v>
      </c>
      <c r="Q210" s="407"/>
      <c r="R210" s="407"/>
      <c r="S210" s="407"/>
      <c r="T210" s="407"/>
      <c r="U210" s="407"/>
      <c r="V210" s="408"/>
      <c r="W210" s="43" t="s">
        <v>42</v>
      </c>
      <c r="X210" s="44">
        <f>IFERROR(X208/H208,"0")+IFERROR(X209/H209,"0")</f>
        <v>0</v>
      </c>
      <c r="Y210" s="44">
        <f>IFERROR(Y208/H208,"0")+IFERROR(Y209/H209,"0")</f>
        <v>0</v>
      </c>
      <c r="Z210" s="44">
        <f>IFERROR(IF(Z208="",0,Z208),"0")+IFERROR(IF(Z209="",0,Z209),"0")</f>
        <v>0</v>
      </c>
      <c r="AA210" s="68"/>
      <c r="AB210" s="68"/>
      <c r="AC210" s="68"/>
      <c r="AD210" s="780"/>
    </row>
    <row r="211" spans="1:68" ht="12.5" x14ac:dyDescent="0.25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409"/>
      <c r="P211" s="406" t="s">
        <v>43</v>
      </c>
      <c r="Q211" s="407"/>
      <c r="R211" s="407"/>
      <c r="S211" s="407"/>
      <c r="T211" s="407"/>
      <c r="U211" s="407"/>
      <c r="V211" s="408"/>
      <c r="W211" s="43" t="s">
        <v>0</v>
      </c>
      <c r="X211" s="44">
        <f>IFERROR(SUM(X208:X209),"0")</f>
        <v>0</v>
      </c>
      <c r="Y211" s="44">
        <f>IFERROR(SUM(Y208:Y209),"0")</f>
        <v>0</v>
      </c>
      <c r="Z211" s="43"/>
      <c r="AA211" s="68"/>
      <c r="AB211" s="68"/>
      <c r="AC211" s="68"/>
      <c r="AD211" s="780"/>
    </row>
    <row r="212" spans="1:68" ht="14.25" customHeight="1" x14ac:dyDescent="0.3">
      <c r="A212" s="401" t="s">
        <v>79</v>
      </c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401"/>
      <c r="AA212" s="67"/>
      <c r="AB212" s="67"/>
      <c r="AC212" s="81"/>
      <c r="AD212" s="780"/>
    </row>
    <row r="213" spans="1:68" ht="27" customHeight="1" x14ac:dyDescent="0.3">
      <c r="A213" s="64" t="s">
        <v>303</v>
      </c>
      <c r="B213" s="64" t="s">
        <v>304</v>
      </c>
      <c r="C213" s="37">
        <v>4301031224</v>
      </c>
      <c r="D213" s="402">
        <v>4680115882683</v>
      </c>
      <c r="E213" s="402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88</v>
      </c>
      <c r="L213" s="38"/>
      <c r="M213" s="39" t="s">
        <v>82</v>
      </c>
      <c r="N213" s="39"/>
      <c r="O213" s="38">
        <v>40</v>
      </c>
      <c r="P213" s="6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404"/>
      <c r="R213" s="404"/>
      <c r="S213" s="404"/>
      <c r="T213" s="405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ref="Y213:Y220" si="31">IFERROR(IF(X213="",0,CEILING((X213/$H213),1)*$H213),"")</f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D213" s="780"/>
      <c r="AG213" s="79"/>
      <c r="AJ213" s="84"/>
      <c r="AK213" s="84"/>
      <c r="BB213" s="185" t="s">
        <v>69</v>
      </c>
      <c r="BM213" s="79">
        <f t="shared" ref="BM213:BM220" si="32">IFERROR(X213*I213/H213,"0")</f>
        <v>0</v>
      </c>
      <c r="BN213" s="79">
        <f t="shared" ref="BN213:BN220" si="33">IFERROR(Y213*I213/H213,"0")</f>
        <v>0</v>
      </c>
      <c r="BO213" s="79">
        <f t="shared" ref="BO213:BO220" si="34">IFERROR(1/J213*(X213/H213),"0")</f>
        <v>0</v>
      </c>
      <c r="BP213" s="79">
        <f t="shared" ref="BP213:BP220" si="35">IFERROR(1/J213*(Y213/H213),"0")</f>
        <v>0</v>
      </c>
    </row>
    <row r="214" spans="1:68" ht="27" customHeight="1" x14ac:dyDescent="0.3">
      <c r="A214" s="64" t="s">
        <v>305</v>
      </c>
      <c r="B214" s="64" t="s">
        <v>306</v>
      </c>
      <c r="C214" s="37">
        <v>4301031230</v>
      </c>
      <c r="D214" s="402">
        <v>4680115882690</v>
      </c>
      <c r="E214" s="402"/>
      <c r="F214" s="63">
        <v>0.9</v>
      </c>
      <c r="G214" s="38">
        <v>6</v>
      </c>
      <c r="H214" s="63">
        <v>5.4</v>
      </c>
      <c r="I214" s="63">
        <v>5.61</v>
      </c>
      <c r="J214" s="38">
        <v>120</v>
      </c>
      <c r="K214" s="38" t="s">
        <v>88</v>
      </c>
      <c r="L214" s="38"/>
      <c r="M214" s="39" t="s">
        <v>82</v>
      </c>
      <c r="N214" s="39"/>
      <c r="O214" s="38">
        <v>40</v>
      </c>
      <c r="P214" s="6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404"/>
      <c r="R214" s="404"/>
      <c r="S214" s="404"/>
      <c r="T214" s="405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IFERROR(IF(Y214=0,"",ROUNDUP(Y214/H214,0)*0.00937),"")</f>
        <v/>
      </c>
      <c r="AA214" s="69" t="s">
        <v>48</v>
      </c>
      <c r="AB214" s="70" t="s">
        <v>48</v>
      </c>
      <c r="AC214" s="82"/>
      <c r="AD214" s="780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3">
      <c r="A215" s="64" t="s">
        <v>307</v>
      </c>
      <c r="B215" s="64" t="s">
        <v>308</v>
      </c>
      <c r="C215" s="37">
        <v>4301031220</v>
      </c>
      <c r="D215" s="402">
        <v>4680115882669</v>
      </c>
      <c r="E215" s="402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88</v>
      </c>
      <c r="L215" s="38"/>
      <c r="M215" s="39" t="s">
        <v>82</v>
      </c>
      <c r="N215" s="39"/>
      <c r="O215" s="38">
        <v>40</v>
      </c>
      <c r="P215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404"/>
      <c r="R215" s="404"/>
      <c r="S215" s="404"/>
      <c r="T215" s="405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D215" s="780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3">
      <c r="A216" s="64" t="s">
        <v>309</v>
      </c>
      <c r="B216" s="64" t="s">
        <v>310</v>
      </c>
      <c r="C216" s="37">
        <v>4301031221</v>
      </c>
      <c r="D216" s="402">
        <v>4680115882676</v>
      </c>
      <c r="E216" s="402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88</v>
      </c>
      <c r="L216" s="38"/>
      <c r="M216" s="39" t="s">
        <v>82</v>
      </c>
      <c r="N216" s="39"/>
      <c r="O216" s="38">
        <v>40</v>
      </c>
      <c r="P216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404"/>
      <c r="R216" s="404"/>
      <c r="S216" s="404"/>
      <c r="T216" s="405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D216" s="780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3">
      <c r="A217" s="64" t="s">
        <v>311</v>
      </c>
      <c r="B217" s="64" t="s">
        <v>312</v>
      </c>
      <c r="C217" s="37">
        <v>4301031223</v>
      </c>
      <c r="D217" s="402">
        <v>4680115884014</v>
      </c>
      <c r="E217" s="402"/>
      <c r="F217" s="63">
        <v>0.3</v>
      </c>
      <c r="G217" s="38">
        <v>6</v>
      </c>
      <c r="H217" s="63">
        <v>1.8</v>
      </c>
      <c r="I217" s="63">
        <v>1.93</v>
      </c>
      <c r="J217" s="38">
        <v>234</v>
      </c>
      <c r="K217" s="38" t="s">
        <v>83</v>
      </c>
      <c r="L217" s="38"/>
      <c r="M217" s="39" t="s">
        <v>82</v>
      </c>
      <c r="N217" s="39"/>
      <c r="O217" s="38">
        <v>40</v>
      </c>
      <c r="P217" s="6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404"/>
      <c r="R217" s="404"/>
      <c r="S217" s="404"/>
      <c r="T217" s="405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D217" s="780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3">
      <c r="A218" s="64" t="s">
        <v>313</v>
      </c>
      <c r="B218" s="64" t="s">
        <v>314</v>
      </c>
      <c r="C218" s="37">
        <v>4301031222</v>
      </c>
      <c r="D218" s="402">
        <v>4680115884007</v>
      </c>
      <c r="E218" s="402"/>
      <c r="F218" s="63">
        <v>0.3</v>
      </c>
      <c r="G218" s="38">
        <v>6</v>
      </c>
      <c r="H218" s="63">
        <v>1.8</v>
      </c>
      <c r="I218" s="63">
        <v>1.9</v>
      </c>
      <c r="J218" s="38">
        <v>234</v>
      </c>
      <c r="K218" s="38" t="s">
        <v>83</v>
      </c>
      <c r="L218" s="38"/>
      <c r="M218" s="39" t="s">
        <v>82</v>
      </c>
      <c r="N218" s="39"/>
      <c r="O218" s="38">
        <v>40</v>
      </c>
      <c r="P218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404"/>
      <c r="R218" s="404"/>
      <c r="S218" s="404"/>
      <c r="T218" s="405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IFERROR(IF(Y218=0,"",ROUNDUP(Y218/H218,0)*0.00502),"")</f>
        <v/>
      </c>
      <c r="AA218" s="69" t="s">
        <v>48</v>
      </c>
      <c r="AB218" s="70" t="s">
        <v>48</v>
      </c>
      <c r="AC218" s="82"/>
      <c r="AD218" s="780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3">
      <c r="A219" s="64" t="s">
        <v>315</v>
      </c>
      <c r="B219" s="64" t="s">
        <v>316</v>
      </c>
      <c r="C219" s="37">
        <v>4301031229</v>
      </c>
      <c r="D219" s="402">
        <v>4680115884038</v>
      </c>
      <c r="E219" s="402"/>
      <c r="F219" s="63">
        <v>0.3</v>
      </c>
      <c r="G219" s="38">
        <v>6</v>
      </c>
      <c r="H219" s="63">
        <v>1.8</v>
      </c>
      <c r="I219" s="63">
        <v>1.9</v>
      </c>
      <c r="J219" s="38">
        <v>234</v>
      </c>
      <c r="K219" s="38" t="s">
        <v>83</v>
      </c>
      <c r="L219" s="38"/>
      <c r="M219" s="39" t="s">
        <v>82</v>
      </c>
      <c r="N219" s="39"/>
      <c r="O219" s="38">
        <v>40</v>
      </c>
      <c r="P219" s="6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404"/>
      <c r="R219" s="404"/>
      <c r="S219" s="404"/>
      <c r="T219" s="405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D219" s="780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3">
      <c r="A220" s="64" t="s">
        <v>317</v>
      </c>
      <c r="B220" s="64" t="s">
        <v>318</v>
      </c>
      <c r="C220" s="37">
        <v>4301031225</v>
      </c>
      <c r="D220" s="402">
        <v>4680115884021</v>
      </c>
      <c r="E220" s="402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83</v>
      </c>
      <c r="L220" s="38"/>
      <c r="M220" s="39" t="s">
        <v>82</v>
      </c>
      <c r="N220" s="39"/>
      <c r="O220" s="38">
        <v>40</v>
      </c>
      <c r="P220" s="6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404"/>
      <c r="R220" s="404"/>
      <c r="S220" s="404"/>
      <c r="T220" s="405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D220" s="780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12.5" x14ac:dyDescent="0.25">
      <c r="A221" s="396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409"/>
      <c r="P221" s="406" t="s">
        <v>43</v>
      </c>
      <c r="Q221" s="407"/>
      <c r="R221" s="407"/>
      <c r="S221" s="407"/>
      <c r="T221" s="407"/>
      <c r="U221" s="407"/>
      <c r="V221" s="408"/>
      <c r="W221" s="43" t="s">
        <v>42</v>
      </c>
      <c r="X221" s="44">
        <f>IFERROR(X213/H213,"0")+IFERROR(X214/H214,"0")+IFERROR(X215/H215,"0")+IFERROR(X216/H216,"0")+IFERROR(X217/H217,"0")+IFERROR(X218/H218,"0")+IFERROR(X219/H219,"0")+IFERROR(X220/H220,"0")</f>
        <v>0</v>
      </c>
      <c r="Y221" s="44">
        <f>IFERROR(Y213/H213,"0")+IFERROR(Y214/H214,"0")+IFERROR(Y215/H215,"0")+IFERROR(Y216/H216,"0")+IFERROR(Y217/H217,"0")+IFERROR(Y218/H218,"0")+IFERROR(Y219/H219,"0")+IFERROR(Y220/H220,"0")</f>
        <v>0</v>
      </c>
      <c r="Z221" s="44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8"/>
      <c r="AB221" s="68"/>
      <c r="AC221" s="68"/>
      <c r="AD221" s="780"/>
    </row>
    <row r="222" spans="1:68" ht="12.5" x14ac:dyDescent="0.25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409"/>
      <c r="P222" s="406" t="s">
        <v>43</v>
      </c>
      <c r="Q222" s="407"/>
      <c r="R222" s="407"/>
      <c r="S222" s="407"/>
      <c r="T222" s="407"/>
      <c r="U222" s="407"/>
      <c r="V222" s="408"/>
      <c r="W222" s="43" t="s">
        <v>0</v>
      </c>
      <c r="X222" s="44">
        <f>IFERROR(SUM(X213:X220),"0")</f>
        <v>0</v>
      </c>
      <c r="Y222" s="44">
        <f>IFERROR(SUM(Y213:Y220),"0")</f>
        <v>0</v>
      </c>
      <c r="Z222" s="43"/>
      <c r="AA222" s="68"/>
      <c r="AB222" s="68"/>
      <c r="AC222" s="68"/>
      <c r="AD222" s="780"/>
    </row>
    <row r="223" spans="1:68" ht="14.25" customHeight="1" x14ac:dyDescent="0.3">
      <c r="A223" s="401" t="s">
        <v>84</v>
      </c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01"/>
      <c r="P223" s="401"/>
      <c r="Q223" s="401"/>
      <c r="R223" s="401"/>
      <c r="S223" s="401"/>
      <c r="T223" s="401"/>
      <c r="U223" s="401"/>
      <c r="V223" s="401"/>
      <c r="W223" s="401"/>
      <c r="X223" s="401"/>
      <c r="Y223" s="401"/>
      <c r="Z223" s="401"/>
      <c r="AA223" s="67"/>
      <c r="AB223" s="67"/>
      <c r="AC223" s="81"/>
      <c r="AD223" s="780"/>
    </row>
    <row r="224" spans="1:68" ht="27" customHeight="1" x14ac:dyDescent="0.3">
      <c r="A224" s="64" t="s">
        <v>319</v>
      </c>
      <c r="B224" s="64" t="s">
        <v>320</v>
      </c>
      <c r="C224" s="37">
        <v>4301051408</v>
      </c>
      <c r="D224" s="402">
        <v>4680115881594</v>
      </c>
      <c r="E224" s="402"/>
      <c r="F224" s="63">
        <v>1.35</v>
      </c>
      <c r="G224" s="38">
        <v>6</v>
      </c>
      <c r="H224" s="63">
        <v>8.1</v>
      </c>
      <c r="I224" s="63">
        <v>8.6639999999999997</v>
      </c>
      <c r="J224" s="38">
        <v>56</v>
      </c>
      <c r="K224" s="38" t="s">
        <v>126</v>
      </c>
      <c r="L224" s="38"/>
      <c r="M224" s="39" t="s">
        <v>128</v>
      </c>
      <c r="N224" s="39"/>
      <c r="O224" s="38">
        <v>40</v>
      </c>
      <c r="P224" s="6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404"/>
      <c r="R224" s="404"/>
      <c r="S224" s="404"/>
      <c r="T224" s="405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ref="Y224:Y234" si="36">IFERROR(IF(X224="",0,CEILING((X224/$H224),1)*$H224),"")</f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D224" s="780"/>
      <c r="AG224" s="79"/>
      <c r="AJ224" s="84"/>
      <c r="AK224" s="84"/>
      <c r="BB224" s="193" t="s">
        <v>69</v>
      </c>
      <c r="BM224" s="79">
        <f t="shared" ref="BM224:BM234" si="37">IFERROR(X224*I224/H224,"0")</f>
        <v>0</v>
      </c>
      <c r="BN224" s="79">
        <f t="shared" ref="BN224:BN234" si="38">IFERROR(Y224*I224/H224,"0")</f>
        <v>0</v>
      </c>
      <c r="BO224" s="79">
        <f t="shared" ref="BO224:BO234" si="39">IFERROR(1/J224*(X224/H224),"0")</f>
        <v>0</v>
      </c>
      <c r="BP224" s="79">
        <f t="shared" ref="BP224:BP234" si="40">IFERROR(1/J224*(Y224/H224),"0")</f>
        <v>0</v>
      </c>
    </row>
    <row r="225" spans="1:68" ht="16.5" customHeight="1" x14ac:dyDescent="0.3">
      <c r="A225" s="64" t="s">
        <v>321</v>
      </c>
      <c r="B225" s="64" t="s">
        <v>322</v>
      </c>
      <c r="C225" s="37">
        <v>4301051754</v>
      </c>
      <c r="D225" s="402">
        <v>4680115880962</v>
      </c>
      <c r="E225" s="402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8" t="s">
        <v>126</v>
      </c>
      <c r="L225" s="38"/>
      <c r="M225" s="39" t="s">
        <v>82</v>
      </c>
      <c r="N225" s="39"/>
      <c r="O225" s="38">
        <v>40</v>
      </c>
      <c r="P225" s="6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404"/>
      <c r="R225" s="404"/>
      <c r="S225" s="404"/>
      <c r="T225" s="405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>IFERROR(IF(Y225=0,"",ROUNDUP(Y225/H225,0)*0.02175),"")</f>
        <v/>
      </c>
      <c r="AA225" s="69" t="s">
        <v>48</v>
      </c>
      <c r="AB225" s="70" t="s">
        <v>48</v>
      </c>
      <c r="AC225" s="82"/>
      <c r="AD225" s="780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3">
      <c r="A226" s="64" t="s">
        <v>323</v>
      </c>
      <c r="B226" s="64" t="s">
        <v>324</v>
      </c>
      <c r="C226" s="37">
        <v>4301051411</v>
      </c>
      <c r="D226" s="402">
        <v>4680115881617</v>
      </c>
      <c r="E226" s="402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8" t="s">
        <v>126</v>
      </c>
      <c r="L226" s="38"/>
      <c r="M226" s="39" t="s">
        <v>128</v>
      </c>
      <c r="N226" s="39"/>
      <c r="O226" s="38">
        <v>40</v>
      </c>
      <c r="P226" s="5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404"/>
      <c r="R226" s="404"/>
      <c r="S226" s="404"/>
      <c r="T226" s="405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D226" s="780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16.5" customHeight="1" x14ac:dyDescent="0.3">
      <c r="A227" s="64" t="s">
        <v>325</v>
      </c>
      <c r="B227" s="64" t="s">
        <v>326</v>
      </c>
      <c r="C227" s="37">
        <v>4301051632</v>
      </c>
      <c r="D227" s="402">
        <v>4680115880573</v>
      </c>
      <c r="E227" s="402"/>
      <c r="F227" s="63">
        <v>1.45</v>
      </c>
      <c r="G227" s="38">
        <v>6</v>
      </c>
      <c r="H227" s="63">
        <v>8.6999999999999993</v>
      </c>
      <c r="I227" s="63">
        <v>9.2639999999999993</v>
      </c>
      <c r="J227" s="38">
        <v>56</v>
      </c>
      <c r="K227" s="38" t="s">
        <v>126</v>
      </c>
      <c r="L227" s="38"/>
      <c r="M227" s="39" t="s">
        <v>82</v>
      </c>
      <c r="N227" s="39"/>
      <c r="O227" s="38">
        <v>45</v>
      </c>
      <c r="P227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404"/>
      <c r="R227" s="404"/>
      <c r="S227" s="404"/>
      <c r="T227" s="405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D227" s="780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3">
      <c r="A228" s="64" t="s">
        <v>327</v>
      </c>
      <c r="B228" s="64" t="s">
        <v>328</v>
      </c>
      <c r="C228" s="37">
        <v>4301051407</v>
      </c>
      <c r="D228" s="402">
        <v>4680115882195</v>
      </c>
      <c r="E228" s="402"/>
      <c r="F228" s="63">
        <v>0.4</v>
      </c>
      <c r="G228" s="38">
        <v>6</v>
      </c>
      <c r="H228" s="63">
        <v>2.4</v>
      </c>
      <c r="I228" s="63">
        <v>2.69</v>
      </c>
      <c r="J228" s="38">
        <v>156</v>
      </c>
      <c r="K228" s="38" t="s">
        <v>88</v>
      </c>
      <c r="L228" s="38"/>
      <c r="M228" s="39" t="s">
        <v>128</v>
      </c>
      <c r="N228" s="39"/>
      <c r="O228" s="38">
        <v>40</v>
      </c>
      <c r="P228" s="6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404"/>
      <c r="R228" s="404"/>
      <c r="S228" s="404"/>
      <c r="T228" s="405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ref="Z228:Z234" si="41">IFERROR(IF(Y228=0,"",ROUNDUP(Y228/H228,0)*0.00753),"")</f>
        <v/>
      </c>
      <c r="AA228" s="69" t="s">
        <v>48</v>
      </c>
      <c r="AB228" s="70" t="s">
        <v>48</v>
      </c>
      <c r="AC228" s="82"/>
      <c r="AD228" s="780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3">
      <c r="A229" s="64" t="s">
        <v>329</v>
      </c>
      <c r="B229" s="64" t="s">
        <v>330</v>
      </c>
      <c r="C229" s="37">
        <v>4301051752</v>
      </c>
      <c r="D229" s="402">
        <v>4680115882607</v>
      </c>
      <c r="E229" s="402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88</v>
      </c>
      <c r="L229" s="38"/>
      <c r="M229" s="39" t="s">
        <v>146</v>
      </c>
      <c r="N229" s="39"/>
      <c r="O229" s="38">
        <v>45</v>
      </c>
      <c r="P229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404"/>
      <c r="R229" s="404"/>
      <c r="S229" s="404"/>
      <c r="T229" s="405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D229" s="780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3">
      <c r="A230" s="64" t="s">
        <v>331</v>
      </c>
      <c r="B230" s="64" t="s">
        <v>332</v>
      </c>
      <c r="C230" s="37">
        <v>4301051630</v>
      </c>
      <c r="D230" s="402">
        <v>4680115880092</v>
      </c>
      <c r="E230" s="402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88</v>
      </c>
      <c r="L230" s="38"/>
      <c r="M230" s="39" t="s">
        <v>82</v>
      </c>
      <c r="N230" s="39"/>
      <c r="O230" s="38">
        <v>45</v>
      </c>
      <c r="P230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404"/>
      <c r="R230" s="404"/>
      <c r="S230" s="404"/>
      <c r="T230" s="405"/>
      <c r="U230" s="40" t="s">
        <v>48</v>
      </c>
      <c r="V230" s="40" t="s">
        <v>48</v>
      </c>
      <c r="W230" s="41" t="s">
        <v>0</v>
      </c>
      <c r="X230" s="59">
        <v>160.80000000000001</v>
      </c>
      <c r="Y230" s="56">
        <f t="shared" si="36"/>
        <v>160.79999999999998</v>
      </c>
      <c r="Z230" s="42">
        <f t="shared" si="41"/>
        <v>0.50451000000000001</v>
      </c>
      <c r="AA230" s="69" t="s">
        <v>48</v>
      </c>
      <c r="AB230" s="70" t="s">
        <v>48</v>
      </c>
      <c r="AC230" s="82"/>
      <c r="AD230" s="780"/>
      <c r="AG230" s="79"/>
      <c r="AJ230" s="84"/>
      <c r="AK230" s="84"/>
      <c r="BB230" s="199" t="s">
        <v>69</v>
      </c>
      <c r="BM230" s="79">
        <f t="shared" si="37"/>
        <v>179.02400000000003</v>
      </c>
      <c r="BN230" s="79">
        <f t="shared" si="38"/>
        <v>179.024</v>
      </c>
      <c r="BO230" s="79">
        <f t="shared" si="39"/>
        <v>0.42948717948717957</v>
      </c>
      <c r="BP230" s="79">
        <f t="shared" si="40"/>
        <v>0.42948717948717946</v>
      </c>
    </row>
    <row r="231" spans="1:68" ht="27" customHeight="1" x14ac:dyDescent="0.3">
      <c r="A231" s="64" t="s">
        <v>333</v>
      </c>
      <c r="B231" s="64" t="s">
        <v>334</v>
      </c>
      <c r="C231" s="37">
        <v>4301051631</v>
      </c>
      <c r="D231" s="402">
        <v>4680115880221</v>
      </c>
      <c r="E231" s="402"/>
      <c r="F231" s="63">
        <v>0.4</v>
      </c>
      <c r="G231" s="38">
        <v>6</v>
      </c>
      <c r="H231" s="63">
        <v>2.4</v>
      </c>
      <c r="I231" s="63">
        <v>2.6720000000000002</v>
      </c>
      <c r="J231" s="38">
        <v>156</v>
      </c>
      <c r="K231" s="38" t="s">
        <v>88</v>
      </c>
      <c r="L231" s="38"/>
      <c r="M231" s="39" t="s">
        <v>82</v>
      </c>
      <c r="N231" s="39"/>
      <c r="O231" s="38">
        <v>45</v>
      </c>
      <c r="P231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404"/>
      <c r="R231" s="404"/>
      <c r="S231" s="404"/>
      <c r="T231" s="405"/>
      <c r="U231" s="40" t="s">
        <v>48</v>
      </c>
      <c r="V231" s="40" t="s">
        <v>48</v>
      </c>
      <c r="W231" s="41" t="s">
        <v>0</v>
      </c>
      <c r="X231" s="59">
        <v>148.80000000000001</v>
      </c>
      <c r="Y231" s="56">
        <f t="shared" si="36"/>
        <v>148.79999999999998</v>
      </c>
      <c r="Z231" s="42">
        <f t="shared" si="41"/>
        <v>0.46686</v>
      </c>
      <c r="AA231" s="69" t="s">
        <v>48</v>
      </c>
      <c r="AB231" s="70" t="s">
        <v>48</v>
      </c>
      <c r="AC231" s="82"/>
      <c r="AD231" s="780"/>
      <c r="AG231" s="79"/>
      <c r="AJ231" s="84"/>
      <c r="AK231" s="84"/>
      <c r="BB231" s="200" t="s">
        <v>69</v>
      </c>
      <c r="BM231" s="79">
        <f t="shared" si="37"/>
        <v>165.66400000000002</v>
      </c>
      <c r="BN231" s="79">
        <f t="shared" si="38"/>
        <v>165.66399999999999</v>
      </c>
      <c r="BO231" s="79">
        <f t="shared" si="39"/>
        <v>0.39743589743589747</v>
      </c>
      <c r="BP231" s="79">
        <f t="shared" si="40"/>
        <v>0.39743589743589736</v>
      </c>
    </row>
    <row r="232" spans="1:68" ht="27" customHeight="1" x14ac:dyDescent="0.3">
      <c r="A232" s="64" t="s">
        <v>335</v>
      </c>
      <c r="B232" s="64" t="s">
        <v>336</v>
      </c>
      <c r="C232" s="37">
        <v>4301051749</v>
      </c>
      <c r="D232" s="402">
        <v>4680115882942</v>
      </c>
      <c r="E232" s="402"/>
      <c r="F232" s="63">
        <v>0.3</v>
      </c>
      <c r="G232" s="38">
        <v>6</v>
      </c>
      <c r="H232" s="63">
        <v>1.8</v>
      </c>
      <c r="I232" s="63">
        <v>2.0720000000000001</v>
      </c>
      <c r="J232" s="38">
        <v>156</v>
      </c>
      <c r="K232" s="38" t="s">
        <v>88</v>
      </c>
      <c r="L232" s="38"/>
      <c r="M232" s="39" t="s">
        <v>82</v>
      </c>
      <c r="N232" s="39"/>
      <c r="O232" s="38">
        <v>40</v>
      </c>
      <c r="P232" s="6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404"/>
      <c r="R232" s="404"/>
      <c r="S232" s="404"/>
      <c r="T232" s="405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D232" s="780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3">
      <c r="A233" s="64" t="s">
        <v>337</v>
      </c>
      <c r="B233" s="64" t="s">
        <v>338</v>
      </c>
      <c r="C233" s="37">
        <v>4301051753</v>
      </c>
      <c r="D233" s="402">
        <v>4680115880504</v>
      </c>
      <c r="E233" s="402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88</v>
      </c>
      <c r="L233" s="38"/>
      <c r="M233" s="39" t="s">
        <v>82</v>
      </c>
      <c r="N233" s="39"/>
      <c r="O233" s="38">
        <v>40</v>
      </c>
      <c r="P233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404"/>
      <c r="R233" s="404"/>
      <c r="S233" s="404"/>
      <c r="T233" s="405"/>
      <c r="U233" s="40" t="s">
        <v>48</v>
      </c>
      <c r="V233" s="40" t="s">
        <v>48</v>
      </c>
      <c r="W233" s="41" t="s">
        <v>0</v>
      </c>
      <c r="X233" s="59">
        <v>201.60000000000002</v>
      </c>
      <c r="Y233" s="56">
        <f t="shared" si="36"/>
        <v>201.6</v>
      </c>
      <c r="Z233" s="42">
        <f t="shared" si="41"/>
        <v>0.63251999999999997</v>
      </c>
      <c r="AA233" s="69" t="s">
        <v>48</v>
      </c>
      <c r="AB233" s="70" t="s">
        <v>48</v>
      </c>
      <c r="AC233" s="82"/>
      <c r="AD233" s="780"/>
      <c r="AG233" s="79"/>
      <c r="AJ233" s="84"/>
      <c r="AK233" s="84"/>
      <c r="BB233" s="202" t="s">
        <v>69</v>
      </c>
      <c r="BM233" s="79">
        <f t="shared" si="37"/>
        <v>224.44800000000006</v>
      </c>
      <c r="BN233" s="79">
        <f t="shared" si="38"/>
        <v>224.44800000000001</v>
      </c>
      <c r="BO233" s="79">
        <f t="shared" si="39"/>
        <v>0.53846153846153855</v>
      </c>
      <c r="BP233" s="79">
        <f t="shared" si="40"/>
        <v>0.53846153846153844</v>
      </c>
    </row>
    <row r="234" spans="1:68" ht="27" customHeight="1" x14ac:dyDescent="0.3">
      <c r="A234" s="64" t="s">
        <v>339</v>
      </c>
      <c r="B234" s="64" t="s">
        <v>340</v>
      </c>
      <c r="C234" s="37">
        <v>4301051410</v>
      </c>
      <c r="D234" s="402">
        <v>4680115882164</v>
      </c>
      <c r="E234" s="402"/>
      <c r="F234" s="63">
        <v>0.4</v>
      </c>
      <c r="G234" s="38">
        <v>6</v>
      </c>
      <c r="H234" s="63">
        <v>2.4</v>
      </c>
      <c r="I234" s="63">
        <v>2.6779999999999999</v>
      </c>
      <c r="J234" s="38">
        <v>156</v>
      </c>
      <c r="K234" s="38" t="s">
        <v>88</v>
      </c>
      <c r="L234" s="38"/>
      <c r="M234" s="39" t="s">
        <v>128</v>
      </c>
      <c r="N234" s="39"/>
      <c r="O234" s="38">
        <v>40</v>
      </c>
      <c r="P23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404"/>
      <c r="R234" s="404"/>
      <c r="S234" s="404"/>
      <c r="T234" s="405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D234" s="780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12.5" x14ac:dyDescent="0.25">
      <c r="A235" s="396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409"/>
      <c r="P235" s="406" t="s">
        <v>43</v>
      </c>
      <c r="Q235" s="407"/>
      <c r="R235" s="407"/>
      <c r="S235" s="407"/>
      <c r="T235" s="407"/>
      <c r="U235" s="407"/>
      <c r="V235" s="408"/>
      <c r="W235" s="43" t="s">
        <v>42</v>
      </c>
      <c r="X235" s="44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213.00000000000006</v>
      </c>
      <c r="Y235" s="44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213</v>
      </c>
      <c r="Z235" s="44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1.60389</v>
      </c>
      <c r="AA235" s="68"/>
      <c r="AB235" s="68"/>
      <c r="AC235" s="68"/>
      <c r="AD235" s="780"/>
    </row>
    <row r="236" spans="1:68" ht="12.5" x14ac:dyDescent="0.25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409"/>
      <c r="P236" s="406" t="s">
        <v>43</v>
      </c>
      <c r="Q236" s="407"/>
      <c r="R236" s="407"/>
      <c r="S236" s="407"/>
      <c r="T236" s="407"/>
      <c r="U236" s="407"/>
      <c r="V236" s="408"/>
      <c r="W236" s="43" t="s">
        <v>0</v>
      </c>
      <c r="X236" s="44">
        <f>IFERROR(SUM(X224:X234),"0")</f>
        <v>511.20000000000005</v>
      </c>
      <c r="Y236" s="44">
        <f>IFERROR(SUM(Y224:Y234),"0")</f>
        <v>511.19999999999993</v>
      </c>
      <c r="Z236" s="43"/>
      <c r="AA236" s="68"/>
      <c r="AB236" s="68"/>
      <c r="AC236" s="68"/>
      <c r="AD236" s="780"/>
    </row>
    <row r="237" spans="1:68" ht="14.25" customHeight="1" x14ac:dyDescent="0.3">
      <c r="A237" s="401" t="s">
        <v>183</v>
      </c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401"/>
      <c r="Z237" s="401"/>
      <c r="AA237" s="67"/>
      <c r="AB237" s="67"/>
      <c r="AC237" s="81"/>
      <c r="AD237" s="780"/>
    </row>
    <row r="238" spans="1:68" ht="16.5" customHeight="1" x14ac:dyDescent="0.3">
      <c r="A238" s="64" t="s">
        <v>341</v>
      </c>
      <c r="B238" s="64" t="s">
        <v>342</v>
      </c>
      <c r="C238" s="37">
        <v>4301060404</v>
      </c>
      <c r="D238" s="402">
        <v>4680115882874</v>
      </c>
      <c r="E238" s="402"/>
      <c r="F238" s="63">
        <v>0.8</v>
      </c>
      <c r="G238" s="38">
        <v>4</v>
      </c>
      <c r="H238" s="63">
        <v>3.2</v>
      </c>
      <c r="I238" s="63">
        <v>3.4660000000000002</v>
      </c>
      <c r="J238" s="38">
        <v>120</v>
      </c>
      <c r="K238" s="38" t="s">
        <v>88</v>
      </c>
      <c r="L238" s="38"/>
      <c r="M238" s="39" t="s">
        <v>82</v>
      </c>
      <c r="N238" s="39"/>
      <c r="O238" s="38">
        <v>40</v>
      </c>
      <c r="P238" s="5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404"/>
      <c r="R238" s="404"/>
      <c r="S238" s="404"/>
      <c r="T238" s="405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IFERROR(IF(Y238=0,"",ROUNDUP(Y238/H238,0)*0.00937),"")</f>
        <v/>
      </c>
      <c r="AA238" s="69" t="s">
        <v>48</v>
      </c>
      <c r="AB238" s="70" t="s">
        <v>48</v>
      </c>
      <c r="AC238" s="82"/>
      <c r="AD238" s="780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3">
      <c r="A239" s="64" t="s">
        <v>341</v>
      </c>
      <c r="B239" s="64" t="s">
        <v>343</v>
      </c>
      <c r="C239" s="37">
        <v>4301060360</v>
      </c>
      <c r="D239" s="402">
        <v>4680115882874</v>
      </c>
      <c r="E239" s="402"/>
      <c r="F239" s="63">
        <v>0.8</v>
      </c>
      <c r="G239" s="38">
        <v>4</v>
      </c>
      <c r="H239" s="63">
        <v>3.2</v>
      </c>
      <c r="I239" s="63">
        <v>3.4660000000000002</v>
      </c>
      <c r="J239" s="38">
        <v>120</v>
      </c>
      <c r="K239" s="38" t="s">
        <v>88</v>
      </c>
      <c r="L239" s="38"/>
      <c r="M239" s="39" t="s">
        <v>82</v>
      </c>
      <c r="N239" s="39"/>
      <c r="O239" s="38">
        <v>30</v>
      </c>
      <c r="P239" s="5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404"/>
      <c r="R239" s="404"/>
      <c r="S239" s="404"/>
      <c r="T239" s="405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D239" s="780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t="27" customHeight="1" x14ac:dyDescent="0.3">
      <c r="A240" s="64" t="s">
        <v>344</v>
      </c>
      <c r="B240" s="64" t="s">
        <v>345</v>
      </c>
      <c r="C240" s="37">
        <v>4301060359</v>
      </c>
      <c r="D240" s="402">
        <v>4680115884434</v>
      </c>
      <c r="E240" s="402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88</v>
      </c>
      <c r="L240" s="38"/>
      <c r="M240" s="39" t="s">
        <v>82</v>
      </c>
      <c r="N240" s="39"/>
      <c r="O240" s="38">
        <v>30</v>
      </c>
      <c r="P240" s="5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404"/>
      <c r="R240" s="404"/>
      <c r="S240" s="404"/>
      <c r="T240" s="405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D240" s="780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27" customHeight="1" x14ac:dyDescent="0.3">
      <c r="A241" s="64" t="s">
        <v>346</v>
      </c>
      <c r="B241" s="64" t="s">
        <v>347</v>
      </c>
      <c r="C241" s="37">
        <v>4301060375</v>
      </c>
      <c r="D241" s="402">
        <v>4680115880818</v>
      </c>
      <c r="E241" s="402"/>
      <c r="F241" s="63">
        <v>0.4</v>
      </c>
      <c r="G241" s="38">
        <v>6</v>
      </c>
      <c r="H241" s="63">
        <v>2.4</v>
      </c>
      <c r="I241" s="63">
        <v>2.6720000000000002</v>
      </c>
      <c r="J241" s="38">
        <v>156</v>
      </c>
      <c r="K241" s="38" t="s">
        <v>88</v>
      </c>
      <c r="L241" s="38"/>
      <c r="M241" s="39" t="s">
        <v>82</v>
      </c>
      <c r="N241" s="39"/>
      <c r="O241" s="38">
        <v>40</v>
      </c>
      <c r="P241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404"/>
      <c r="R241" s="404"/>
      <c r="S241" s="404"/>
      <c r="T241" s="405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IFERROR(IF(Y241=0,"",ROUNDUP(Y241/H241,0)*0.00753),"")</f>
        <v/>
      </c>
      <c r="AA241" s="69" t="s">
        <v>48</v>
      </c>
      <c r="AB241" s="70" t="s">
        <v>48</v>
      </c>
      <c r="AC241" s="82"/>
      <c r="AD241" s="780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16.5" customHeight="1" x14ac:dyDescent="0.3">
      <c r="A242" s="64" t="s">
        <v>348</v>
      </c>
      <c r="B242" s="64" t="s">
        <v>349</v>
      </c>
      <c r="C242" s="37">
        <v>4301060389</v>
      </c>
      <c r="D242" s="402">
        <v>4680115880801</v>
      </c>
      <c r="E242" s="402"/>
      <c r="F242" s="63">
        <v>0.4</v>
      </c>
      <c r="G242" s="38">
        <v>6</v>
      </c>
      <c r="H242" s="63">
        <v>2.4</v>
      </c>
      <c r="I242" s="63">
        <v>2.6720000000000002</v>
      </c>
      <c r="J242" s="38">
        <v>156</v>
      </c>
      <c r="K242" s="38" t="s">
        <v>88</v>
      </c>
      <c r="L242" s="38"/>
      <c r="M242" s="39" t="s">
        <v>128</v>
      </c>
      <c r="N242" s="39"/>
      <c r="O242" s="38">
        <v>40</v>
      </c>
      <c r="P242" s="59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404"/>
      <c r="R242" s="404"/>
      <c r="S242" s="404"/>
      <c r="T242" s="405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IFERROR(IF(Y242=0,"",ROUNDUP(Y242/H242,0)*0.00753),"")</f>
        <v/>
      </c>
      <c r="AA242" s="69" t="s">
        <v>48</v>
      </c>
      <c r="AB242" s="70" t="s">
        <v>48</v>
      </c>
      <c r="AC242" s="82"/>
      <c r="AD242" s="780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12.5" x14ac:dyDescent="0.25">
      <c r="A243" s="396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409"/>
      <c r="P243" s="406" t="s">
        <v>43</v>
      </c>
      <c r="Q243" s="407"/>
      <c r="R243" s="407"/>
      <c r="S243" s="407"/>
      <c r="T243" s="407"/>
      <c r="U243" s="407"/>
      <c r="V243" s="408"/>
      <c r="W243" s="43" t="s">
        <v>42</v>
      </c>
      <c r="X243" s="44">
        <f>IFERROR(X238/H238,"0")+IFERROR(X239/H239,"0")+IFERROR(X240/H240,"0")+IFERROR(X241/H241,"0")+IFERROR(X242/H242,"0")</f>
        <v>0</v>
      </c>
      <c r="Y243" s="44">
        <f>IFERROR(Y238/H238,"0")+IFERROR(Y239/H239,"0")+IFERROR(Y240/H240,"0")+IFERROR(Y241/H241,"0")+IFERROR(Y242/H242,"0")</f>
        <v>0</v>
      </c>
      <c r="Z243" s="44">
        <f>IFERROR(IF(Z238="",0,Z238),"0")+IFERROR(IF(Z239="",0,Z239),"0")+IFERROR(IF(Z240="",0,Z240),"0")+IFERROR(IF(Z241="",0,Z241),"0")+IFERROR(IF(Z242="",0,Z242),"0")</f>
        <v>0</v>
      </c>
      <c r="AA243" s="68"/>
      <c r="AB243" s="68"/>
      <c r="AC243" s="68"/>
      <c r="AD243" s="780"/>
    </row>
    <row r="244" spans="1:68" ht="12.5" x14ac:dyDescent="0.25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409"/>
      <c r="P244" s="406" t="s">
        <v>43</v>
      </c>
      <c r="Q244" s="407"/>
      <c r="R244" s="407"/>
      <c r="S244" s="407"/>
      <c r="T244" s="407"/>
      <c r="U244" s="407"/>
      <c r="V244" s="408"/>
      <c r="W244" s="43" t="s">
        <v>0</v>
      </c>
      <c r="X244" s="44">
        <f>IFERROR(SUM(X238:X242),"0")</f>
        <v>0</v>
      </c>
      <c r="Y244" s="44">
        <f>IFERROR(SUM(Y238:Y242),"0")</f>
        <v>0</v>
      </c>
      <c r="Z244" s="43"/>
      <c r="AA244" s="68"/>
      <c r="AB244" s="68"/>
      <c r="AC244" s="68"/>
      <c r="AD244" s="780"/>
    </row>
    <row r="245" spans="1:68" ht="16.5" customHeight="1" x14ac:dyDescent="0.3">
      <c r="A245" s="415" t="s">
        <v>350</v>
      </c>
      <c r="B245" s="415"/>
      <c r="C245" s="415"/>
      <c r="D245" s="415"/>
      <c r="E245" s="415"/>
      <c r="F245" s="415"/>
      <c r="G245" s="415"/>
      <c r="H245" s="415"/>
      <c r="I245" s="415"/>
      <c r="J245" s="415"/>
      <c r="K245" s="415"/>
      <c r="L245" s="415"/>
      <c r="M245" s="415"/>
      <c r="N245" s="415"/>
      <c r="O245" s="415"/>
      <c r="P245" s="415"/>
      <c r="Q245" s="415"/>
      <c r="R245" s="415"/>
      <c r="S245" s="415"/>
      <c r="T245" s="415"/>
      <c r="U245" s="415"/>
      <c r="V245" s="415"/>
      <c r="W245" s="415"/>
      <c r="X245" s="415"/>
      <c r="Y245" s="415"/>
      <c r="Z245" s="415"/>
      <c r="AA245" s="66"/>
      <c r="AB245" s="66"/>
      <c r="AC245" s="80"/>
      <c r="AD245" s="780"/>
    </row>
    <row r="246" spans="1:68" ht="14.25" customHeight="1" x14ac:dyDescent="0.3">
      <c r="A246" s="401" t="s">
        <v>122</v>
      </c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01"/>
      <c r="P246" s="401"/>
      <c r="Q246" s="401"/>
      <c r="R246" s="401"/>
      <c r="S246" s="401"/>
      <c r="T246" s="401"/>
      <c r="U246" s="401"/>
      <c r="V246" s="401"/>
      <c r="W246" s="401"/>
      <c r="X246" s="401"/>
      <c r="Y246" s="401"/>
      <c r="Z246" s="401"/>
      <c r="AA246" s="67"/>
      <c r="AB246" s="67"/>
      <c r="AC246" s="81"/>
      <c r="AD246" s="780"/>
    </row>
    <row r="247" spans="1:68" ht="27" customHeight="1" x14ac:dyDescent="0.3">
      <c r="A247" s="64" t="s">
        <v>351</v>
      </c>
      <c r="B247" s="64" t="s">
        <v>352</v>
      </c>
      <c r="C247" s="37">
        <v>4301011945</v>
      </c>
      <c r="D247" s="402">
        <v>4680115884274</v>
      </c>
      <c r="E247" s="402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126</v>
      </c>
      <c r="L247" s="38"/>
      <c r="M247" s="39" t="s">
        <v>149</v>
      </c>
      <c r="N247" s="39"/>
      <c r="O247" s="38">
        <v>55</v>
      </c>
      <c r="P247" s="5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404"/>
      <c r="R247" s="404"/>
      <c r="S247" s="404"/>
      <c r="T247" s="405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ref="Y247:Y254" si="42">IFERROR(IF(X247="",0,CEILING((X247/$H247),1)*$H247),"")</f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D247" s="780"/>
      <c r="AG247" s="79"/>
      <c r="AJ247" s="84"/>
      <c r="AK247" s="84"/>
      <c r="BB247" s="209" t="s">
        <v>69</v>
      </c>
      <c r="BM247" s="79">
        <f t="shared" ref="BM247:BM254" si="43">IFERROR(X247*I247/H247,"0")</f>
        <v>0</v>
      </c>
      <c r="BN247" s="79">
        <f t="shared" ref="BN247:BN254" si="44">IFERROR(Y247*I247/H247,"0")</f>
        <v>0</v>
      </c>
      <c r="BO247" s="79">
        <f t="shared" ref="BO247:BO254" si="45">IFERROR(1/J247*(X247/H247),"0")</f>
        <v>0</v>
      </c>
      <c r="BP247" s="79">
        <f t="shared" ref="BP247:BP254" si="46">IFERROR(1/J247*(Y247/H247),"0")</f>
        <v>0</v>
      </c>
    </row>
    <row r="248" spans="1:68" ht="27" customHeight="1" x14ac:dyDescent="0.3">
      <c r="A248" s="64" t="s">
        <v>351</v>
      </c>
      <c r="B248" s="64" t="s">
        <v>353</v>
      </c>
      <c r="C248" s="37">
        <v>4301011717</v>
      </c>
      <c r="D248" s="402">
        <v>4680115884274</v>
      </c>
      <c r="E248" s="402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126</v>
      </c>
      <c r="L248" s="38"/>
      <c r="M248" s="39" t="s">
        <v>125</v>
      </c>
      <c r="N248" s="39"/>
      <c r="O248" s="38">
        <v>55</v>
      </c>
      <c r="P248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04"/>
      <c r="R248" s="404"/>
      <c r="S248" s="404"/>
      <c r="T248" s="405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D248" s="780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3">
      <c r="A249" s="64" t="s">
        <v>354</v>
      </c>
      <c r="B249" s="64" t="s">
        <v>355</v>
      </c>
      <c r="C249" s="37">
        <v>4301011719</v>
      </c>
      <c r="D249" s="402">
        <v>4680115884298</v>
      </c>
      <c r="E249" s="402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126</v>
      </c>
      <c r="L249" s="38"/>
      <c r="M249" s="39" t="s">
        <v>125</v>
      </c>
      <c r="N249" s="39"/>
      <c r="O249" s="38">
        <v>55</v>
      </c>
      <c r="P249" s="5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404"/>
      <c r="R249" s="404"/>
      <c r="S249" s="404"/>
      <c r="T249" s="405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D249" s="780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3">
      <c r="A250" s="64" t="s">
        <v>356</v>
      </c>
      <c r="B250" s="64" t="s">
        <v>357</v>
      </c>
      <c r="C250" s="37">
        <v>4301011944</v>
      </c>
      <c r="D250" s="402">
        <v>4680115884250</v>
      </c>
      <c r="E250" s="402"/>
      <c r="F250" s="63">
        <v>1.45</v>
      </c>
      <c r="G250" s="38">
        <v>8</v>
      </c>
      <c r="H250" s="63">
        <v>11.6</v>
      </c>
      <c r="I250" s="63">
        <v>12.08</v>
      </c>
      <c r="J250" s="38">
        <v>48</v>
      </c>
      <c r="K250" s="38" t="s">
        <v>126</v>
      </c>
      <c r="L250" s="38"/>
      <c r="M250" s="39" t="s">
        <v>149</v>
      </c>
      <c r="N250" s="39"/>
      <c r="O250" s="38">
        <v>55</v>
      </c>
      <c r="P250" s="5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404"/>
      <c r="R250" s="404"/>
      <c r="S250" s="404"/>
      <c r="T250" s="405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IFERROR(IF(Y250=0,"",ROUNDUP(Y250/H250,0)*0.02039),"")</f>
        <v/>
      </c>
      <c r="AA250" s="69" t="s">
        <v>48</v>
      </c>
      <c r="AB250" s="70" t="s">
        <v>48</v>
      </c>
      <c r="AC250" s="82"/>
      <c r="AD250" s="780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3">
      <c r="A251" s="64" t="s">
        <v>356</v>
      </c>
      <c r="B251" s="64" t="s">
        <v>358</v>
      </c>
      <c r="C251" s="37">
        <v>4301011733</v>
      </c>
      <c r="D251" s="402">
        <v>4680115884250</v>
      </c>
      <c r="E251" s="402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126</v>
      </c>
      <c r="L251" s="38"/>
      <c r="M251" s="39" t="s">
        <v>128</v>
      </c>
      <c r="N251" s="39"/>
      <c r="O251" s="38">
        <v>55</v>
      </c>
      <c r="P251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404"/>
      <c r="R251" s="404"/>
      <c r="S251" s="404"/>
      <c r="T251" s="405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D251" s="780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3">
      <c r="A252" s="64" t="s">
        <v>359</v>
      </c>
      <c r="B252" s="64" t="s">
        <v>360</v>
      </c>
      <c r="C252" s="37">
        <v>4301011718</v>
      </c>
      <c r="D252" s="402">
        <v>4680115884281</v>
      </c>
      <c r="E252" s="402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88</v>
      </c>
      <c r="L252" s="38"/>
      <c r="M252" s="39" t="s">
        <v>125</v>
      </c>
      <c r="N252" s="39"/>
      <c r="O252" s="38">
        <v>55</v>
      </c>
      <c r="P252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404"/>
      <c r="R252" s="404"/>
      <c r="S252" s="404"/>
      <c r="T252" s="405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IFERROR(IF(Y252=0,"",ROUNDUP(Y252/H252,0)*0.00937),"")</f>
        <v/>
      </c>
      <c r="AA252" s="69" t="s">
        <v>48</v>
      </c>
      <c r="AB252" s="70" t="s">
        <v>48</v>
      </c>
      <c r="AC252" s="82"/>
      <c r="AD252" s="780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3">
      <c r="A253" s="64" t="s">
        <v>361</v>
      </c>
      <c r="B253" s="64" t="s">
        <v>362</v>
      </c>
      <c r="C253" s="37">
        <v>4301011720</v>
      </c>
      <c r="D253" s="402">
        <v>4680115884199</v>
      </c>
      <c r="E253" s="402"/>
      <c r="F253" s="63">
        <v>0.37</v>
      </c>
      <c r="G253" s="38">
        <v>10</v>
      </c>
      <c r="H253" s="63">
        <v>3.7</v>
      </c>
      <c r="I253" s="63">
        <v>3.94</v>
      </c>
      <c r="J253" s="38">
        <v>120</v>
      </c>
      <c r="K253" s="38" t="s">
        <v>88</v>
      </c>
      <c r="L253" s="38"/>
      <c r="M253" s="39" t="s">
        <v>125</v>
      </c>
      <c r="N253" s="39"/>
      <c r="O253" s="38">
        <v>55</v>
      </c>
      <c r="P253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404"/>
      <c r="R253" s="404"/>
      <c r="S253" s="404"/>
      <c r="T253" s="405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IFERROR(IF(Y253=0,"",ROUNDUP(Y253/H253,0)*0.00937),"")</f>
        <v/>
      </c>
      <c r="AA253" s="69" t="s">
        <v>48</v>
      </c>
      <c r="AB253" s="70" t="s">
        <v>48</v>
      </c>
      <c r="AC253" s="82"/>
      <c r="AD253" s="780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3">
      <c r="A254" s="64" t="s">
        <v>363</v>
      </c>
      <c r="B254" s="64" t="s">
        <v>364</v>
      </c>
      <c r="C254" s="37">
        <v>4301011716</v>
      </c>
      <c r="D254" s="402">
        <v>4680115884267</v>
      </c>
      <c r="E254" s="402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88</v>
      </c>
      <c r="L254" s="38"/>
      <c r="M254" s="39" t="s">
        <v>125</v>
      </c>
      <c r="N254" s="39"/>
      <c r="O254" s="38">
        <v>55</v>
      </c>
      <c r="P254" s="5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404"/>
      <c r="R254" s="404"/>
      <c r="S254" s="404"/>
      <c r="T254" s="405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D254" s="780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12.5" x14ac:dyDescent="0.25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409"/>
      <c r="P255" s="406" t="s">
        <v>43</v>
      </c>
      <c r="Q255" s="407"/>
      <c r="R255" s="407"/>
      <c r="S255" s="407"/>
      <c r="T255" s="407"/>
      <c r="U255" s="407"/>
      <c r="V255" s="408"/>
      <c r="W255" s="43" t="s">
        <v>42</v>
      </c>
      <c r="X255" s="44">
        <f>IFERROR(X247/H247,"0")+IFERROR(X248/H248,"0")+IFERROR(X249/H249,"0")+IFERROR(X250/H250,"0")+IFERROR(X251/H251,"0")+IFERROR(X252/H252,"0")+IFERROR(X253/H253,"0")+IFERROR(X254/H254,"0")</f>
        <v>0</v>
      </c>
      <c r="Y255" s="44">
        <f>IFERROR(Y247/H247,"0")+IFERROR(Y248/H248,"0")+IFERROR(Y249/H249,"0")+IFERROR(Y250/H250,"0")+IFERROR(Y251/H251,"0")+IFERROR(Y252/H252,"0")+IFERROR(Y253/H253,"0")+IFERROR(Y254/H254,"0")</f>
        <v>0</v>
      </c>
      <c r="Z255" s="44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8"/>
      <c r="AB255" s="68"/>
      <c r="AC255" s="68"/>
      <c r="AD255" s="780"/>
    </row>
    <row r="256" spans="1:68" ht="12.5" x14ac:dyDescent="0.25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409"/>
      <c r="P256" s="406" t="s">
        <v>43</v>
      </c>
      <c r="Q256" s="407"/>
      <c r="R256" s="407"/>
      <c r="S256" s="407"/>
      <c r="T256" s="407"/>
      <c r="U256" s="407"/>
      <c r="V256" s="408"/>
      <c r="W256" s="43" t="s">
        <v>0</v>
      </c>
      <c r="X256" s="44">
        <f>IFERROR(SUM(X247:X254),"0")</f>
        <v>0</v>
      </c>
      <c r="Y256" s="44">
        <f>IFERROR(SUM(Y247:Y254),"0")</f>
        <v>0</v>
      </c>
      <c r="Z256" s="43"/>
      <c r="AA256" s="68"/>
      <c r="AB256" s="68"/>
      <c r="AC256" s="68"/>
      <c r="AD256" s="780"/>
    </row>
    <row r="257" spans="1:68" ht="16.5" customHeight="1" x14ac:dyDescent="0.3">
      <c r="A257" s="415" t="s">
        <v>365</v>
      </c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5"/>
      <c r="P257" s="415"/>
      <c r="Q257" s="415"/>
      <c r="R257" s="415"/>
      <c r="S257" s="415"/>
      <c r="T257" s="415"/>
      <c r="U257" s="415"/>
      <c r="V257" s="415"/>
      <c r="W257" s="415"/>
      <c r="X257" s="415"/>
      <c r="Y257" s="415"/>
      <c r="Z257" s="415"/>
      <c r="AA257" s="66"/>
      <c r="AB257" s="66"/>
      <c r="AC257" s="80"/>
      <c r="AD257" s="780"/>
    </row>
    <row r="258" spans="1:68" ht="14.25" customHeight="1" x14ac:dyDescent="0.3">
      <c r="A258" s="401" t="s">
        <v>122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401"/>
      <c r="AA258" s="67"/>
      <c r="AB258" s="67"/>
      <c r="AC258" s="81"/>
      <c r="AD258" s="780"/>
    </row>
    <row r="259" spans="1:68" ht="27" customHeight="1" x14ac:dyDescent="0.3">
      <c r="A259" s="64" t="s">
        <v>366</v>
      </c>
      <c r="B259" s="64" t="s">
        <v>367</v>
      </c>
      <c r="C259" s="37">
        <v>4301011942</v>
      </c>
      <c r="D259" s="402">
        <v>4680115884137</v>
      </c>
      <c r="E259" s="402"/>
      <c r="F259" s="63">
        <v>1.45</v>
      </c>
      <c r="G259" s="38">
        <v>8</v>
      </c>
      <c r="H259" s="63">
        <v>11.6</v>
      </c>
      <c r="I259" s="63">
        <v>12.08</v>
      </c>
      <c r="J259" s="38">
        <v>48</v>
      </c>
      <c r="K259" s="38" t="s">
        <v>126</v>
      </c>
      <c r="L259" s="38"/>
      <c r="M259" s="39" t="s">
        <v>149</v>
      </c>
      <c r="N259" s="39"/>
      <c r="O259" s="38">
        <v>55</v>
      </c>
      <c r="P259" s="5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404"/>
      <c r="R259" s="404"/>
      <c r="S259" s="404"/>
      <c r="T259" s="405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ref="Y259:Y266" si="47">IFERROR(IF(X259="",0,CEILING((X259/$H259),1)*$H259),"")</f>
        <v>0</v>
      </c>
      <c r="Z259" s="42" t="str">
        <f>IFERROR(IF(Y259=0,"",ROUNDUP(Y259/H259,0)*0.02039),"")</f>
        <v/>
      </c>
      <c r="AA259" s="69" t="s">
        <v>48</v>
      </c>
      <c r="AB259" s="70" t="s">
        <v>48</v>
      </c>
      <c r="AC259" s="82"/>
      <c r="AD259" s="780"/>
      <c r="AG259" s="79"/>
      <c r="AJ259" s="84"/>
      <c r="AK259" s="84"/>
      <c r="BB259" s="217" t="s">
        <v>69</v>
      </c>
      <c r="BM259" s="79">
        <f t="shared" ref="BM259:BM266" si="48">IFERROR(X259*I259/H259,"0")</f>
        <v>0</v>
      </c>
      <c r="BN259" s="79">
        <f t="shared" ref="BN259:BN266" si="49">IFERROR(Y259*I259/H259,"0")</f>
        <v>0</v>
      </c>
      <c r="BO259" s="79">
        <f t="shared" ref="BO259:BO266" si="50">IFERROR(1/J259*(X259/H259),"0")</f>
        <v>0</v>
      </c>
      <c r="BP259" s="79">
        <f t="shared" ref="BP259:BP266" si="51">IFERROR(1/J259*(Y259/H259),"0")</f>
        <v>0</v>
      </c>
    </row>
    <row r="260" spans="1:68" ht="27" customHeight="1" x14ac:dyDescent="0.3">
      <c r="A260" s="64" t="s">
        <v>366</v>
      </c>
      <c r="B260" s="64" t="s">
        <v>368</v>
      </c>
      <c r="C260" s="37">
        <v>4301011826</v>
      </c>
      <c r="D260" s="402">
        <v>4680115884137</v>
      </c>
      <c r="E260" s="402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126</v>
      </c>
      <c r="L260" s="38"/>
      <c r="M260" s="39" t="s">
        <v>125</v>
      </c>
      <c r="N260" s="39"/>
      <c r="O260" s="38">
        <v>55</v>
      </c>
      <c r="P260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04"/>
      <c r="R260" s="404"/>
      <c r="S260" s="404"/>
      <c r="T260" s="405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IFERROR(IF(Y260=0,"",ROUNDUP(Y260/H260,0)*0.02175),"")</f>
        <v/>
      </c>
      <c r="AA260" s="69" t="s">
        <v>48</v>
      </c>
      <c r="AB260" s="70" t="s">
        <v>48</v>
      </c>
      <c r="AC260" s="82"/>
      <c r="AD260" s="780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3">
      <c r="A261" s="64" t="s">
        <v>369</v>
      </c>
      <c r="B261" s="64" t="s">
        <v>370</v>
      </c>
      <c r="C261" s="37">
        <v>4301011724</v>
      </c>
      <c r="D261" s="402">
        <v>4680115884236</v>
      </c>
      <c r="E261" s="402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126</v>
      </c>
      <c r="L261" s="38"/>
      <c r="M261" s="39" t="s">
        <v>125</v>
      </c>
      <c r="N261" s="39"/>
      <c r="O261" s="38">
        <v>55</v>
      </c>
      <c r="P261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404"/>
      <c r="R261" s="404"/>
      <c r="S261" s="404"/>
      <c r="T261" s="405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D261" s="780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3">
      <c r="A262" s="64" t="s">
        <v>371</v>
      </c>
      <c r="B262" s="64" t="s">
        <v>372</v>
      </c>
      <c r="C262" s="37">
        <v>4301011721</v>
      </c>
      <c r="D262" s="402">
        <v>4680115884175</v>
      </c>
      <c r="E262" s="402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126</v>
      </c>
      <c r="L262" s="38"/>
      <c r="M262" s="39" t="s">
        <v>125</v>
      </c>
      <c r="N262" s="39"/>
      <c r="O262" s="38">
        <v>55</v>
      </c>
      <c r="P262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404"/>
      <c r="R262" s="404"/>
      <c r="S262" s="404"/>
      <c r="T262" s="405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D262" s="780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3">
      <c r="A263" s="64" t="s">
        <v>373</v>
      </c>
      <c r="B263" s="64" t="s">
        <v>374</v>
      </c>
      <c r="C263" s="37">
        <v>4301011824</v>
      </c>
      <c r="D263" s="402">
        <v>4680115884144</v>
      </c>
      <c r="E263" s="402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88</v>
      </c>
      <c r="L263" s="38"/>
      <c r="M263" s="39" t="s">
        <v>125</v>
      </c>
      <c r="N263" s="39"/>
      <c r="O263" s="38">
        <v>55</v>
      </c>
      <c r="P263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404"/>
      <c r="R263" s="404"/>
      <c r="S263" s="404"/>
      <c r="T263" s="405"/>
      <c r="U263" s="40" t="s">
        <v>48</v>
      </c>
      <c r="V263" s="40" t="s">
        <v>48</v>
      </c>
      <c r="W263" s="41" t="s">
        <v>0</v>
      </c>
      <c r="X263" s="59">
        <v>100</v>
      </c>
      <c r="Y263" s="56">
        <f t="shared" si="47"/>
        <v>100</v>
      </c>
      <c r="Z263" s="42">
        <f>IFERROR(IF(Y263=0,"",ROUNDUP(Y263/H263,0)*0.00937),"")</f>
        <v>0.23424999999999999</v>
      </c>
      <c r="AA263" s="69" t="s">
        <v>48</v>
      </c>
      <c r="AB263" s="70" t="s">
        <v>48</v>
      </c>
      <c r="AC263" s="82"/>
      <c r="AD263" s="780"/>
      <c r="AG263" s="79"/>
      <c r="AJ263" s="84"/>
      <c r="AK263" s="84"/>
      <c r="BB263" s="221" t="s">
        <v>69</v>
      </c>
      <c r="BM263" s="79">
        <f t="shared" si="48"/>
        <v>106</v>
      </c>
      <c r="BN263" s="79">
        <f t="shared" si="49"/>
        <v>106</v>
      </c>
      <c r="BO263" s="79">
        <f t="shared" si="50"/>
        <v>0.20833333333333334</v>
      </c>
      <c r="BP263" s="79">
        <f t="shared" si="51"/>
        <v>0.20833333333333334</v>
      </c>
    </row>
    <row r="264" spans="1:68" ht="27" customHeight="1" x14ac:dyDescent="0.3">
      <c r="A264" s="64" t="s">
        <v>375</v>
      </c>
      <c r="B264" s="64" t="s">
        <v>376</v>
      </c>
      <c r="C264" s="37">
        <v>4301011963</v>
      </c>
      <c r="D264" s="402">
        <v>4680115885288</v>
      </c>
      <c r="E264" s="402"/>
      <c r="F264" s="63">
        <v>0.37</v>
      </c>
      <c r="G264" s="38">
        <v>10</v>
      </c>
      <c r="H264" s="63">
        <v>3.7</v>
      </c>
      <c r="I264" s="63">
        <v>3.94</v>
      </c>
      <c r="J264" s="38">
        <v>120</v>
      </c>
      <c r="K264" s="38" t="s">
        <v>88</v>
      </c>
      <c r="L264" s="38"/>
      <c r="M264" s="39" t="s">
        <v>125</v>
      </c>
      <c r="N264" s="39"/>
      <c r="O264" s="38">
        <v>55</v>
      </c>
      <c r="P264" s="5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404"/>
      <c r="R264" s="404"/>
      <c r="S264" s="404"/>
      <c r="T264" s="405"/>
      <c r="U264" s="40" t="s">
        <v>48</v>
      </c>
      <c r="V264" s="40" t="s">
        <v>48</v>
      </c>
      <c r="W264" s="41" t="s">
        <v>0</v>
      </c>
      <c r="X264" s="59">
        <v>77.7</v>
      </c>
      <c r="Y264" s="56">
        <f t="shared" si="47"/>
        <v>77.7</v>
      </c>
      <c r="Z264" s="42">
        <f>IFERROR(IF(Y264=0,"",ROUNDUP(Y264/H264,0)*0.00937),"")</f>
        <v>0.19677</v>
      </c>
      <c r="AA264" s="69" t="s">
        <v>48</v>
      </c>
      <c r="AB264" s="70" t="s">
        <v>48</v>
      </c>
      <c r="AC264" s="82"/>
      <c r="AD264" s="780"/>
      <c r="AG264" s="79"/>
      <c r="AJ264" s="84"/>
      <c r="AK264" s="84"/>
      <c r="BB264" s="222" t="s">
        <v>69</v>
      </c>
      <c r="BM264" s="79">
        <f t="shared" si="48"/>
        <v>82.740000000000009</v>
      </c>
      <c r="BN264" s="79">
        <f t="shared" si="49"/>
        <v>82.740000000000009</v>
      </c>
      <c r="BO264" s="79">
        <f t="shared" si="50"/>
        <v>0.17499999999999999</v>
      </c>
      <c r="BP264" s="79">
        <f t="shared" si="51"/>
        <v>0.17499999999999999</v>
      </c>
    </row>
    <row r="265" spans="1:68" ht="27" customHeight="1" x14ac:dyDescent="0.3">
      <c r="A265" s="64" t="s">
        <v>377</v>
      </c>
      <c r="B265" s="64" t="s">
        <v>378</v>
      </c>
      <c r="C265" s="37">
        <v>4301011726</v>
      </c>
      <c r="D265" s="402">
        <v>4680115884182</v>
      </c>
      <c r="E265" s="402"/>
      <c r="F265" s="63">
        <v>0.37</v>
      </c>
      <c r="G265" s="38">
        <v>10</v>
      </c>
      <c r="H265" s="63">
        <v>3.7</v>
      </c>
      <c r="I265" s="63">
        <v>3.94</v>
      </c>
      <c r="J265" s="38">
        <v>120</v>
      </c>
      <c r="K265" s="38" t="s">
        <v>88</v>
      </c>
      <c r="L265" s="38"/>
      <c r="M265" s="39" t="s">
        <v>125</v>
      </c>
      <c r="N265" s="39"/>
      <c r="O265" s="38">
        <v>55</v>
      </c>
      <c r="P265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404"/>
      <c r="R265" s="404"/>
      <c r="S265" s="404"/>
      <c r="T265" s="405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D265" s="780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3">
      <c r="A266" s="64" t="s">
        <v>379</v>
      </c>
      <c r="B266" s="64" t="s">
        <v>380</v>
      </c>
      <c r="C266" s="37">
        <v>4301011722</v>
      </c>
      <c r="D266" s="402">
        <v>4680115884205</v>
      </c>
      <c r="E266" s="402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88</v>
      </c>
      <c r="L266" s="38"/>
      <c r="M266" s="39" t="s">
        <v>125</v>
      </c>
      <c r="N266" s="39"/>
      <c r="O266" s="38">
        <v>55</v>
      </c>
      <c r="P266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404"/>
      <c r="R266" s="404"/>
      <c r="S266" s="404"/>
      <c r="T266" s="405"/>
      <c r="U266" s="40" t="s">
        <v>48</v>
      </c>
      <c r="V266" s="40" t="s">
        <v>48</v>
      </c>
      <c r="W266" s="41" t="s">
        <v>0</v>
      </c>
      <c r="X266" s="59">
        <v>200</v>
      </c>
      <c r="Y266" s="56">
        <f t="shared" si="47"/>
        <v>200</v>
      </c>
      <c r="Z266" s="42">
        <f>IFERROR(IF(Y266=0,"",ROUNDUP(Y266/H266,0)*0.00937),"")</f>
        <v>0.46849999999999997</v>
      </c>
      <c r="AA266" s="69" t="s">
        <v>48</v>
      </c>
      <c r="AB266" s="70" t="s">
        <v>48</v>
      </c>
      <c r="AC266" s="82"/>
      <c r="AD266" s="780"/>
      <c r="AG266" s="79"/>
      <c r="AJ266" s="84"/>
      <c r="AK266" s="84"/>
      <c r="BB266" s="224" t="s">
        <v>69</v>
      </c>
      <c r="BM266" s="79">
        <f t="shared" si="48"/>
        <v>212</v>
      </c>
      <c r="BN266" s="79">
        <f t="shared" si="49"/>
        <v>212</v>
      </c>
      <c r="BO266" s="79">
        <f t="shared" si="50"/>
        <v>0.41666666666666669</v>
      </c>
      <c r="BP266" s="79">
        <f t="shared" si="51"/>
        <v>0.41666666666666669</v>
      </c>
    </row>
    <row r="267" spans="1:68" ht="12.5" x14ac:dyDescent="0.25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409"/>
      <c r="P267" s="406" t="s">
        <v>43</v>
      </c>
      <c r="Q267" s="407"/>
      <c r="R267" s="407"/>
      <c r="S267" s="407"/>
      <c r="T267" s="407"/>
      <c r="U267" s="407"/>
      <c r="V267" s="408"/>
      <c r="W267" s="43" t="s">
        <v>42</v>
      </c>
      <c r="X267" s="44">
        <f>IFERROR(X259/H259,"0")+IFERROR(X260/H260,"0")+IFERROR(X261/H261,"0")+IFERROR(X262/H262,"0")+IFERROR(X263/H263,"0")+IFERROR(X264/H264,"0")+IFERROR(X265/H265,"0")+IFERROR(X266/H266,"0")</f>
        <v>96</v>
      </c>
      <c r="Y267" s="44">
        <f>IFERROR(Y259/H259,"0")+IFERROR(Y260/H260,"0")+IFERROR(Y261/H261,"0")+IFERROR(Y262/H262,"0")+IFERROR(Y263/H263,"0")+IFERROR(Y264/H264,"0")+IFERROR(Y265/H265,"0")+IFERROR(Y266/H266,"0")</f>
        <v>96</v>
      </c>
      <c r="Z267" s="44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0.89951999999999988</v>
      </c>
      <c r="AA267" s="68"/>
      <c r="AB267" s="68"/>
      <c r="AC267" s="68"/>
      <c r="AD267" s="780"/>
    </row>
    <row r="268" spans="1:68" ht="12.5" x14ac:dyDescent="0.25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409"/>
      <c r="P268" s="406" t="s">
        <v>43</v>
      </c>
      <c r="Q268" s="407"/>
      <c r="R268" s="407"/>
      <c r="S268" s="407"/>
      <c r="T268" s="407"/>
      <c r="U268" s="407"/>
      <c r="V268" s="408"/>
      <c r="W268" s="43" t="s">
        <v>0</v>
      </c>
      <c r="X268" s="44">
        <f>IFERROR(SUM(X259:X266),"0")</f>
        <v>377.7</v>
      </c>
      <c r="Y268" s="44">
        <f>IFERROR(SUM(Y259:Y266),"0")</f>
        <v>377.7</v>
      </c>
      <c r="Z268" s="43"/>
      <c r="AA268" s="68"/>
      <c r="AB268" s="68"/>
      <c r="AC268" s="68"/>
      <c r="AD268" s="780"/>
    </row>
    <row r="269" spans="1:68" ht="16.5" customHeight="1" x14ac:dyDescent="0.3">
      <c r="A269" s="415" t="s">
        <v>381</v>
      </c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15"/>
      <c r="P269" s="415"/>
      <c r="Q269" s="415"/>
      <c r="R269" s="415"/>
      <c r="S269" s="415"/>
      <c r="T269" s="415"/>
      <c r="U269" s="415"/>
      <c r="V269" s="415"/>
      <c r="W269" s="415"/>
      <c r="X269" s="415"/>
      <c r="Y269" s="415"/>
      <c r="Z269" s="415"/>
      <c r="AA269" s="66"/>
      <c r="AB269" s="66"/>
      <c r="AC269" s="80"/>
      <c r="AD269" s="780"/>
    </row>
    <row r="270" spans="1:68" ht="14.25" customHeight="1" x14ac:dyDescent="0.3">
      <c r="A270" s="401" t="s">
        <v>122</v>
      </c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1"/>
      <c r="P270" s="401"/>
      <c r="Q270" s="401"/>
      <c r="R270" s="401"/>
      <c r="S270" s="401"/>
      <c r="T270" s="401"/>
      <c r="U270" s="401"/>
      <c r="V270" s="401"/>
      <c r="W270" s="401"/>
      <c r="X270" s="401"/>
      <c r="Y270" s="401"/>
      <c r="Z270" s="401"/>
      <c r="AA270" s="67"/>
      <c r="AB270" s="67"/>
      <c r="AC270" s="81"/>
      <c r="AD270" s="780"/>
    </row>
    <row r="271" spans="1:68" ht="27" customHeight="1" x14ac:dyDescent="0.3">
      <c r="A271" s="64" t="s">
        <v>382</v>
      </c>
      <c r="B271" s="64" t="s">
        <v>383</v>
      </c>
      <c r="C271" s="37">
        <v>4301011855</v>
      </c>
      <c r="D271" s="402">
        <v>4680115885837</v>
      </c>
      <c r="E271" s="402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125</v>
      </c>
      <c r="N271" s="39"/>
      <c r="O271" s="38">
        <v>55</v>
      </c>
      <c r="P271" s="5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404"/>
      <c r="R271" s="404"/>
      <c r="S271" s="404"/>
      <c r="T271" s="405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ref="Y271:Y276" si="52">IFERROR(IF(X271="",0,CEILING((X271/$H271),1)*$H271),"")</f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D271" s="780"/>
      <c r="AG271" s="79"/>
      <c r="AJ271" s="84"/>
      <c r="AK271" s="84"/>
      <c r="BB271" s="225" t="s">
        <v>69</v>
      </c>
      <c r="BM271" s="79">
        <f t="shared" ref="BM271:BM276" si="53">IFERROR(X271*I271/H271,"0")</f>
        <v>0</v>
      </c>
      <c r="BN271" s="79">
        <f t="shared" ref="BN271:BN276" si="54">IFERROR(Y271*I271/H271,"0")</f>
        <v>0</v>
      </c>
      <c r="BO271" s="79">
        <f t="shared" ref="BO271:BO276" si="55">IFERROR(1/J271*(X271/H271),"0")</f>
        <v>0</v>
      </c>
      <c r="BP271" s="79">
        <f t="shared" ref="BP271:BP276" si="56">IFERROR(1/J271*(Y271/H271),"0")</f>
        <v>0</v>
      </c>
    </row>
    <row r="272" spans="1:68" ht="27" customHeight="1" x14ac:dyDescent="0.3">
      <c r="A272" s="64" t="s">
        <v>384</v>
      </c>
      <c r="B272" s="64" t="s">
        <v>385</v>
      </c>
      <c r="C272" s="37">
        <v>4301011910</v>
      </c>
      <c r="D272" s="402">
        <v>4680115885806</v>
      </c>
      <c r="E272" s="402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126</v>
      </c>
      <c r="L272" s="38"/>
      <c r="M272" s="39" t="s">
        <v>149</v>
      </c>
      <c r="N272" s="39"/>
      <c r="O272" s="38">
        <v>55</v>
      </c>
      <c r="P272" s="577" t="s">
        <v>386</v>
      </c>
      <c r="Q272" s="404"/>
      <c r="R272" s="404"/>
      <c r="S272" s="404"/>
      <c r="T272" s="405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IFERROR(IF(Y272=0,"",ROUNDUP(Y272/H272,0)*0.02039),"")</f>
        <v/>
      </c>
      <c r="AA272" s="69" t="s">
        <v>48</v>
      </c>
      <c r="AB272" s="70" t="s">
        <v>48</v>
      </c>
      <c r="AC272" s="82"/>
      <c r="AD272" s="780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3">
      <c r="A273" s="64" t="s">
        <v>384</v>
      </c>
      <c r="B273" s="64" t="s">
        <v>387</v>
      </c>
      <c r="C273" s="37">
        <v>4301011850</v>
      </c>
      <c r="D273" s="402">
        <v>4680115885806</v>
      </c>
      <c r="E273" s="402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126</v>
      </c>
      <c r="L273" s="38"/>
      <c r="M273" s="39" t="s">
        <v>125</v>
      </c>
      <c r="N273" s="39"/>
      <c r="O273" s="38">
        <v>55</v>
      </c>
      <c r="P273" s="5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404"/>
      <c r="R273" s="404"/>
      <c r="S273" s="404"/>
      <c r="T273" s="405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D273" s="780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t="37.5" customHeight="1" x14ac:dyDescent="0.3">
      <c r="A274" s="64" t="s">
        <v>388</v>
      </c>
      <c r="B274" s="64" t="s">
        <v>389</v>
      </c>
      <c r="C274" s="37">
        <v>4301011853</v>
      </c>
      <c r="D274" s="402">
        <v>4680115885851</v>
      </c>
      <c r="E274" s="402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55</v>
      </c>
      <c r="P274" s="5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404"/>
      <c r="R274" s="404"/>
      <c r="S274" s="404"/>
      <c r="T274" s="405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D274" s="780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customHeight="1" x14ac:dyDescent="0.3">
      <c r="A275" s="64" t="s">
        <v>390</v>
      </c>
      <c r="B275" s="64" t="s">
        <v>391</v>
      </c>
      <c r="C275" s="37">
        <v>4301011852</v>
      </c>
      <c r="D275" s="402">
        <v>4680115885844</v>
      </c>
      <c r="E275" s="402"/>
      <c r="F275" s="63">
        <v>0.4</v>
      </c>
      <c r="G275" s="38">
        <v>10</v>
      </c>
      <c r="H275" s="63">
        <v>4</v>
      </c>
      <c r="I275" s="63">
        <v>4.24</v>
      </c>
      <c r="J275" s="38">
        <v>120</v>
      </c>
      <c r="K275" s="38" t="s">
        <v>88</v>
      </c>
      <c r="L275" s="38"/>
      <c r="M275" s="39" t="s">
        <v>125</v>
      </c>
      <c r="N275" s="39"/>
      <c r="O275" s="38">
        <v>55</v>
      </c>
      <c r="P275" s="5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404"/>
      <c r="R275" s="404"/>
      <c r="S275" s="404"/>
      <c r="T275" s="405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IFERROR(IF(Y275=0,"",ROUNDUP(Y275/H275,0)*0.00937),"")</f>
        <v/>
      </c>
      <c r="AA275" s="69" t="s">
        <v>48</v>
      </c>
      <c r="AB275" s="70" t="s">
        <v>48</v>
      </c>
      <c r="AC275" s="82"/>
      <c r="AD275" s="780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27" customHeight="1" x14ac:dyDescent="0.3">
      <c r="A276" s="64" t="s">
        <v>392</v>
      </c>
      <c r="B276" s="64" t="s">
        <v>393</v>
      </c>
      <c r="C276" s="37">
        <v>4301011851</v>
      </c>
      <c r="D276" s="402">
        <v>4680115885820</v>
      </c>
      <c r="E276" s="402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8" t="s">
        <v>88</v>
      </c>
      <c r="L276" s="38"/>
      <c r="M276" s="39" t="s">
        <v>125</v>
      </c>
      <c r="N276" s="39"/>
      <c r="O276" s="38">
        <v>55</v>
      </c>
      <c r="P276" s="5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404"/>
      <c r="R276" s="404"/>
      <c r="S276" s="404"/>
      <c r="T276" s="405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IFERROR(IF(Y276=0,"",ROUNDUP(Y276/H276,0)*0.00937),"")</f>
        <v/>
      </c>
      <c r="AA276" s="69" t="s">
        <v>48</v>
      </c>
      <c r="AB276" s="70" t="s">
        <v>48</v>
      </c>
      <c r="AC276" s="82"/>
      <c r="AD276" s="780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12.5" x14ac:dyDescent="0.25">
      <c r="A277" s="396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409"/>
      <c r="P277" s="406" t="s">
        <v>43</v>
      </c>
      <c r="Q277" s="407"/>
      <c r="R277" s="407"/>
      <c r="S277" s="407"/>
      <c r="T277" s="407"/>
      <c r="U277" s="407"/>
      <c r="V277" s="408"/>
      <c r="W277" s="43" t="s">
        <v>42</v>
      </c>
      <c r="X277" s="44">
        <f>IFERROR(X271/H271,"0")+IFERROR(X272/H272,"0")+IFERROR(X273/H273,"0")+IFERROR(X274/H274,"0")+IFERROR(X275/H275,"0")+IFERROR(X276/H276,"0")</f>
        <v>0</v>
      </c>
      <c r="Y277" s="44">
        <f>IFERROR(Y271/H271,"0")+IFERROR(Y272/H272,"0")+IFERROR(Y273/H273,"0")+IFERROR(Y274/H274,"0")+IFERROR(Y275/H275,"0")+IFERROR(Y276/H276,"0")</f>
        <v>0</v>
      </c>
      <c r="Z277" s="44">
        <f>IFERROR(IF(Z271="",0,Z271),"0")+IFERROR(IF(Z272="",0,Z272),"0")+IFERROR(IF(Z273="",0,Z273),"0")+IFERROR(IF(Z274="",0,Z274),"0")+IFERROR(IF(Z275="",0,Z275),"0")+IFERROR(IF(Z276="",0,Z276),"0")</f>
        <v>0</v>
      </c>
      <c r="AA277" s="68"/>
      <c r="AB277" s="68"/>
      <c r="AC277" s="68"/>
      <c r="AD277" s="780"/>
    </row>
    <row r="278" spans="1:68" ht="12.5" x14ac:dyDescent="0.25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409"/>
      <c r="P278" s="406" t="s">
        <v>43</v>
      </c>
      <c r="Q278" s="407"/>
      <c r="R278" s="407"/>
      <c r="S278" s="407"/>
      <c r="T278" s="407"/>
      <c r="U278" s="407"/>
      <c r="V278" s="408"/>
      <c r="W278" s="43" t="s">
        <v>0</v>
      </c>
      <c r="X278" s="44">
        <f>IFERROR(SUM(X271:X276),"0")</f>
        <v>0</v>
      </c>
      <c r="Y278" s="44">
        <f>IFERROR(SUM(Y271:Y276),"0")</f>
        <v>0</v>
      </c>
      <c r="Z278" s="43"/>
      <c r="AA278" s="68"/>
      <c r="AB278" s="68"/>
      <c r="AC278" s="68"/>
      <c r="AD278" s="780"/>
    </row>
    <row r="279" spans="1:68" ht="16.5" customHeight="1" x14ac:dyDescent="0.3">
      <c r="A279" s="415" t="s">
        <v>394</v>
      </c>
      <c r="B279" s="415"/>
      <c r="C279" s="415"/>
      <c r="D279" s="415"/>
      <c r="E279" s="415"/>
      <c r="F279" s="415"/>
      <c r="G279" s="415"/>
      <c r="H279" s="415"/>
      <c r="I279" s="415"/>
      <c r="J279" s="415"/>
      <c r="K279" s="415"/>
      <c r="L279" s="415"/>
      <c r="M279" s="415"/>
      <c r="N279" s="415"/>
      <c r="O279" s="415"/>
      <c r="P279" s="415"/>
      <c r="Q279" s="415"/>
      <c r="R279" s="415"/>
      <c r="S279" s="415"/>
      <c r="T279" s="415"/>
      <c r="U279" s="415"/>
      <c r="V279" s="415"/>
      <c r="W279" s="415"/>
      <c r="X279" s="415"/>
      <c r="Y279" s="415"/>
      <c r="Z279" s="415"/>
      <c r="AA279" s="66"/>
      <c r="AB279" s="66"/>
      <c r="AC279" s="80"/>
      <c r="AD279" s="780"/>
    </row>
    <row r="280" spans="1:68" ht="14.25" customHeight="1" x14ac:dyDescent="0.3">
      <c r="A280" s="401" t="s">
        <v>122</v>
      </c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1"/>
      <c r="P280" s="401"/>
      <c r="Q280" s="401"/>
      <c r="R280" s="401"/>
      <c r="S280" s="401"/>
      <c r="T280" s="401"/>
      <c r="U280" s="401"/>
      <c r="V280" s="401"/>
      <c r="W280" s="401"/>
      <c r="X280" s="401"/>
      <c r="Y280" s="401"/>
      <c r="Z280" s="401"/>
      <c r="AA280" s="67"/>
      <c r="AB280" s="67"/>
      <c r="AC280" s="81"/>
      <c r="AD280" s="780"/>
    </row>
    <row r="281" spans="1:68" ht="27" customHeight="1" x14ac:dyDescent="0.3">
      <c r="A281" s="64" t="s">
        <v>395</v>
      </c>
      <c r="B281" s="64" t="s">
        <v>396</v>
      </c>
      <c r="C281" s="37">
        <v>4301011876</v>
      </c>
      <c r="D281" s="402">
        <v>4680115885707</v>
      </c>
      <c r="E281" s="402"/>
      <c r="F281" s="63">
        <v>0.9</v>
      </c>
      <c r="G281" s="38">
        <v>10</v>
      </c>
      <c r="H281" s="63">
        <v>9</v>
      </c>
      <c r="I281" s="63">
        <v>9.48</v>
      </c>
      <c r="J281" s="38">
        <v>56</v>
      </c>
      <c r="K281" s="38" t="s">
        <v>126</v>
      </c>
      <c r="L281" s="38"/>
      <c r="M281" s="39" t="s">
        <v>125</v>
      </c>
      <c r="N281" s="39"/>
      <c r="O281" s="38">
        <v>31</v>
      </c>
      <c r="P281" s="5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404"/>
      <c r="R281" s="404"/>
      <c r="S281" s="404"/>
      <c r="T281" s="405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D281" s="780"/>
      <c r="AG281" s="79"/>
      <c r="AJ281" s="84"/>
      <c r="AK281" s="84"/>
      <c r="BB281" s="231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12.5" x14ac:dyDescent="0.25">
      <c r="A282" s="396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409"/>
      <c r="P282" s="406" t="s">
        <v>43</v>
      </c>
      <c r="Q282" s="407"/>
      <c r="R282" s="407"/>
      <c r="S282" s="407"/>
      <c r="T282" s="407"/>
      <c r="U282" s="407"/>
      <c r="V282" s="408"/>
      <c r="W282" s="43" t="s">
        <v>42</v>
      </c>
      <c r="X282" s="44">
        <f>IFERROR(X281/H281,"0")</f>
        <v>0</v>
      </c>
      <c r="Y282" s="44">
        <f>IFERROR(Y281/H281,"0")</f>
        <v>0</v>
      </c>
      <c r="Z282" s="44">
        <f>IFERROR(IF(Z281="",0,Z281),"0")</f>
        <v>0</v>
      </c>
      <c r="AA282" s="68"/>
      <c r="AB282" s="68"/>
      <c r="AC282" s="68"/>
      <c r="AD282" s="780"/>
    </row>
    <row r="283" spans="1:68" ht="12.5" x14ac:dyDescent="0.25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409"/>
      <c r="P283" s="406" t="s">
        <v>43</v>
      </c>
      <c r="Q283" s="407"/>
      <c r="R283" s="407"/>
      <c r="S283" s="407"/>
      <c r="T283" s="407"/>
      <c r="U283" s="407"/>
      <c r="V283" s="408"/>
      <c r="W283" s="43" t="s">
        <v>0</v>
      </c>
      <c r="X283" s="44">
        <f>IFERROR(SUM(X281:X281),"0")</f>
        <v>0</v>
      </c>
      <c r="Y283" s="44">
        <f>IFERROR(SUM(Y281:Y281),"0")</f>
        <v>0</v>
      </c>
      <c r="Z283" s="43"/>
      <c r="AA283" s="68"/>
      <c r="AB283" s="68"/>
      <c r="AC283" s="68"/>
      <c r="AD283" s="780"/>
    </row>
    <row r="284" spans="1:68" ht="16.5" customHeight="1" x14ac:dyDescent="0.3">
      <c r="A284" s="415" t="s">
        <v>397</v>
      </c>
      <c r="B284" s="415"/>
      <c r="C284" s="415"/>
      <c r="D284" s="415"/>
      <c r="E284" s="415"/>
      <c r="F284" s="415"/>
      <c r="G284" s="415"/>
      <c r="H284" s="415"/>
      <c r="I284" s="415"/>
      <c r="J284" s="415"/>
      <c r="K284" s="415"/>
      <c r="L284" s="415"/>
      <c r="M284" s="415"/>
      <c r="N284" s="415"/>
      <c r="O284" s="415"/>
      <c r="P284" s="415"/>
      <c r="Q284" s="415"/>
      <c r="R284" s="415"/>
      <c r="S284" s="415"/>
      <c r="T284" s="415"/>
      <c r="U284" s="415"/>
      <c r="V284" s="415"/>
      <c r="W284" s="415"/>
      <c r="X284" s="415"/>
      <c r="Y284" s="415"/>
      <c r="Z284" s="415"/>
      <c r="AA284" s="66"/>
      <c r="AB284" s="66"/>
      <c r="AC284" s="80"/>
      <c r="AD284" s="780"/>
    </row>
    <row r="285" spans="1:68" ht="14.25" customHeight="1" x14ac:dyDescent="0.3">
      <c r="A285" s="401" t="s">
        <v>122</v>
      </c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1"/>
      <c r="P285" s="401"/>
      <c r="Q285" s="401"/>
      <c r="R285" s="401"/>
      <c r="S285" s="401"/>
      <c r="T285" s="401"/>
      <c r="U285" s="401"/>
      <c r="V285" s="401"/>
      <c r="W285" s="401"/>
      <c r="X285" s="401"/>
      <c r="Y285" s="401"/>
      <c r="Z285" s="401"/>
      <c r="AA285" s="67"/>
      <c r="AB285" s="67"/>
      <c r="AC285" s="81"/>
      <c r="AD285" s="780"/>
    </row>
    <row r="286" spans="1:68" ht="27" customHeight="1" x14ac:dyDescent="0.3">
      <c r="A286" s="64" t="s">
        <v>398</v>
      </c>
      <c r="B286" s="64" t="s">
        <v>399</v>
      </c>
      <c r="C286" s="37">
        <v>4301011223</v>
      </c>
      <c r="D286" s="402">
        <v>4607091383423</v>
      </c>
      <c r="E286" s="402"/>
      <c r="F286" s="63">
        <v>1.35</v>
      </c>
      <c r="G286" s="38">
        <v>8</v>
      </c>
      <c r="H286" s="63">
        <v>10.8</v>
      </c>
      <c r="I286" s="63">
        <v>11.375999999999999</v>
      </c>
      <c r="J286" s="38">
        <v>56</v>
      </c>
      <c r="K286" s="38" t="s">
        <v>126</v>
      </c>
      <c r="L286" s="38"/>
      <c r="M286" s="39" t="s">
        <v>128</v>
      </c>
      <c r="N286" s="39"/>
      <c r="O286" s="38">
        <v>35</v>
      </c>
      <c r="P286" s="5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404"/>
      <c r="R286" s="404"/>
      <c r="S286" s="404"/>
      <c r="T286" s="405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IFERROR(IF(Y286=0,"",ROUNDUP(Y286/H286,0)*0.02175),"")</f>
        <v/>
      </c>
      <c r="AA286" s="69" t="s">
        <v>48</v>
      </c>
      <c r="AB286" s="70" t="s">
        <v>48</v>
      </c>
      <c r="AC286" s="82"/>
      <c r="AD286" s="780"/>
      <c r="AG286" s="79"/>
      <c r="AJ286" s="84"/>
      <c r="AK286" s="84"/>
      <c r="BB286" s="232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37.5" customHeight="1" x14ac:dyDescent="0.3">
      <c r="A287" s="64" t="s">
        <v>400</v>
      </c>
      <c r="B287" s="64" t="s">
        <v>401</v>
      </c>
      <c r="C287" s="37">
        <v>4301011879</v>
      </c>
      <c r="D287" s="402">
        <v>4680115885691</v>
      </c>
      <c r="E287" s="402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126</v>
      </c>
      <c r="L287" s="38"/>
      <c r="M287" s="39" t="s">
        <v>82</v>
      </c>
      <c r="N287" s="39"/>
      <c r="O287" s="38">
        <v>30</v>
      </c>
      <c r="P287" s="5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404"/>
      <c r="R287" s="404"/>
      <c r="S287" s="404"/>
      <c r="T287" s="405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IFERROR(IF(Y287=0,"",ROUNDUP(Y287/H287,0)*0.02175),"")</f>
        <v/>
      </c>
      <c r="AA287" s="69" t="s">
        <v>48</v>
      </c>
      <c r="AB287" s="70" t="s">
        <v>48</v>
      </c>
      <c r="AC287" s="82"/>
      <c r="AD287" s="780"/>
      <c r="AG287" s="79"/>
      <c r="AJ287" s="84"/>
      <c r="AK287" s="84"/>
      <c r="BB287" s="233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customHeight="1" x14ac:dyDescent="0.3">
      <c r="A288" s="64" t="s">
        <v>402</v>
      </c>
      <c r="B288" s="64" t="s">
        <v>403</v>
      </c>
      <c r="C288" s="37">
        <v>4301011878</v>
      </c>
      <c r="D288" s="402">
        <v>4680115885660</v>
      </c>
      <c r="E288" s="402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126</v>
      </c>
      <c r="L288" s="38"/>
      <c r="M288" s="39" t="s">
        <v>82</v>
      </c>
      <c r="N288" s="39"/>
      <c r="O288" s="38">
        <v>35</v>
      </c>
      <c r="P288" s="5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404"/>
      <c r="R288" s="404"/>
      <c r="S288" s="404"/>
      <c r="T288" s="405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D288" s="780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12.5" x14ac:dyDescent="0.25">
      <c r="A289" s="396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409"/>
      <c r="P289" s="406" t="s">
        <v>43</v>
      </c>
      <c r="Q289" s="407"/>
      <c r="R289" s="407"/>
      <c r="S289" s="407"/>
      <c r="T289" s="407"/>
      <c r="U289" s="407"/>
      <c r="V289" s="408"/>
      <c r="W289" s="43" t="s">
        <v>42</v>
      </c>
      <c r="X289" s="44">
        <f>IFERROR(X286/H286,"0")+IFERROR(X287/H287,"0")+IFERROR(X288/H288,"0")</f>
        <v>0</v>
      </c>
      <c r="Y289" s="44">
        <f>IFERROR(Y286/H286,"0")+IFERROR(Y287/H287,"0")+IFERROR(Y288/H288,"0")</f>
        <v>0</v>
      </c>
      <c r="Z289" s="44">
        <f>IFERROR(IF(Z286="",0,Z286),"0")+IFERROR(IF(Z287="",0,Z287),"0")+IFERROR(IF(Z288="",0,Z288),"0")</f>
        <v>0</v>
      </c>
      <c r="AA289" s="68"/>
      <c r="AB289" s="68"/>
      <c r="AC289" s="68"/>
      <c r="AD289" s="780"/>
    </row>
    <row r="290" spans="1:68" ht="12.5" x14ac:dyDescent="0.25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409"/>
      <c r="P290" s="406" t="s">
        <v>43</v>
      </c>
      <c r="Q290" s="407"/>
      <c r="R290" s="407"/>
      <c r="S290" s="407"/>
      <c r="T290" s="407"/>
      <c r="U290" s="407"/>
      <c r="V290" s="408"/>
      <c r="W290" s="43" t="s">
        <v>0</v>
      </c>
      <c r="X290" s="44">
        <f>IFERROR(SUM(X286:X288),"0")</f>
        <v>0</v>
      </c>
      <c r="Y290" s="44">
        <f>IFERROR(SUM(Y286:Y288),"0")</f>
        <v>0</v>
      </c>
      <c r="Z290" s="43"/>
      <c r="AA290" s="68"/>
      <c r="AB290" s="68"/>
      <c r="AC290" s="68"/>
      <c r="AD290" s="780"/>
    </row>
    <row r="291" spans="1:68" ht="16.5" customHeight="1" x14ac:dyDescent="0.3">
      <c r="A291" s="415" t="s">
        <v>404</v>
      </c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15"/>
      <c r="P291" s="415"/>
      <c r="Q291" s="415"/>
      <c r="R291" s="415"/>
      <c r="S291" s="415"/>
      <c r="T291" s="415"/>
      <c r="U291" s="415"/>
      <c r="V291" s="415"/>
      <c r="W291" s="415"/>
      <c r="X291" s="415"/>
      <c r="Y291" s="415"/>
      <c r="Z291" s="415"/>
      <c r="AA291" s="66"/>
      <c r="AB291" s="66"/>
      <c r="AC291" s="80"/>
      <c r="AD291" s="780"/>
    </row>
    <row r="292" spans="1:68" ht="14.25" customHeight="1" x14ac:dyDescent="0.3">
      <c r="A292" s="401" t="s">
        <v>84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401"/>
      <c r="AA292" s="67"/>
      <c r="AB292" s="67"/>
      <c r="AC292" s="81"/>
      <c r="AD292" s="780"/>
    </row>
    <row r="293" spans="1:68" ht="27" customHeight="1" x14ac:dyDescent="0.3">
      <c r="A293" s="64" t="s">
        <v>405</v>
      </c>
      <c r="B293" s="64" t="s">
        <v>406</v>
      </c>
      <c r="C293" s="37">
        <v>4301051409</v>
      </c>
      <c r="D293" s="402">
        <v>4680115881556</v>
      </c>
      <c r="E293" s="402"/>
      <c r="F293" s="63">
        <v>1</v>
      </c>
      <c r="G293" s="38">
        <v>4</v>
      </c>
      <c r="H293" s="63">
        <v>4</v>
      </c>
      <c r="I293" s="63">
        <v>4.4080000000000004</v>
      </c>
      <c r="J293" s="38">
        <v>104</v>
      </c>
      <c r="K293" s="38" t="s">
        <v>126</v>
      </c>
      <c r="L293" s="38"/>
      <c r="M293" s="39" t="s">
        <v>128</v>
      </c>
      <c r="N293" s="39"/>
      <c r="O293" s="38">
        <v>45</v>
      </c>
      <c r="P293" s="5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404"/>
      <c r="R293" s="404"/>
      <c r="S293" s="404"/>
      <c r="T293" s="405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IFERROR(IF(Y293=0,"",ROUNDUP(Y293/H293,0)*0.01196),"")</f>
        <v/>
      </c>
      <c r="AA293" s="69" t="s">
        <v>48</v>
      </c>
      <c r="AB293" s="70" t="s">
        <v>48</v>
      </c>
      <c r="AC293" s="82"/>
      <c r="AD293" s="780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37.5" customHeight="1" x14ac:dyDescent="0.3">
      <c r="A294" s="64" t="s">
        <v>407</v>
      </c>
      <c r="B294" s="64" t="s">
        <v>408</v>
      </c>
      <c r="C294" s="37">
        <v>4301051506</v>
      </c>
      <c r="D294" s="402">
        <v>4680115881037</v>
      </c>
      <c r="E294" s="402"/>
      <c r="F294" s="63">
        <v>0.84</v>
      </c>
      <c r="G294" s="38">
        <v>4</v>
      </c>
      <c r="H294" s="63">
        <v>3.36</v>
      </c>
      <c r="I294" s="63">
        <v>3.6179999999999999</v>
      </c>
      <c r="J294" s="38">
        <v>120</v>
      </c>
      <c r="K294" s="38" t="s">
        <v>88</v>
      </c>
      <c r="L294" s="38"/>
      <c r="M294" s="39" t="s">
        <v>82</v>
      </c>
      <c r="N294" s="39"/>
      <c r="O294" s="38">
        <v>40</v>
      </c>
      <c r="P294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404"/>
      <c r="R294" s="404"/>
      <c r="S294" s="404"/>
      <c r="T294" s="405"/>
      <c r="U294" s="40" t="s">
        <v>48</v>
      </c>
      <c r="V294" s="40" t="s">
        <v>48</v>
      </c>
      <c r="W294" s="41" t="s">
        <v>0</v>
      </c>
      <c r="X294" s="59">
        <v>268.8</v>
      </c>
      <c r="Y294" s="56">
        <f>IFERROR(IF(X294="",0,CEILING((X294/$H294),1)*$H294),"")</f>
        <v>268.8</v>
      </c>
      <c r="Z294" s="42">
        <f>IFERROR(IF(Y294=0,"",ROUNDUP(Y294/H294,0)*0.00937),"")</f>
        <v>0.74960000000000004</v>
      </c>
      <c r="AA294" s="69" t="s">
        <v>48</v>
      </c>
      <c r="AB294" s="70" t="s">
        <v>48</v>
      </c>
      <c r="AC294" s="82"/>
      <c r="AD294" s="780"/>
      <c r="AG294" s="79"/>
      <c r="AJ294" s="84"/>
      <c r="AK294" s="84"/>
      <c r="BB294" s="236" t="s">
        <v>69</v>
      </c>
      <c r="BM294" s="79">
        <f>IFERROR(X294*I294/H294,"0")</f>
        <v>289.44</v>
      </c>
      <c r="BN294" s="79">
        <f>IFERROR(Y294*I294/H294,"0")</f>
        <v>289.44</v>
      </c>
      <c r="BO294" s="79">
        <f>IFERROR(1/J294*(X294/H294),"0")</f>
        <v>0.66666666666666663</v>
      </c>
      <c r="BP294" s="79">
        <f>IFERROR(1/J294*(Y294/H294),"0")</f>
        <v>0.66666666666666663</v>
      </c>
    </row>
    <row r="295" spans="1:68" ht="37.5" customHeight="1" x14ac:dyDescent="0.3">
      <c r="A295" s="64" t="s">
        <v>409</v>
      </c>
      <c r="B295" s="64" t="s">
        <v>410</v>
      </c>
      <c r="C295" s="37">
        <v>4301051487</v>
      </c>
      <c r="D295" s="402">
        <v>4680115881228</v>
      </c>
      <c r="E295" s="402"/>
      <c r="F295" s="63">
        <v>0.4</v>
      </c>
      <c r="G295" s="38">
        <v>6</v>
      </c>
      <c r="H295" s="63">
        <v>2.4</v>
      </c>
      <c r="I295" s="63">
        <v>2.6720000000000002</v>
      </c>
      <c r="J295" s="38">
        <v>156</v>
      </c>
      <c r="K295" s="38" t="s">
        <v>88</v>
      </c>
      <c r="L295" s="38"/>
      <c r="M295" s="39" t="s">
        <v>82</v>
      </c>
      <c r="N295" s="39"/>
      <c r="O295" s="38">
        <v>40</v>
      </c>
      <c r="P295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404"/>
      <c r="R295" s="404"/>
      <c r="S295" s="404"/>
      <c r="T295" s="405"/>
      <c r="U295" s="40" t="s">
        <v>48</v>
      </c>
      <c r="V295" s="40" t="s">
        <v>48</v>
      </c>
      <c r="W295" s="41" t="s">
        <v>0</v>
      </c>
      <c r="X295" s="59">
        <v>252</v>
      </c>
      <c r="Y295" s="56">
        <f>IFERROR(IF(X295="",0,CEILING((X295/$H295),1)*$H295),"")</f>
        <v>252</v>
      </c>
      <c r="Z295" s="42">
        <f>IFERROR(IF(Y295=0,"",ROUNDUP(Y295/H295,0)*0.00753),"")</f>
        <v>0.79065000000000007</v>
      </c>
      <c r="AA295" s="69" t="s">
        <v>48</v>
      </c>
      <c r="AB295" s="70" t="s">
        <v>48</v>
      </c>
      <c r="AC295" s="82"/>
      <c r="AD295" s="780"/>
      <c r="AG295" s="79"/>
      <c r="AJ295" s="84"/>
      <c r="AK295" s="84"/>
      <c r="BB295" s="237" t="s">
        <v>69</v>
      </c>
      <c r="BM295" s="79">
        <f>IFERROR(X295*I295/H295,"0")</f>
        <v>280.56000000000006</v>
      </c>
      <c r="BN295" s="79">
        <f>IFERROR(Y295*I295/H295,"0")</f>
        <v>280.56000000000006</v>
      </c>
      <c r="BO295" s="79">
        <f>IFERROR(1/J295*(X295/H295),"0")</f>
        <v>0.67307692307692302</v>
      </c>
      <c r="BP295" s="79">
        <f>IFERROR(1/J295*(Y295/H295),"0")</f>
        <v>0.67307692307692302</v>
      </c>
    </row>
    <row r="296" spans="1:68" ht="27" customHeight="1" x14ac:dyDescent="0.3">
      <c r="A296" s="64" t="s">
        <v>411</v>
      </c>
      <c r="B296" s="64" t="s">
        <v>412</v>
      </c>
      <c r="C296" s="37">
        <v>4301051384</v>
      </c>
      <c r="D296" s="402">
        <v>4680115881211</v>
      </c>
      <c r="E296" s="402"/>
      <c r="F296" s="63">
        <v>0.4</v>
      </c>
      <c r="G296" s="38">
        <v>6</v>
      </c>
      <c r="H296" s="63">
        <v>2.4</v>
      </c>
      <c r="I296" s="63">
        <v>2.6</v>
      </c>
      <c r="J296" s="38">
        <v>156</v>
      </c>
      <c r="K296" s="38" t="s">
        <v>88</v>
      </c>
      <c r="L296" s="38"/>
      <c r="M296" s="39" t="s">
        <v>82</v>
      </c>
      <c r="N296" s="39"/>
      <c r="O296" s="38">
        <v>45</v>
      </c>
      <c r="P296" s="5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404"/>
      <c r="R296" s="404"/>
      <c r="S296" s="404"/>
      <c r="T296" s="405"/>
      <c r="U296" s="40" t="s">
        <v>48</v>
      </c>
      <c r="V296" s="40" t="s">
        <v>48</v>
      </c>
      <c r="W296" s="41" t="s">
        <v>0</v>
      </c>
      <c r="X296" s="59">
        <v>720</v>
      </c>
      <c r="Y296" s="56">
        <f>IFERROR(IF(X296="",0,CEILING((X296/$H296),1)*$H296),"")</f>
        <v>720</v>
      </c>
      <c r="Z296" s="42">
        <f>IFERROR(IF(Y296=0,"",ROUNDUP(Y296/H296,0)*0.00753),"")</f>
        <v>2.2589999999999999</v>
      </c>
      <c r="AA296" s="69" t="s">
        <v>48</v>
      </c>
      <c r="AB296" s="70" t="s">
        <v>48</v>
      </c>
      <c r="AC296" s="82"/>
      <c r="AD296" s="780"/>
      <c r="AG296" s="79"/>
      <c r="AJ296" s="84"/>
      <c r="AK296" s="84"/>
      <c r="BB296" s="238" t="s">
        <v>69</v>
      </c>
      <c r="BM296" s="79">
        <f>IFERROR(X296*I296/H296,"0")</f>
        <v>780</v>
      </c>
      <c r="BN296" s="79">
        <f>IFERROR(Y296*I296/H296,"0")</f>
        <v>780</v>
      </c>
      <c r="BO296" s="79">
        <f>IFERROR(1/J296*(X296/H296),"0")</f>
        <v>1.9230769230769229</v>
      </c>
      <c r="BP296" s="79">
        <f>IFERROR(1/J296*(Y296/H296),"0")</f>
        <v>1.9230769230769229</v>
      </c>
    </row>
    <row r="297" spans="1:68" ht="27" customHeight="1" x14ac:dyDescent="0.3">
      <c r="A297" s="64" t="s">
        <v>413</v>
      </c>
      <c r="B297" s="64" t="s">
        <v>414</v>
      </c>
      <c r="C297" s="37">
        <v>4301051378</v>
      </c>
      <c r="D297" s="402">
        <v>4680115881020</v>
      </c>
      <c r="E297" s="402"/>
      <c r="F297" s="63">
        <v>0.84</v>
      </c>
      <c r="G297" s="38">
        <v>4</v>
      </c>
      <c r="H297" s="63">
        <v>3.36</v>
      </c>
      <c r="I297" s="63">
        <v>3.57</v>
      </c>
      <c r="J297" s="38">
        <v>120</v>
      </c>
      <c r="K297" s="38" t="s">
        <v>88</v>
      </c>
      <c r="L297" s="38"/>
      <c r="M297" s="39" t="s">
        <v>82</v>
      </c>
      <c r="N297" s="39"/>
      <c r="O297" s="38">
        <v>45</v>
      </c>
      <c r="P297" s="5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404"/>
      <c r="R297" s="404"/>
      <c r="S297" s="404"/>
      <c r="T297" s="405"/>
      <c r="U297" s="40" t="s">
        <v>48</v>
      </c>
      <c r="V297" s="40" t="s">
        <v>48</v>
      </c>
      <c r="W297" s="41" t="s">
        <v>0</v>
      </c>
      <c r="X297" s="59">
        <v>433.44</v>
      </c>
      <c r="Y297" s="56">
        <f>IFERROR(IF(X297="",0,CEILING((X297/$H297),1)*$H297),"")</f>
        <v>433.44</v>
      </c>
      <c r="Z297" s="42">
        <f>IFERROR(IF(Y297=0,"",ROUNDUP(Y297/H297,0)*0.00937),"")</f>
        <v>1.2087300000000001</v>
      </c>
      <c r="AA297" s="69" t="s">
        <v>48</v>
      </c>
      <c r="AB297" s="70" t="s">
        <v>48</v>
      </c>
      <c r="AC297" s="82"/>
      <c r="AD297" s="780"/>
      <c r="AG297" s="79"/>
      <c r="AJ297" s="84"/>
      <c r="AK297" s="84"/>
      <c r="BB297" s="239" t="s">
        <v>69</v>
      </c>
      <c r="BM297" s="79">
        <f>IFERROR(X297*I297/H297,"0")</f>
        <v>460.53</v>
      </c>
      <c r="BN297" s="79">
        <f>IFERROR(Y297*I297/H297,"0")</f>
        <v>460.53</v>
      </c>
      <c r="BO297" s="79">
        <f>IFERROR(1/J297*(X297/H297),"0")</f>
        <v>1.075</v>
      </c>
      <c r="BP297" s="79">
        <f>IFERROR(1/J297*(Y297/H297),"0")</f>
        <v>1.075</v>
      </c>
    </row>
    <row r="298" spans="1:68" ht="12.5" x14ac:dyDescent="0.25">
      <c r="A298" s="396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409"/>
      <c r="P298" s="406" t="s">
        <v>43</v>
      </c>
      <c r="Q298" s="407"/>
      <c r="R298" s="407"/>
      <c r="S298" s="407"/>
      <c r="T298" s="407"/>
      <c r="U298" s="407"/>
      <c r="V298" s="408"/>
      <c r="W298" s="43" t="s">
        <v>42</v>
      </c>
      <c r="X298" s="44">
        <f>IFERROR(X293/H293,"0")+IFERROR(X294/H294,"0")+IFERROR(X295/H295,"0")+IFERROR(X296/H296,"0")+IFERROR(X297/H297,"0")</f>
        <v>614</v>
      </c>
      <c r="Y298" s="44">
        <f>IFERROR(Y293/H293,"0")+IFERROR(Y294/H294,"0")+IFERROR(Y295/H295,"0")+IFERROR(Y296/H296,"0")+IFERROR(Y297/H297,"0")</f>
        <v>614</v>
      </c>
      <c r="Z298" s="44">
        <f>IFERROR(IF(Z293="",0,Z293),"0")+IFERROR(IF(Z294="",0,Z294),"0")+IFERROR(IF(Z295="",0,Z295),"0")+IFERROR(IF(Z296="",0,Z296),"0")+IFERROR(IF(Z297="",0,Z297),"0")</f>
        <v>5.0079799999999999</v>
      </c>
      <c r="AA298" s="68"/>
      <c r="AB298" s="68"/>
      <c r="AC298" s="68"/>
      <c r="AD298" s="780"/>
    </row>
    <row r="299" spans="1:68" ht="12.5" x14ac:dyDescent="0.25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409"/>
      <c r="P299" s="406" t="s">
        <v>43</v>
      </c>
      <c r="Q299" s="407"/>
      <c r="R299" s="407"/>
      <c r="S299" s="407"/>
      <c r="T299" s="407"/>
      <c r="U299" s="407"/>
      <c r="V299" s="408"/>
      <c r="W299" s="43" t="s">
        <v>0</v>
      </c>
      <c r="X299" s="44">
        <f>IFERROR(SUM(X293:X297),"0")</f>
        <v>1674.24</v>
      </c>
      <c r="Y299" s="44">
        <f>IFERROR(SUM(Y293:Y297),"0")</f>
        <v>1674.24</v>
      </c>
      <c r="Z299" s="43"/>
      <c r="AA299" s="68"/>
      <c r="AB299" s="68"/>
      <c r="AC299" s="68"/>
      <c r="AD299" s="780"/>
    </row>
    <row r="300" spans="1:68" ht="16.5" customHeight="1" x14ac:dyDescent="0.3">
      <c r="A300" s="415" t="s">
        <v>415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415"/>
      <c r="Z300" s="415"/>
      <c r="AA300" s="66"/>
      <c r="AB300" s="66"/>
      <c r="AC300" s="80"/>
      <c r="AD300" s="780"/>
    </row>
    <row r="301" spans="1:68" ht="14.25" customHeight="1" x14ac:dyDescent="0.3">
      <c r="A301" s="401" t="s">
        <v>84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401"/>
      <c r="AA301" s="67"/>
      <c r="AB301" s="67"/>
      <c r="AC301" s="81"/>
      <c r="AD301" s="780"/>
    </row>
    <row r="302" spans="1:68" ht="27" customHeight="1" x14ac:dyDescent="0.3">
      <c r="A302" s="64" t="s">
        <v>416</v>
      </c>
      <c r="B302" s="64" t="s">
        <v>417</v>
      </c>
      <c r="C302" s="37">
        <v>4301051731</v>
      </c>
      <c r="D302" s="402">
        <v>4680115884618</v>
      </c>
      <c r="E302" s="402"/>
      <c r="F302" s="63">
        <v>0.6</v>
      </c>
      <c r="G302" s="38">
        <v>6</v>
      </c>
      <c r="H302" s="63">
        <v>3.6</v>
      </c>
      <c r="I302" s="63">
        <v>3.81</v>
      </c>
      <c r="J302" s="38">
        <v>120</v>
      </c>
      <c r="K302" s="38" t="s">
        <v>88</v>
      </c>
      <c r="L302" s="38"/>
      <c r="M302" s="39" t="s">
        <v>82</v>
      </c>
      <c r="N302" s="39"/>
      <c r="O302" s="38">
        <v>45</v>
      </c>
      <c r="P302" s="56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404"/>
      <c r="R302" s="404"/>
      <c r="S302" s="404"/>
      <c r="T302" s="405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IFERROR(IF(Y302=0,"",ROUNDUP(Y302/H302,0)*0.00937),"")</f>
        <v/>
      </c>
      <c r="AA302" s="69" t="s">
        <v>48</v>
      </c>
      <c r="AB302" s="70" t="s">
        <v>48</v>
      </c>
      <c r="AC302" s="82"/>
      <c r="AD302" s="780"/>
      <c r="AG302" s="79"/>
      <c r="AJ302" s="84"/>
      <c r="AK302" s="84"/>
      <c r="BB302" s="240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12.5" x14ac:dyDescent="0.25">
      <c r="A303" s="396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409"/>
      <c r="P303" s="406" t="s">
        <v>43</v>
      </c>
      <c r="Q303" s="407"/>
      <c r="R303" s="407"/>
      <c r="S303" s="407"/>
      <c r="T303" s="407"/>
      <c r="U303" s="407"/>
      <c r="V303" s="408"/>
      <c r="W303" s="43" t="s">
        <v>42</v>
      </c>
      <c r="X303" s="44">
        <f>IFERROR(X302/H302,"0")</f>
        <v>0</v>
      </c>
      <c r="Y303" s="44">
        <f>IFERROR(Y302/H302,"0")</f>
        <v>0</v>
      </c>
      <c r="Z303" s="44">
        <f>IFERROR(IF(Z302="",0,Z302),"0")</f>
        <v>0</v>
      </c>
      <c r="AA303" s="68"/>
      <c r="AB303" s="68"/>
      <c r="AC303" s="68"/>
      <c r="AD303" s="780"/>
    </row>
    <row r="304" spans="1:68" ht="12.5" x14ac:dyDescent="0.25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409"/>
      <c r="P304" s="406" t="s">
        <v>43</v>
      </c>
      <c r="Q304" s="407"/>
      <c r="R304" s="407"/>
      <c r="S304" s="407"/>
      <c r="T304" s="407"/>
      <c r="U304" s="407"/>
      <c r="V304" s="408"/>
      <c r="W304" s="43" t="s">
        <v>0</v>
      </c>
      <c r="X304" s="44">
        <f>IFERROR(SUM(X302:X302),"0")</f>
        <v>0</v>
      </c>
      <c r="Y304" s="44">
        <f>IFERROR(SUM(Y302:Y302),"0")</f>
        <v>0</v>
      </c>
      <c r="Z304" s="43"/>
      <c r="AA304" s="68"/>
      <c r="AB304" s="68"/>
      <c r="AC304" s="68"/>
      <c r="AD304" s="780"/>
    </row>
    <row r="305" spans="1:68" ht="16.5" customHeight="1" x14ac:dyDescent="0.3">
      <c r="A305" s="415" t="s">
        <v>418</v>
      </c>
      <c r="B305" s="415"/>
      <c r="C305" s="415"/>
      <c r="D305" s="415"/>
      <c r="E305" s="415"/>
      <c r="F305" s="415"/>
      <c r="G305" s="415"/>
      <c r="H305" s="415"/>
      <c r="I305" s="415"/>
      <c r="J305" s="415"/>
      <c r="K305" s="415"/>
      <c r="L305" s="415"/>
      <c r="M305" s="415"/>
      <c r="N305" s="415"/>
      <c r="O305" s="415"/>
      <c r="P305" s="415"/>
      <c r="Q305" s="415"/>
      <c r="R305" s="415"/>
      <c r="S305" s="415"/>
      <c r="T305" s="415"/>
      <c r="U305" s="415"/>
      <c r="V305" s="415"/>
      <c r="W305" s="415"/>
      <c r="X305" s="415"/>
      <c r="Y305" s="415"/>
      <c r="Z305" s="415"/>
      <c r="AA305" s="66"/>
      <c r="AB305" s="66"/>
      <c r="AC305" s="80"/>
      <c r="AD305" s="780"/>
    </row>
    <row r="306" spans="1:68" ht="14.25" customHeight="1" x14ac:dyDescent="0.3">
      <c r="A306" s="401" t="s">
        <v>122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401"/>
      <c r="AA306" s="67"/>
      <c r="AB306" s="67"/>
      <c r="AC306" s="81"/>
      <c r="AD306" s="780"/>
    </row>
    <row r="307" spans="1:68" ht="27" customHeight="1" x14ac:dyDescent="0.3">
      <c r="A307" s="64" t="s">
        <v>419</v>
      </c>
      <c r="B307" s="64" t="s">
        <v>420</v>
      </c>
      <c r="C307" s="37">
        <v>4301011593</v>
      </c>
      <c r="D307" s="402">
        <v>4680115882973</v>
      </c>
      <c r="E307" s="402"/>
      <c r="F307" s="63">
        <v>0.7</v>
      </c>
      <c r="G307" s="38">
        <v>6</v>
      </c>
      <c r="H307" s="63">
        <v>4.2</v>
      </c>
      <c r="I307" s="63">
        <v>4.5599999999999996</v>
      </c>
      <c r="J307" s="38">
        <v>104</v>
      </c>
      <c r="K307" s="38" t="s">
        <v>126</v>
      </c>
      <c r="L307" s="38"/>
      <c r="M307" s="39" t="s">
        <v>125</v>
      </c>
      <c r="N307" s="39"/>
      <c r="O307" s="38">
        <v>55</v>
      </c>
      <c r="P307" s="56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404"/>
      <c r="R307" s="404"/>
      <c r="S307" s="404"/>
      <c r="T307" s="405"/>
      <c r="U307" s="40" t="s">
        <v>48</v>
      </c>
      <c r="V307" s="40" t="s">
        <v>48</v>
      </c>
      <c r="W307" s="41" t="s">
        <v>0</v>
      </c>
      <c r="X307" s="59">
        <v>0</v>
      </c>
      <c r="Y307" s="56">
        <f>IFERROR(IF(X307="",0,CEILING((X307/$H307),1)*$H307),"")</f>
        <v>0</v>
      </c>
      <c r="Z307" s="42" t="str">
        <f>IFERROR(IF(Y307=0,"",ROUNDUP(Y307/H307,0)*0.01196),"")</f>
        <v/>
      </c>
      <c r="AA307" s="69" t="s">
        <v>48</v>
      </c>
      <c r="AB307" s="70" t="s">
        <v>48</v>
      </c>
      <c r="AC307" s="82"/>
      <c r="AD307" s="780"/>
      <c r="AG307" s="79"/>
      <c r="AJ307" s="84"/>
      <c r="AK307" s="84"/>
      <c r="BB307" s="241" t="s">
        <v>69</v>
      </c>
      <c r="BM307" s="79">
        <f>IFERROR(X307*I307/H307,"0")</f>
        <v>0</v>
      </c>
      <c r="BN307" s="79">
        <f>IFERROR(Y307*I307/H307,"0")</f>
        <v>0</v>
      </c>
      <c r="BO307" s="79">
        <f>IFERROR(1/J307*(X307/H307),"0")</f>
        <v>0</v>
      </c>
      <c r="BP307" s="79">
        <f>IFERROR(1/J307*(Y307/H307),"0")</f>
        <v>0</v>
      </c>
    </row>
    <row r="308" spans="1:68" ht="12.5" x14ac:dyDescent="0.25">
      <c r="A308" s="396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409"/>
      <c r="P308" s="406" t="s">
        <v>43</v>
      </c>
      <c r="Q308" s="407"/>
      <c r="R308" s="407"/>
      <c r="S308" s="407"/>
      <c r="T308" s="407"/>
      <c r="U308" s="407"/>
      <c r="V308" s="408"/>
      <c r="W308" s="43" t="s">
        <v>42</v>
      </c>
      <c r="X308" s="44">
        <f>IFERROR(X307/H307,"0")</f>
        <v>0</v>
      </c>
      <c r="Y308" s="44">
        <f>IFERROR(Y307/H307,"0")</f>
        <v>0</v>
      </c>
      <c r="Z308" s="44">
        <f>IFERROR(IF(Z307="",0,Z307),"0")</f>
        <v>0</v>
      </c>
      <c r="AA308" s="68"/>
      <c r="AB308" s="68"/>
      <c r="AC308" s="68"/>
      <c r="AD308" s="780"/>
    </row>
    <row r="309" spans="1:68" ht="12.5" x14ac:dyDescent="0.25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409"/>
      <c r="P309" s="406" t="s">
        <v>43</v>
      </c>
      <c r="Q309" s="407"/>
      <c r="R309" s="407"/>
      <c r="S309" s="407"/>
      <c r="T309" s="407"/>
      <c r="U309" s="407"/>
      <c r="V309" s="408"/>
      <c r="W309" s="43" t="s">
        <v>0</v>
      </c>
      <c r="X309" s="44">
        <f>IFERROR(SUM(X307:X307),"0")</f>
        <v>0</v>
      </c>
      <c r="Y309" s="44">
        <f>IFERROR(SUM(Y307:Y307),"0")</f>
        <v>0</v>
      </c>
      <c r="Z309" s="43"/>
      <c r="AA309" s="68"/>
      <c r="AB309" s="68"/>
      <c r="AC309" s="68"/>
      <c r="AD309" s="780"/>
    </row>
    <row r="310" spans="1:68" ht="14.25" customHeight="1" x14ac:dyDescent="0.3">
      <c r="A310" s="401" t="s">
        <v>79</v>
      </c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1"/>
      <c r="P310" s="401"/>
      <c r="Q310" s="401"/>
      <c r="R310" s="401"/>
      <c r="S310" s="401"/>
      <c r="T310" s="401"/>
      <c r="U310" s="401"/>
      <c r="V310" s="401"/>
      <c r="W310" s="401"/>
      <c r="X310" s="401"/>
      <c r="Y310" s="401"/>
      <c r="Z310" s="401"/>
      <c r="AA310" s="67"/>
      <c r="AB310" s="67"/>
      <c r="AC310" s="81"/>
      <c r="AD310" s="780"/>
    </row>
    <row r="311" spans="1:68" ht="27" customHeight="1" x14ac:dyDescent="0.3">
      <c r="A311" s="64" t="s">
        <v>421</v>
      </c>
      <c r="B311" s="64" t="s">
        <v>422</v>
      </c>
      <c r="C311" s="37">
        <v>4301031305</v>
      </c>
      <c r="D311" s="402">
        <v>4607091389845</v>
      </c>
      <c r="E311" s="402"/>
      <c r="F311" s="63">
        <v>0.35</v>
      </c>
      <c r="G311" s="38">
        <v>6</v>
      </c>
      <c r="H311" s="63">
        <v>2.1</v>
      </c>
      <c r="I311" s="63">
        <v>2.2000000000000002</v>
      </c>
      <c r="J311" s="38">
        <v>234</v>
      </c>
      <c r="K311" s="38" t="s">
        <v>83</v>
      </c>
      <c r="L311" s="38"/>
      <c r="M311" s="39" t="s">
        <v>82</v>
      </c>
      <c r="N311" s="39"/>
      <c r="O311" s="38">
        <v>40</v>
      </c>
      <c r="P311" s="5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404"/>
      <c r="R311" s="404"/>
      <c r="S311" s="404"/>
      <c r="T311" s="405"/>
      <c r="U311" s="40" t="s">
        <v>48</v>
      </c>
      <c r="V311" s="40" t="s">
        <v>48</v>
      </c>
      <c r="W311" s="41" t="s">
        <v>0</v>
      </c>
      <c r="X311" s="59">
        <v>0</v>
      </c>
      <c r="Y311" s="56">
        <f>IFERROR(IF(X311="",0,CEILING((X311/$H311),1)*$H311),"")</f>
        <v>0</v>
      </c>
      <c r="Z311" s="42" t="str">
        <f>IFERROR(IF(Y311=0,"",ROUNDUP(Y311/H311,0)*0.00502),"")</f>
        <v/>
      </c>
      <c r="AA311" s="69" t="s">
        <v>48</v>
      </c>
      <c r="AB311" s="70" t="s">
        <v>48</v>
      </c>
      <c r="AC311" s="82"/>
      <c r="AD311" s="780"/>
      <c r="AG311" s="79"/>
      <c r="AJ311" s="84"/>
      <c r="AK311" s="84"/>
      <c r="BB311" s="242" t="s">
        <v>69</v>
      </c>
      <c r="BM311" s="79">
        <f>IFERROR(X311*I311/H311,"0")</f>
        <v>0</v>
      </c>
      <c r="BN311" s="79">
        <f>IFERROR(Y311*I311/H311,"0")</f>
        <v>0</v>
      </c>
      <c r="BO311" s="79">
        <f>IFERROR(1/J311*(X311/H311),"0")</f>
        <v>0</v>
      </c>
      <c r="BP311" s="79">
        <f>IFERROR(1/J311*(Y311/H311),"0")</f>
        <v>0</v>
      </c>
    </row>
    <row r="312" spans="1:68" ht="27" customHeight="1" x14ac:dyDescent="0.3">
      <c r="A312" s="64" t="s">
        <v>423</v>
      </c>
      <c r="B312" s="64" t="s">
        <v>424</v>
      </c>
      <c r="C312" s="37">
        <v>4301031306</v>
      </c>
      <c r="D312" s="402">
        <v>4680115882881</v>
      </c>
      <c r="E312" s="402"/>
      <c r="F312" s="63">
        <v>0.28000000000000003</v>
      </c>
      <c r="G312" s="38">
        <v>6</v>
      </c>
      <c r="H312" s="63">
        <v>1.68</v>
      </c>
      <c r="I312" s="63">
        <v>1.81</v>
      </c>
      <c r="J312" s="38">
        <v>234</v>
      </c>
      <c r="K312" s="38" t="s">
        <v>83</v>
      </c>
      <c r="L312" s="38"/>
      <c r="M312" s="39" t="s">
        <v>82</v>
      </c>
      <c r="N312" s="39"/>
      <c r="O312" s="38">
        <v>40</v>
      </c>
      <c r="P312" s="55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404"/>
      <c r="R312" s="404"/>
      <c r="S312" s="404"/>
      <c r="T312" s="405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IFERROR(IF(Y312=0,"",ROUNDUP(Y312/H312,0)*0.00502),"")</f>
        <v/>
      </c>
      <c r="AA312" s="69" t="s">
        <v>48</v>
      </c>
      <c r="AB312" s="70" t="s">
        <v>48</v>
      </c>
      <c r="AC312" s="82"/>
      <c r="AD312" s="780"/>
      <c r="AG312" s="79"/>
      <c r="AJ312" s="84"/>
      <c r="AK312" s="84"/>
      <c r="BB312" s="243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12.5" x14ac:dyDescent="0.25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409"/>
      <c r="P313" s="406" t="s">
        <v>43</v>
      </c>
      <c r="Q313" s="407"/>
      <c r="R313" s="407"/>
      <c r="S313" s="407"/>
      <c r="T313" s="407"/>
      <c r="U313" s="407"/>
      <c r="V313" s="408"/>
      <c r="W313" s="43" t="s">
        <v>42</v>
      </c>
      <c r="X313" s="44">
        <f>IFERROR(X311/H311,"0")+IFERROR(X312/H312,"0")</f>
        <v>0</v>
      </c>
      <c r="Y313" s="44">
        <f>IFERROR(Y311/H311,"0")+IFERROR(Y312/H312,"0")</f>
        <v>0</v>
      </c>
      <c r="Z313" s="44">
        <f>IFERROR(IF(Z311="",0,Z311),"0")+IFERROR(IF(Z312="",0,Z312),"0")</f>
        <v>0</v>
      </c>
      <c r="AA313" s="68"/>
      <c r="AB313" s="68"/>
      <c r="AC313" s="68"/>
      <c r="AD313" s="780"/>
    </row>
    <row r="314" spans="1:68" ht="12.5" x14ac:dyDescent="0.25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409"/>
      <c r="P314" s="406" t="s">
        <v>43</v>
      </c>
      <c r="Q314" s="407"/>
      <c r="R314" s="407"/>
      <c r="S314" s="407"/>
      <c r="T314" s="407"/>
      <c r="U314" s="407"/>
      <c r="V314" s="408"/>
      <c r="W314" s="43" t="s">
        <v>0</v>
      </c>
      <c r="X314" s="44">
        <f>IFERROR(SUM(X311:X312),"0")</f>
        <v>0</v>
      </c>
      <c r="Y314" s="44">
        <f>IFERROR(SUM(Y311:Y312),"0")</f>
        <v>0</v>
      </c>
      <c r="Z314" s="43"/>
      <c r="AA314" s="68"/>
      <c r="AB314" s="68"/>
      <c r="AC314" s="68"/>
      <c r="AD314" s="780"/>
    </row>
    <row r="315" spans="1:68" ht="16.5" customHeight="1" x14ac:dyDescent="0.3">
      <c r="A315" s="415" t="s">
        <v>425</v>
      </c>
      <c r="B315" s="415"/>
      <c r="C315" s="415"/>
      <c r="D315" s="415"/>
      <c r="E315" s="415"/>
      <c r="F315" s="415"/>
      <c r="G315" s="415"/>
      <c r="H315" s="415"/>
      <c r="I315" s="415"/>
      <c r="J315" s="415"/>
      <c r="K315" s="415"/>
      <c r="L315" s="415"/>
      <c r="M315" s="415"/>
      <c r="N315" s="415"/>
      <c r="O315" s="415"/>
      <c r="P315" s="415"/>
      <c r="Q315" s="415"/>
      <c r="R315" s="415"/>
      <c r="S315" s="415"/>
      <c r="T315" s="415"/>
      <c r="U315" s="415"/>
      <c r="V315" s="415"/>
      <c r="W315" s="415"/>
      <c r="X315" s="415"/>
      <c r="Y315" s="415"/>
      <c r="Z315" s="415"/>
      <c r="AA315" s="66"/>
      <c r="AB315" s="66"/>
      <c r="AC315" s="80"/>
      <c r="AD315" s="780"/>
    </row>
    <row r="316" spans="1:68" ht="14.25" customHeight="1" x14ac:dyDescent="0.3">
      <c r="A316" s="401" t="s">
        <v>122</v>
      </c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01"/>
      <c r="P316" s="401"/>
      <c r="Q316" s="401"/>
      <c r="R316" s="401"/>
      <c r="S316" s="401"/>
      <c r="T316" s="401"/>
      <c r="U316" s="401"/>
      <c r="V316" s="401"/>
      <c r="W316" s="401"/>
      <c r="X316" s="401"/>
      <c r="Y316" s="401"/>
      <c r="Z316" s="401"/>
      <c r="AA316" s="67"/>
      <c r="AB316" s="67"/>
      <c r="AC316" s="81"/>
      <c r="AD316" s="780"/>
    </row>
    <row r="317" spans="1:68" ht="27" customHeight="1" x14ac:dyDescent="0.3">
      <c r="A317" s="64" t="s">
        <v>426</v>
      </c>
      <c r="B317" s="64" t="s">
        <v>427</v>
      </c>
      <c r="C317" s="37">
        <v>4301012024</v>
      </c>
      <c r="D317" s="402">
        <v>4680115885615</v>
      </c>
      <c r="E317" s="402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126</v>
      </c>
      <c r="L317" s="38"/>
      <c r="M317" s="39" t="s">
        <v>128</v>
      </c>
      <c r="N317" s="39"/>
      <c r="O317" s="38">
        <v>55</v>
      </c>
      <c r="P317" s="5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404"/>
      <c r="R317" s="404"/>
      <c r="S317" s="404"/>
      <c r="T317" s="405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ref="Y317:Y324" si="57">IFERROR(IF(X317="",0,CEILING((X317/$H317),1)*$H317),"")</f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D317" s="780"/>
      <c r="AG317" s="79"/>
      <c r="AJ317" s="84"/>
      <c r="AK317" s="84"/>
      <c r="BB317" s="244" t="s">
        <v>69</v>
      </c>
      <c r="BM317" s="79">
        <f t="shared" ref="BM317:BM324" si="58">IFERROR(X317*I317/H317,"0")</f>
        <v>0</v>
      </c>
      <c r="BN317" s="79">
        <f t="shared" ref="BN317:BN324" si="59">IFERROR(Y317*I317/H317,"0")</f>
        <v>0</v>
      </c>
      <c r="BO317" s="79">
        <f t="shared" ref="BO317:BO324" si="60">IFERROR(1/J317*(X317/H317),"0")</f>
        <v>0</v>
      </c>
      <c r="BP317" s="79">
        <f t="shared" ref="BP317:BP324" si="61">IFERROR(1/J317*(Y317/H317),"0")</f>
        <v>0</v>
      </c>
    </row>
    <row r="318" spans="1:68" ht="37.5" customHeight="1" x14ac:dyDescent="0.3">
      <c r="A318" s="64" t="s">
        <v>428</v>
      </c>
      <c r="B318" s="64" t="s">
        <v>429</v>
      </c>
      <c r="C318" s="37">
        <v>4301011858</v>
      </c>
      <c r="D318" s="402">
        <v>4680115885646</v>
      </c>
      <c r="E318" s="402"/>
      <c r="F318" s="63">
        <v>1.35</v>
      </c>
      <c r="G318" s="38">
        <v>8</v>
      </c>
      <c r="H318" s="63">
        <v>10.8</v>
      </c>
      <c r="I318" s="63">
        <v>11.28</v>
      </c>
      <c r="J318" s="38">
        <v>56</v>
      </c>
      <c r="K318" s="38" t="s">
        <v>126</v>
      </c>
      <c r="L318" s="38"/>
      <c r="M318" s="39" t="s">
        <v>125</v>
      </c>
      <c r="N318" s="39"/>
      <c r="O318" s="38">
        <v>55</v>
      </c>
      <c r="P318" s="5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404"/>
      <c r="R318" s="404"/>
      <c r="S318" s="404"/>
      <c r="T318" s="405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IFERROR(IF(Y318=0,"",ROUNDUP(Y318/H318,0)*0.02175),"")</f>
        <v/>
      </c>
      <c r="AA318" s="69" t="s">
        <v>48</v>
      </c>
      <c r="AB318" s="70" t="s">
        <v>48</v>
      </c>
      <c r="AC318" s="82"/>
      <c r="AD318" s="780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3">
      <c r="A319" s="64" t="s">
        <v>430</v>
      </c>
      <c r="B319" s="64" t="s">
        <v>431</v>
      </c>
      <c r="C319" s="37">
        <v>4301011911</v>
      </c>
      <c r="D319" s="402">
        <v>4680115885554</v>
      </c>
      <c r="E319" s="402"/>
      <c r="F319" s="63">
        <v>1.35</v>
      </c>
      <c r="G319" s="38">
        <v>8</v>
      </c>
      <c r="H319" s="63">
        <v>10.8</v>
      </c>
      <c r="I319" s="63">
        <v>11.28</v>
      </c>
      <c r="J319" s="38">
        <v>48</v>
      </c>
      <c r="K319" s="38" t="s">
        <v>126</v>
      </c>
      <c r="L319" s="38"/>
      <c r="M319" s="39" t="s">
        <v>149</v>
      </c>
      <c r="N319" s="39"/>
      <c r="O319" s="38">
        <v>55</v>
      </c>
      <c r="P319" s="559" t="s">
        <v>432</v>
      </c>
      <c r="Q319" s="404"/>
      <c r="R319" s="404"/>
      <c r="S319" s="404"/>
      <c r="T319" s="405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IFERROR(IF(Y319=0,"",ROUNDUP(Y319/H319,0)*0.02039),"")</f>
        <v/>
      </c>
      <c r="AA319" s="69" t="s">
        <v>48</v>
      </c>
      <c r="AB319" s="70" t="s">
        <v>48</v>
      </c>
      <c r="AC319" s="82"/>
      <c r="AD319" s="780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3">
      <c r="A320" s="64" t="s">
        <v>430</v>
      </c>
      <c r="B320" s="64" t="s">
        <v>433</v>
      </c>
      <c r="C320" s="37">
        <v>4301012016</v>
      </c>
      <c r="D320" s="402">
        <v>4680115885554</v>
      </c>
      <c r="E320" s="402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126</v>
      </c>
      <c r="L320" s="38"/>
      <c r="M320" s="39" t="s">
        <v>128</v>
      </c>
      <c r="N320" s="39"/>
      <c r="O320" s="38">
        <v>55</v>
      </c>
      <c r="P32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404"/>
      <c r="R320" s="404"/>
      <c r="S320" s="404"/>
      <c r="T320" s="405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D320" s="780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3">
      <c r="A321" s="64" t="s">
        <v>434</v>
      </c>
      <c r="B321" s="64" t="s">
        <v>435</v>
      </c>
      <c r="C321" s="37">
        <v>4301011857</v>
      </c>
      <c r="D321" s="402">
        <v>4680115885622</v>
      </c>
      <c r="E321" s="402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88</v>
      </c>
      <c r="L321" s="38"/>
      <c r="M321" s="39" t="s">
        <v>125</v>
      </c>
      <c r="N321" s="39"/>
      <c r="O321" s="38">
        <v>55</v>
      </c>
      <c r="P321" s="5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404"/>
      <c r="R321" s="404"/>
      <c r="S321" s="404"/>
      <c r="T321" s="405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D321" s="780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3">
      <c r="A322" s="64" t="s">
        <v>436</v>
      </c>
      <c r="B322" s="64" t="s">
        <v>437</v>
      </c>
      <c r="C322" s="37">
        <v>4301011573</v>
      </c>
      <c r="D322" s="402">
        <v>4680115881938</v>
      </c>
      <c r="E322" s="402"/>
      <c r="F322" s="63">
        <v>0.4</v>
      </c>
      <c r="G322" s="38">
        <v>10</v>
      </c>
      <c r="H322" s="63">
        <v>4</v>
      </c>
      <c r="I322" s="63">
        <v>4.24</v>
      </c>
      <c r="J322" s="38">
        <v>120</v>
      </c>
      <c r="K322" s="38" t="s">
        <v>88</v>
      </c>
      <c r="L322" s="38"/>
      <c r="M322" s="39" t="s">
        <v>125</v>
      </c>
      <c r="N322" s="39"/>
      <c r="O322" s="38">
        <v>90</v>
      </c>
      <c r="P322" s="5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404"/>
      <c r="R322" s="404"/>
      <c r="S322" s="404"/>
      <c r="T322" s="405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IFERROR(IF(Y322=0,"",ROUNDUP(Y322/H322,0)*0.00937),"")</f>
        <v/>
      </c>
      <c r="AA322" s="69" t="s">
        <v>48</v>
      </c>
      <c r="AB322" s="70" t="s">
        <v>48</v>
      </c>
      <c r="AC322" s="82"/>
      <c r="AD322" s="780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3">
      <c r="A323" s="64" t="s">
        <v>438</v>
      </c>
      <c r="B323" s="64" t="s">
        <v>439</v>
      </c>
      <c r="C323" s="37">
        <v>4301010944</v>
      </c>
      <c r="D323" s="402">
        <v>4607091387346</v>
      </c>
      <c r="E323" s="402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88</v>
      </c>
      <c r="L323" s="38"/>
      <c r="M323" s="39" t="s">
        <v>125</v>
      </c>
      <c r="N323" s="39"/>
      <c r="O323" s="38">
        <v>55</v>
      </c>
      <c r="P323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404"/>
      <c r="R323" s="404"/>
      <c r="S323" s="404"/>
      <c r="T323" s="405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D323" s="780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3">
      <c r="A324" s="64" t="s">
        <v>440</v>
      </c>
      <c r="B324" s="64" t="s">
        <v>441</v>
      </c>
      <c r="C324" s="37">
        <v>4301011859</v>
      </c>
      <c r="D324" s="402">
        <v>4680115885608</v>
      </c>
      <c r="E324" s="402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88</v>
      </c>
      <c r="L324" s="38"/>
      <c r="M324" s="39" t="s">
        <v>125</v>
      </c>
      <c r="N324" s="39"/>
      <c r="O324" s="38">
        <v>55</v>
      </c>
      <c r="P324" s="5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404"/>
      <c r="R324" s="404"/>
      <c r="S324" s="404"/>
      <c r="T324" s="405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D324" s="780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12.5" x14ac:dyDescent="0.25">
      <c r="A325" s="396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409"/>
      <c r="P325" s="406" t="s">
        <v>43</v>
      </c>
      <c r="Q325" s="407"/>
      <c r="R325" s="407"/>
      <c r="S325" s="407"/>
      <c r="T325" s="407"/>
      <c r="U325" s="407"/>
      <c r="V325" s="408"/>
      <c r="W325" s="43" t="s">
        <v>42</v>
      </c>
      <c r="X325" s="44">
        <f>IFERROR(X317/H317,"0")+IFERROR(X318/H318,"0")+IFERROR(X319/H319,"0")+IFERROR(X320/H320,"0")+IFERROR(X321/H321,"0")+IFERROR(X322/H322,"0")+IFERROR(X323/H323,"0")+IFERROR(X324/H324,"0")</f>
        <v>0</v>
      </c>
      <c r="Y325" s="44">
        <f>IFERROR(Y317/H317,"0")+IFERROR(Y318/H318,"0")+IFERROR(Y319/H319,"0")+IFERROR(Y320/H320,"0")+IFERROR(Y321/H321,"0")+IFERROR(Y322/H322,"0")+IFERROR(Y323/H323,"0")+IFERROR(Y324/H324,"0")</f>
        <v>0</v>
      </c>
      <c r="Z325" s="44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68"/>
      <c r="AB325" s="68"/>
      <c r="AC325" s="68"/>
      <c r="AD325" s="780"/>
    </row>
    <row r="326" spans="1:68" ht="12.5" x14ac:dyDescent="0.25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409"/>
      <c r="P326" s="406" t="s">
        <v>43</v>
      </c>
      <c r="Q326" s="407"/>
      <c r="R326" s="407"/>
      <c r="S326" s="407"/>
      <c r="T326" s="407"/>
      <c r="U326" s="407"/>
      <c r="V326" s="408"/>
      <c r="W326" s="43" t="s">
        <v>0</v>
      </c>
      <c r="X326" s="44">
        <f>IFERROR(SUM(X317:X324),"0")</f>
        <v>0</v>
      </c>
      <c r="Y326" s="44">
        <f>IFERROR(SUM(Y317:Y324),"0")</f>
        <v>0</v>
      </c>
      <c r="Z326" s="43"/>
      <c r="AA326" s="68"/>
      <c r="AB326" s="68"/>
      <c r="AC326" s="68"/>
      <c r="AD326" s="780"/>
    </row>
    <row r="327" spans="1:68" ht="14.25" customHeight="1" x14ac:dyDescent="0.3">
      <c r="A327" s="401" t="s">
        <v>79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401"/>
      <c r="AA327" s="67"/>
      <c r="AB327" s="67"/>
      <c r="AC327" s="81"/>
      <c r="AD327" s="780"/>
    </row>
    <row r="328" spans="1:68" ht="27" customHeight="1" x14ac:dyDescent="0.3">
      <c r="A328" s="64" t="s">
        <v>442</v>
      </c>
      <c r="B328" s="64" t="s">
        <v>443</v>
      </c>
      <c r="C328" s="37">
        <v>4301030878</v>
      </c>
      <c r="D328" s="402">
        <v>4607091387193</v>
      </c>
      <c r="E328" s="402"/>
      <c r="F328" s="63">
        <v>0.7</v>
      </c>
      <c r="G328" s="38">
        <v>6</v>
      </c>
      <c r="H328" s="63">
        <v>4.2</v>
      </c>
      <c r="I328" s="63">
        <v>4.46</v>
      </c>
      <c r="J328" s="38">
        <v>156</v>
      </c>
      <c r="K328" s="38" t="s">
        <v>88</v>
      </c>
      <c r="L328" s="38"/>
      <c r="M328" s="39" t="s">
        <v>82</v>
      </c>
      <c r="N328" s="39"/>
      <c r="O328" s="38">
        <v>35</v>
      </c>
      <c r="P328" s="5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404"/>
      <c r="R328" s="404"/>
      <c r="S328" s="404"/>
      <c r="T328" s="405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D328" s="780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t="27" customHeight="1" x14ac:dyDescent="0.3">
      <c r="A329" s="64" t="s">
        <v>444</v>
      </c>
      <c r="B329" s="64" t="s">
        <v>445</v>
      </c>
      <c r="C329" s="37">
        <v>4301031153</v>
      </c>
      <c r="D329" s="402">
        <v>4607091387230</v>
      </c>
      <c r="E329" s="402"/>
      <c r="F329" s="63">
        <v>0.7</v>
      </c>
      <c r="G329" s="38">
        <v>6</v>
      </c>
      <c r="H329" s="63">
        <v>4.2</v>
      </c>
      <c r="I329" s="63">
        <v>4.46</v>
      </c>
      <c r="J329" s="38">
        <v>156</v>
      </c>
      <c r="K329" s="38" t="s">
        <v>88</v>
      </c>
      <c r="L329" s="38"/>
      <c r="M329" s="39" t="s">
        <v>82</v>
      </c>
      <c r="N329" s="39"/>
      <c r="O329" s="38">
        <v>40</v>
      </c>
      <c r="P329" s="5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404"/>
      <c r="R329" s="404"/>
      <c r="S329" s="404"/>
      <c r="T329" s="405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D329" s="780"/>
      <c r="AG329" s="79"/>
      <c r="AJ329" s="84"/>
      <c r="AK329" s="84"/>
      <c r="BB329" s="253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27" customHeight="1" x14ac:dyDescent="0.3">
      <c r="A330" s="64" t="s">
        <v>446</v>
      </c>
      <c r="B330" s="64" t="s">
        <v>447</v>
      </c>
      <c r="C330" s="37">
        <v>4301031154</v>
      </c>
      <c r="D330" s="402">
        <v>4607091387292</v>
      </c>
      <c r="E330" s="402"/>
      <c r="F330" s="63">
        <v>0.73</v>
      </c>
      <c r="G330" s="38">
        <v>6</v>
      </c>
      <c r="H330" s="63">
        <v>4.38</v>
      </c>
      <c r="I330" s="63">
        <v>4.6399999999999997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45</v>
      </c>
      <c r="P330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404"/>
      <c r="R330" s="404"/>
      <c r="S330" s="404"/>
      <c r="T330" s="405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D330" s="780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3">
      <c r="A331" s="64" t="s">
        <v>448</v>
      </c>
      <c r="B331" s="64" t="s">
        <v>449</v>
      </c>
      <c r="C331" s="37">
        <v>4301031152</v>
      </c>
      <c r="D331" s="402">
        <v>4607091387285</v>
      </c>
      <c r="E331" s="402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8" t="s">
        <v>83</v>
      </c>
      <c r="L331" s="38"/>
      <c r="M331" s="39" t="s">
        <v>82</v>
      </c>
      <c r="N331" s="39"/>
      <c r="O331" s="38">
        <v>40</v>
      </c>
      <c r="P331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404"/>
      <c r="R331" s="404"/>
      <c r="S331" s="404"/>
      <c r="T331" s="405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IFERROR(IF(Y331=0,"",ROUNDUP(Y331/H331,0)*0.00502),"")</f>
        <v/>
      </c>
      <c r="AA331" s="69" t="s">
        <v>48</v>
      </c>
      <c r="AB331" s="70" t="s">
        <v>48</v>
      </c>
      <c r="AC331" s="82"/>
      <c r="AD331" s="780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12.5" x14ac:dyDescent="0.25">
      <c r="A332" s="396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409"/>
      <c r="P332" s="406" t="s">
        <v>43</v>
      </c>
      <c r="Q332" s="407"/>
      <c r="R332" s="407"/>
      <c r="S332" s="407"/>
      <c r="T332" s="407"/>
      <c r="U332" s="407"/>
      <c r="V332" s="408"/>
      <c r="W332" s="43" t="s">
        <v>42</v>
      </c>
      <c r="X332" s="44">
        <f>IFERROR(X328/H328,"0")+IFERROR(X329/H329,"0")+IFERROR(X330/H330,"0")+IFERROR(X331/H331,"0")</f>
        <v>0</v>
      </c>
      <c r="Y332" s="44">
        <f>IFERROR(Y328/H328,"0")+IFERROR(Y329/H329,"0")+IFERROR(Y330/H330,"0")+IFERROR(Y331/H331,"0")</f>
        <v>0</v>
      </c>
      <c r="Z332" s="44">
        <f>IFERROR(IF(Z328="",0,Z328),"0")+IFERROR(IF(Z329="",0,Z329),"0")+IFERROR(IF(Z330="",0,Z330),"0")+IFERROR(IF(Z331="",0,Z331),"0")</f>
        <v>0</v>
      </c>
      <c r="AA332" s="68"/>
      <c r="AB332" s="68"/>
      <c r="AC332" s="68"/>
      <c r="AD332" s="780"/>
    </row>
    <row r="333" spans="1:68" ht="12.5" x14ac:dyDescent="0.25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409"/>
      <c r="P333" s="406" t="s">
        <v>43</v>
      </c>
      <c r="Q333" s="407"/>
      <c r="R333" s="407"/>
      <c r="S333" s="407"/>
      <c r="T333" s="407"/>
      <c r="U333" s="407"/>
      <c r="V333" s="408"/>
      <c r="W333" s="43" t="s">
        <v>0</v>
      </c>
      <c r="X333" s="44">
        <f>IFERROR(SUM(X328:X331),"0")</f>
        <v>0</v>
      </c>
      <c r="Y333" s="44">
        <f>IFERROR(SUM(Y328:Y331),"0")</f>
        <v>0</v>
      </c>
      <c r="Z333" s="43"/>
      <c r="AA333" s="68"/>
      <c r="AB333" s="68"/>
      <c r="AC333" s="68"/>
      <c r="AD333" s="780"/>
    </row>
    <row r="334" spans="1:68" ht="14.25" customHeight="1" x14ac:dyDescent="0.3">
      <c r="A334" s="401" t="s">
        <v>84</v>
      </c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1"/>
      <c r="P334" s="401"/>
      <c r="Q334" s="401"/>
      <c r="R334" s="401"/>
      <c r="S334" s="401"/>
      <c r="T334" s="401"/>
      <c r="U334" s="401"/>
      <c r="V334" s="401"/>
      <c r="W334" s="401"/>
      <c r="X334" s="401"/>
      <c r="Y334" s="401"/>
      <c r="Z334" s="401"/>
      <c r="AA334" s="67"/>
      <c r="AB334" s="67"/>
      <c r="AC334" s="81"/>
      <c r="AD334" s="780"/>
    </row>
    <row r="335" spans="1:68" ht="16.5" customHeight="1" x14ac:dyDescent="0.3">
      <c r="A335" s="64" t="s">
        <v>450</v>
      </c>
      <c r="B335" s="64" t="s">
        <v>451</v>
      </c>
      <c r="C335" s="37">
        <v>4301051100</v>
      </c>
      <c r="D335" s="402">
        <v>4607091387766</v>
      </c>
      <c r="E335" s="402"/>
      <c r="F335" s="63">
        <v>1.3</v>
      </c>
      <c r="G335" s="38">
        <v>6</v>
      </c>
      <c r="H335" s="63">
        <v>7.8</v>
      </c>
      <c r="I335" s="63">
        <v>8.3580000000000005</v>
      </c>
      <c r="J335" s="38">
        <v>56</v>
      </c>
      <c r="K335" s="38" t="s">
        <v>126</v>
      </c>
      <c r="L335" s="38"/>
      <c r="M335" s="39" t="s">
        <v>128</v>
      </c>
      <c r="N335" s="39"/>
      <c r="O335" s="38">
        <v>40</v>
      </c>
      <c r="P335" s="5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404"/>
      <c r="R335" s="404"/>
      <c r="S335" s="404"/>
      <c r="T335" s="405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ref="Y335:Y340" si="62"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D335" s="780"/>
      <c r="AG335" s="79"/>
      <c r="AJ335" s="84"/>
      <c r="AK335" s="84"/>
      <c r="BB335" s="256" t="s">
        <v>69</v>
      </c>
      <c r="BM335" s="79">
        <f t="shared" ref="BM335:BM340" si="63">IFERROR(X335*I335/H335,"0")</f>
        <v>0</v>
      </c>
      <c r="BN335" s="79">
        <f t="shared" ref="BN335:BN340" si="64">IFERROR(Y335*I335/H335,"0")</f>
        <v>0</v>
      </c>
      <c r="BO335" s="79">
        <f t="shared" ref="BO335:BO340" si="65">IFERROR(1/J335*(X335/H335),"0")</f>
        <v>0</v>
      </c>
      <c r="BP335" s="79">
        <f t="shared" ref="BP335:BP340" si="66">IFERROR(1/J335*(Y335/H335),"0")</f>
        <v>0</v>
      </c>
    </row>
    <row r="336" spans="1:68" ht="27" customHeight="1" x14ac:dyDescent="0.3">
      <c r="A336" s="64" t="s">
        <v>452</v>
      </c>
      <c r="B336" s="64" t="s">
        <v>453</v>
      </c>
      <c r="C336" s="37">
        <v>4301051116</v>
      </c>
      <c r="D336" s="402">
        <v>4607091387957</v>
      </c>
      <c r="E336" s="402"/>
      <c r="F336" s="63">
        <v>1.3</v>
      </c>
      <c r="G336" s="38">
        <v>6</v>
      </c>
      <c r="H336" s="63">
        <v>7.8</v>
      </c>
      <c r="I336" s="63">
        <v>8.3640000000000008</v>
      </c>
      <c r="J336" s="38">
        <v>56</v>
      </c>
      <c r="K336" s="38" t="s">
        <v>126</v>
      </c>
      <c r="L336" s="38"/>
      <c r="M336" s="39" t="s">
        <v>82</v>
      </c>
      <c r="N336" s="39"/>
      <c r="O336" s="38">
        <v>40</v>
      </c>
      <c r="P336" s="5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404"/>
      <c r="R336" s="404"/>
      <c r="S336" s="404"/>
      <c r="T336" s="405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D336" s="780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3">
      <c r="A337" s="64" t="s">
        <v>454</v>
      </c>
      <c r="B337" s="64" t="s">
        <v>455</v>
      </c>
      <c r="C337" s="37">
        <v>4301051115</v>
      </c>
      <c r="D337" s="402">
        <v>4607091387964</v>
      </c>
      <c r="E337" s="402"/>
      <c r="F337" s="63">
        <v>1.35</v>
      </c>
      <c r="G337" s="38">
        <v>6</v>
      </c>
      <c r="H337" s="63">
        <v>8.1</v>
      </c>
      <c r="I337" s="63">
        <v>8.6460000000000008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40</v>
      </c>
      <c r="P337" s="5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404"/>
      <c r="R337" s="404"/>
      <c r="S337" s="404"/>
      <c r="T337" s="405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D337" s="780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ht="27" customHeight="1" x14ac:dyDescent="0.3">
      <c r="A338" s="64" t="s">
        <v>456</v>
      </c>
      <c r="B338" s="64" t="s">
        <v>457</v>
      </c>
      <c r="C338" s="37">
        <v>4301051705</v>
      </c>
      <c r="D338" s="402">
        <v>4680115884588</v>
      </c>
      <c r="E338" s="402"/>
      <c r="F338" s="63">
        <v>0.5</v>
      </c>
      <c r="G338" s="38">
        <v>6</v>
      </c>
      <c r="H338" s="63">
        <v>3</v>
      </c>
      <c r="I338" s="63">
        <v>3.266</v>
      </c>
      <c r="J338" s="38">
        <v>156</v>
      </c>
      <c r="K338" s="38" t="s">
        <v>88</v>
      </c>
      <c r="L338" s="38"/>
      <c r="M338" s="39" t="s">
        <v>82</v>
      </c>
      <c r="N338" s="39"/>
      <c r="O338" s="38">
        <v>40</v>
      </c>
      <c r="P338" s="5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404"/>
      <c r="R338" s="404"/>
      <c r="S338" s="404"/>
      <c r="T338" s="405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IFERROR(IF(Y338=0,"",ROUNDUP(Y338/H338,0)*0.00753),"")</f>
        <v/>
      </c>
      <c r="AA338" s="69" t="s">
        <v>48</v>
      </c>
      <c r="AB338" s="70" t="s">
        <v>48</v>
      </c>
      <c r="AC338" s="82"/>
      <c r="AD338" s="780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3">
      <c r="A339" s="64" t="s">
        <v>458</v>
      </c>
      <c r="B339" s="64" t="s">
        <v>459</v>
      </c>
      <c r="C339" s="37">
        <v>4301051130</v>
      </c>
      <c r="D339" s="402">
        <v>4607091387537</v>
      </c>
      <c r="E339" s="402"/>
      <c r="F339" s="63">
        <v>0.45</v>
      </c>
      <c r="G339" s="38">
        <v>6</v>
      </c>
      <c r="H339" s="63">
        <v>2.7</v>
      </c>
      <c r="I339" s="63">
        <v>2.99</v>
      </c>
      <c r="J339" s="38">
        <v>156</v>
      </c>
      <c r="K339" s="38" t="s">
        <v>88</v>
      </c>
      <c r="L339" s="38"/>
      <c r="M339" s="39" t="s">
        <v>82</v>
      </c>
      <c r="N339" s="39"/>
      <c r="O339" s="38">
        <v>40</v>
      </c>
      <c r="P339" s="5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404"/>
      <c r="R339" s="404"/>
      <c r="S339" s="404"/>
      <c r="T339" s="405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IFERROR(IF(Y339=0,"",ROUNDUP(Y339/H339,0)*0.00753),"")</f>
        <v/>
      </c>
      <c r="AA339" s="69" t="s">
        <v>48</v>
      </c>
      <c r="AB339" s="70" t="s">
        <v>48</v>
      </c>
      <c r="AC339" s="82"/>
      <c r="AD339" s="780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3">
      <c r="A340" s="64" t="s">
        <v>460</v>
      </c>
      <c r="B340" s="64" t="s">
        <v>461</v>
      </c>
      <c r="C340" s="37">
        <v>4301051132</v>
      </c>
      <c r="D340" s="402">
        <v>4607091387513</v>
      </c>
      <c r="E340" s="402"/>
      <c r="F340" s="63">
        <v>0.45</v>
      </c>
      <c r="G340" s="38">
        <v>6</v>
      </c>
      <c r="H340" s="63">
        <v>2.7</v>
      </c>
      <c r="I340" s="63">
        <v>2.9780000000000002</v>
      </c>
      <c r="J340" s="38">
        <v>156</v>
      </c>
      <c r="K340" s="38" t="s">
        <v>88</v>
      </c>
      <c r="L340" s="38"/>
      <c r="M340" s="39" t="s">
        <v>82</v>
      </c>
      <c r="N340" s="39"/>
      <c r="O340" s="38">
        <v>40</v>
      </c>
      <c r="P340" s="5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404"/>
      <c r="R340" s="404"/>
      <c r="S340" s="404"/>
      <c r="T340" s="405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D340" s="780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12.5" x14ac:dyDescent="0.25">
      <c r="A341" s="396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409"/>
      <c r="P341" s="406" t="s">
        <v>43</v>
      </c>
      <c r="Q341" s="407"/>
      <c r="R341" s="407"/>
      <c r="S341" s="407"/>
      <c r="T341" s="407"/>
      <c r="U341" s="407"/>
      <c r="V341" s="408"/>
      <c r="W341" s="43" t="s">
        <v>42</v>
      </c>
      <c r="X341" s="44">
        <f>IFERROR(X335/H335,"0")+IFERROR(X336/H336,"0")+IFERROR(X337/H337,"0")+IFERROR(X338/H338,"0")+IFERROR(X339/H339,"0")+IFERROR(X340/H340,"0")</f>
        <v>0</v>
      </c>
      <c r="Y341" s="44">
        <f>IFERROR(Y335/H335,"0")+IFERROR(Y336/H336,"0")+IFERROR(Y337/H337,"0")+IFERROR(Y338/H338,"0")+IFERROR(Y339/H339,"0")+IFERROR(Y340/H340,"0")</f>
        <v>0</v>
      </c>
      <c r="Z341" s="44">
        <f>IFERROR(IF(Z335="",0,Z335),"0")+IFERROR(IF(Z336="",0,Z336),"0")+IFERROR(IF(Z337="",0,Z337),"0")+IFERROR(IF(Z338="",0,Z338),"0")+IFERROR(IF(Z339="",0,Z339),"0")+IFERROR(IF(Z340="",0,Z340),"0")</f>
        <v>0</v>
      </c>
      <c r="AA341" s="68"/>
      <c r="AB341" s="68"/>
      <c r="AC341" s="68"/>
      <c r="AD341" s="780"/>
    </row>
    <row r="342" spans="1:68" ht="12.5" x14ac:dyDescent="0.25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409"/>
      <c r="P342" s="406" t="s">
        <v>43</v>
      </c>
      <c r="Q342" s="407"/>
      <c r="R342" s="407"/>
      <c r="S342" s="407"/>
      <c r="T342" s="407"/>
      <c r="U342" s="407"/>
      <c r="V342" s="408"/>
      <c r="W342" s="43" t="s">
        <v>0</v>
      </c>
      <c r="X342" s="44">
        <f>IFERROR(SUM(X335:X340),"0")</f>
        <v>0</v>
      </c>
      <c r="Y342" s="44">
        <f>IFERROR(SUM(Y335:Y340),"0")</f>
        <v>0</v>
      </c>
      <c r="Z342" s="43"/>
      <c r="AA342" s="68"/>
      <c r="AB342" s="68"/>
      <c r="AC342" s="68"/>
      <c r="AD342" s="780"/>
    </row>
    <row r="343" spans="1:68" ht="14.25" customHeight="1" x14ac:dyDescent="0.3">
      <c r="A343" s="401" t="s">
        <v>183</v>
      </c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01"/>
      <c r="P343" s="401"/>
      <c r="Q343" s="401"/>
      <c r="R343" s="401"/>
      <c r="S343" s="401"/>
      <c r="T343" s="401"/>
      <c r="U343" s="401"/>
      <c r="V343" s="401"/>
      <c r="W343" s="401"/>
      <c r="X343" s="401"/>
      <c r="Y343" s="401"/>
      <c r="Z343" s="401"/>
      <c r="AA343" s="67"/>
      <c r="AB343" s="67"/>
      <c r="AC343" s="81"/>
      <c r="AD343" s="780"/>
    </row>
    <row r="344" spans="1:68" ht="16.5" customHeight="1" x14ac:dyDescent="0.3">
      <c r="A344" s="64" t="s">
        <v>462</v>
      </c>
      <c r="B344" s="64" t="s">
        <v>463</v>
      </c>
      <c r="C344" s="37">
        <v>4301060379</v>
      </c>
      <c r="D344" s="402">
        <v>4607091380880</v>
      </c>
      <c r="E344" s="402"/>
      <c r="F344" s="63">
        <v>1.4</v>
      </c>
      <c r="G344" s="38">
        <v>6</v>
      </c>
      <c r="H344" s="63">
        <v>8.4</v>
      </c>
      <c r="I344" s="63">
        <v>8.9640000000000004</v>
      </c>
      <c r="J344" s="38">
        <v>56</v>
      </c>
      <c r="K344" s="38" t="s">
        <v>126</v>
      </c>
      <c r="L344" s="38"/>
      <c r="M344" s="39" t="s">
        <v>82</v>
      </c>
      <c r="N344" s="39"/>
      <c r="O344" s="38">
        <v>30</v>
      </c>
      <c r="P344" s="53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404"/>
      <c r="R344" s="404"/>
      <c r="S344" s="404"/>
      <c r="T344" s="405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IFERROR(IF(Y344=0,"",ROUNDUP(Y344/H344,0)*0.02175),"")</f>
        <v/>
      </c>
      <c r="AA344" s="69" t="s">
        <v>48</v>
      </c>
      <c r="AB344" s="70" t="s">
        <v>48</v>
      </c>
      <c r="AC344" s="82"/>
      <c r="AD344" s="780"/>
      <c r="AG344" s="79"/>
      <c r="AJ344" s="84"/>
      <c r="AK344" s="84"/>
      <c r="BB344" s="262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3">
      <c r="A345" s="64" t="s">
        <v>464</v>
      </c>
      <c r="B345" s="64" t="s">
        <v>465</v>
      </c>
      <c r="C345" s="37">
        <v>4301060308</v>
      </c>
      <c r="D345" s="402">
        <v>4607091384482</v>
      </c>
      <c r="E345" s="402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126</v>
      </c>
      <c r="L345" s="38"/>
      <c r="M345" s="39" t="s">
        <v>82</v>
      </c>
      <c r="N345" s="39"/>
      <c r="O345" s="38">
        <v>30</v>
      </c>
      <c r="P345" s="5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404"/>
      <c r="R345" s="404"/>
      <c r="S345" s="404"/>
      <c r="T345" s="405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IFERROR(IF(Y345=0,"",ROUNDUP(Y345/H345,0)*0.02175),"")</f>
        <v/>
      </c>
      <c r="AA345" s="69" t="s">
        <v>48</v>
      </c>
      <c r="AB345" s="70" t="s">
        <v>48</v>
      </c>
      <c r="AC345" s="82"/>
      <c r="AD345" s="780"/>
      <c r="AG345" s="79"/>
      <c r="AJ345" s="84"/>
      <c r="AK345" s="84"/>
      <c r="BB345" s="263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16.5" customHeight="1" x14ac:dyDescent="0.3">
      <c r="A346" s="64" t="s">
        <v>466</v>
      </c>
      <c r="B346" s="64" t="s">
        <v>467</v>
      </c>
      <c r="C346" s="37">
        <v>4301060325</v>
      </c>
      <c r="D346" s="402">
        <v>4607091380897</v>
      </c>
      <c r="E346" s="402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126</v>
      </c>
      <c r="L346" s="38"/>
      <c r="M346" s="39" t="s">
        <v>82</v>
      </c>
      <c r="N346" s="39"/>
      <c r="O346" s="38">
        <v>30</v>
      </c>
      <c r="P346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404"/>
      <c r="R346" s="404"/>
      <c r="S346" s="404"/>
      <c r="T346" s="405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D346" s="780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12.5" x14ac:dyDescent="0.25">
      <c r="A347" s="396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409"/>
      <c r="P347" s="406" t="s">
        <v>43</v>
      </c>
      <c r="Q347" s="407"/>
      <c r="R347" s="407"/>
      <c r="S347" s="407"/>
      <c r="T347" s="407"/>
      <c r="U347" s="407"/>
      <c r="V347" s="408"/>
      <c r="W347" s="43" t="s">
        <v>42</v>
      </c>
      <c r="X347" s="44">
        <f>IFERROR(X344/H344,"0")+IFERROR(X345/H345,"0")+IFERROR(X346/H346,"0")</f>
        <v>0</v>
      </c>
      <c r="Y347" s="44">
        <f>IFERROR(Y344/H344,"0")+IFERROR(Y345/H345,"0")+IFERROR(Y346/H346,"0")</f>
        <v>0</v>
      </c>
      <c r="Z347" s="44">
        <f>IFERROR(IF(Z344="",0,Z344),"0")+IFERROR(IF(Z345="",0,Z345),"0")+IFERROR(IF(Z346="",0,Z346),"0")</f>
        <v>0</v>
      </c>
      <c r="AA347" s="68"/>
      <c r="AB347" s="68"/>
      <c r="AC347" s="68"/>
      <c r="AD347" s="780"/>
    </row>
    <row r="348" spans="1:68" ht="12.5" x14ac:dyDescent="0.25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409"/>
      <c r="P348" s="406" t="s">
        <v>43</v>
      </c>
      <c r="Q348" s="407"/>
      <c r="R348" s="407"/>
      <c r="S348" s="407"/>
      <c r="T348" s="407"/>
      <c r="U348" s="407"/>
      <c r="V348" s="408"/>
      <c r="W348" s="43" t="s">
        <v>0</v>
      </c>
      <c r="X348" s="44">
        <f>IFERROR(SUM(X344:X346),"0")</f>
        <v>0</v>
      </c>
      <c r="Y348" s="44">
        <f>IFERROR(SUM(Y344:Y346),"0")</f>
        <v>0</v>
      </c>
      <c r="Z348" s="43"/>
      <c r="AA348" s="68"/>
      <c r="AB348" s="68"/>
      <c r="AC348" s="68"/>
      <c r="AD348" s="780"/>
    </row>
    <row r="349" spans="1:68" ht="14.25" customHeight="1" x14ac:dyDescent="0.3">
      <c r="A349" s="401" t="s">
        <v>108</v>
      </c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01"/>
      <c r="P349" s="401"/>
      <c r="Q349" s="401"/>
      <c r="R349" s="401"/>
      <c r="S349" s="401"/>
      <c r="T349" s="401"/>
      <c r="U349" s="401"/>
      <c r="V349" s="401"/>
      <c r="W349" s="401"/>
      <c r="X349" s="401"/>
      <c r="Y349" s="401"/>
      <c r="Z349" s="401"/>
      <c r="AA349" s="67"/>
      <c r="AB349" s="67"/>
      <c r="AC349" s="81"/>
      <c r="AD349" s="780"/>
    </row>
    <row r="350" spans="1:68" ht="16.5" customHeight="1" x14ac:dyDescent="0.3">
      <c r="A350" s="64" t="s">
        <v>468</v>
      </c>
      <c r="B350" s="64" t="s">
        <v>469</v>
      </c>
      <c r="C350" s="37">
        <v>4301030232</v>
      </c>
      <c r="D350" s="402">
        <v>4607091388374</v>
      </c>
      <c r="E350" s="402"/>
      <c r="F350" s="63">
        <v>0.38</v>
      </c>
      <c r="G350" s="38">
        <v>8</v>
      </c>
      <c r="H350" s="63">
        <v>3.04</v>
      </c>
      <c r="I350" s="63">
        <v>3.28</v>
      </c>
      <c r="J350" s="38">
        <v>156</v>
      </c>
      <c r="K350" s="38" t="s">
        <v>88</v>
      </c>
      <c r="L350" s="38"/>
      <c r="M350" s="39" t="s">
        <v>112</v>
      </c>
      <c r="N350" s="39"/>
      <c r="O350" s="38">
        <v>180</v>
      </c>
      <c r="P350" s="539" t="s">
        <v>470</v>
      </c>
      <c r="Q350" s="404"/>
      <c r="R350" s="404"/>
      <c r="S350" s="404"/>
      <c r="T350" s="405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D350" s="780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3">
      <c r="A351" s="64" t="s">
        <v>471</v>
      </c>
      <c r="B351" s="64" t="s">
        <v>472</v>
      </c>
      <c r="C351" s="37">
        <v>4301030235</v>
      </c>
      <c r="D351" s="402">
        <v>4607091388381</v>
      </c>
      <c r="E351" s="402"/>
      <c r="F351" s="63">
        <v>0.38</v>
      </c>
      <c r="G351" s="38">
        <v>8</v>
      </c>
      <c r="H351" s="63">
        <v>3.04</v>
      </c>
      <c r="I351" s="63">
        <v>3.32</v>
      </c>
      <c r="J351" s="38">
        <v>156</v>
      </c>
      <c r="K351" s="38" t="s">
        <v>88</v>
      </c>
      <c r="L351" s="38"/>
      <c r="M351" s="39" t="s">
        <v>112</v>
      </c>
      <c r="N351" s="39"/>
      <c r="O351" s="38">
        <v>180</v>
      </c>
      <c r="P351" s="540" t="s">
        <v>473</v>
      </c>
      <c r="Q351" s="404"/>
      <c r="R351" s="404"/>
      <c r="S351" s="404"/>
      <c r="T351" s="405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IFERROR(IF(Y351=0,"",ROUNDUP(Y351/H351,0)*0.00753),"")</f>
        <v/>
      </c>
      <c r="AA351" s="69" t="s">
        <v>48</v>
      </c>
      <c r="AB351" s="70" t="s">
        <v>48</v>
      </c>
      <c r="AC351" s="82"/>
      <c r="AD351" s="780"/>
      <c r="AG351" s="79"/>
      <c r="AJ351" s="84"/>
      <c r="AK351" s="84"/>
      <c r="BB351" s="266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3">
      <c r="A352" s="64" t="s">
        <v>474</v>
      </c>
      <c r="B352" s="64" t="s">
        <v>475</v>
      </c>
      <c r="C352" s="37">
        <v>4301032015</v>
      </c>
      <c r="D352" s="402">
        <v>4607091383102</v>
      </c>
      <c r="E352" s="402"/>
      <c r="F352" s="63">
        <v>0.17</v>
      </c>
      <c r="G352" s="38">
        <v>15</v>
      </c>
      <c r="H352" s="63">
        <v>2.5499999999999998</v>
      </c>
      <c r="I352" s="63">
        <v>2.9750000000000001</v>
      </c>
      <c r="J352" s="38">
        <v>156</v>
      </c>
      <c r="K352" s="38" t="s">
        <v>88</v>
      </c>
      <c r="L352" s="38"/>
      <c r="M352" s="39" t="s">
        <v>112</v>
      </c>
      <c r="N352" s="39"/>
      <c r="O352" s="38">
        <v>180</v>
      </c>
      <c r="P352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404"/>
      <c r="R352" s="404"/>
      <c r="S352" s="404"/>
      <c r="T352" s="405"/>
      <c r="U352" s="40" t="s">
        <v>48</v>
      </c>
      <c r="V352" s="40" t="s">
        <v>48</v>
      </c>
      <c r="W352" s="41" t="s">
        <v>0</v>
      </c>
      <c r="X352" s="59">
        <v>56.1</v>
      </c>
      <c r="Y352" s="56">
        <f>IFERROR(IF(X352="",0,CEILING((X352/$H352),1)*$H352),"")</f>
        <v>56.099999999999994</v>
      </c>
      <c r="Z352" s="42">
        <f>IFERROR(IF(Y352=0,"",ROUNDUP(Y352/H352,0)*0.00753),"")</f>
        <v>0.16566</v>
      </c>
      <c r="AA352" s="69" t="s">
        <v>48</v>
      </c>
      <c r="AB352" s="70" t="s">
        <v>48</v>
      </c>
      <c r="AC352" s="82"/>
      <c r="AD352" s="780"/>
      <c r="AG352" s="79"/>
      <c r="AJ352" s="84"/>
      <c r="AK352" s="84"/>
      <c r="BB352" s="267" t="s">
        <v>69</v>
      </c>
      <c r="BM352" s="79">
        <f>IFERROR(X352*I352/H352,"0")</f>
        <v>65.45</v>
      </c>
      <c r="BN352" s="79">
        <f>IFERROR(Y352*I352/H352,"0")</f>
        <v>65.45</v>
      </c>
      <c r="BO352" s="79">
        <f>IFERROR(1/J352*(X352/H352),"0")</f>
        <v>0.14102564102564105</v>
      </c>
      <c r="BP352" s="79">
        <f>IFERROR(1/J352*(Y352/H352),"0")</f>
        <v>0.14102564102564102</v>
      </c>
    </row>
    <row r="353" spans="1:68" ht="27" customHeight="1" x14ac:dyDescent="0.3">
      <c r="A353" s="64" t="s">
        <v>476</v>
      </c>
      <c r="B353" s="64" t="s">
        <v>477</v>
      </c>
      <c r="C353" s="37">
        <v>4301030233</v>
      </c>
      <c r="D353" s="402">
        <v>4607091388404</v>
      </c>
      <c r="E353" s="402"/>
      <c r="F353" s="63">
        <v>0.17</v>
      </c>
      <c r="G353" s="38">
        <v>15</v>
      </c>
      <c r="H353" s="63">
        <v>2.5499999999999998</v>
      </c>
      <c r="I353" s="63">
        <v>2.9</v>
      </c>
      <c r="J353" s="38">
        <v>156</v>
      </c>
      <c r="K353" s="38" t="s">
        <v>88</v>
      </c>
      <c r="L353" s="38"/>
      <c r="M353" s="39" t="s">
        <v>112</v>
      </c>
      <c r="N353" s="39"/>
      <c r="O353" s="38">
        <v>180</v>
      </c>
      <c r="P353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404"/>
      <c r="R353" s="404"/>
      <c r="S353" s="404"/>
      <c r="T353" s="405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D353" s="780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12.5" x14ac:dyDescent="0.25">
      <c r="A354" s="396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409"/>
      <c r="P354" s="406" t="s">
        <v>43</v>
      </c>
      <c r="Q354" s="407"/>
      <c r="R354" s="407"/>
      <c r="S354" s="407"/>
      <c r="T354" s="407"/>
      <c r="U354" s="407"/>
      <c r="V354" s="408"/>
      <c r="W354" s="43" t="s">
        <v>42</v>
      </c>
      <c r="X354" s="44">
        <f>IFERROR(X350/H350,"0")+IFERROR(X351/H351,"0")+IFERROR(X352/H352,"0")+IFERROR(X353/H353,"0")</f>
        <v>22.000000000000004</v>
      </c>
      <c r="Y354" s="44">
        <f>IFERROR(Y350/H350,"0")+IFERROR(Y351/H351,"0")+IFERROR(Y352/H352,"0")+IFERROR(Y353/H353,"0")</f>
        <v>22</v>
      </c>
      <c r="Z354" s="44">
        <f>IFERROR(IF(Z350="",0,Z350),"0")+IFERROR(IF(Z351="",0,Z351),"0")+IFERROR(IF(Z352="",0,Z352),"0")+IFERROR(IF(Z353="",0,Z353),"0")</f>
        <v>0.16566</v>
      </c>
      <c r="AA354" s="68"/>
      <c r="AB354" s="68"/>
      <c r="AC354" s="68"/>
      <c r="AD354" s="780"/>
    </row>
    <row r="355" spans="1:68" ht="12.5" x14ac:dyDescent="0.25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409"/>
      <c r="P355" s="406" t="s">
        <v>43</v>
      </c>
      <c r="Q355" s="407"/>
      <c r="R355" s="407"/>
      <c r="S355" s="407"/>
      <c r="T355" s="407"/>
      <c r="U355" s="407"/>
      <c r="V355" s="408"/>
      <c r="W355" s="43" t="s">
        <v>0</v>
      </c>
      <c r="X355" s="44">
        <f>IFERROR(SUM(X350:X353),"0")</f>
        <v>56.1</v>
      </c>
      <c r="Y355" s="44">
        <f>IFERROR(SUM(Y350:Y353),"0")</f>
        <v>56.099999999999994</v>
      </c>
      <c r="Z355" s="43"/>
      <c r="AA355" s="68"/>
      <c r="AB355" s="68"/>
      <c r="AC355" s="68"/>
      <c r="AD355" s="780"/>
    </row>
    <row r="356" spans="1:68" ht="14.25" customHeight="1" x14ac:dyDescent="0.3">
      <c r="A356" s="401" t="s">
        <v>478</v>
      </c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01"/>
      <c r="P356" s="401"/>
      <c r="Q356" s="401"/>
      <c r="R356" s="401"/>
      <c r="S356" s="401"/>
      <c r="T356" s="401"/>
      <c r="U356" s="401"/>
      <c r="V356" s="401"/>
      <c r="W356" s="401"/>
      <c r="X356" s="401"/>
      <c r="Y356" s="401"/>
      <c r="Z356" s="401"/>
      <c r="AA356" s="67"/>
      <c r="AB356" s="67"/>
      <c r="AC356" s="81"/>
      <c r="AD356" s="780"/>
    </row>
    <row r="357" spans="1:68" ht="16.5" customHeight="1" x14ac:dyDescent="0.3">
      <c r="A357" s="64" t="s">
        <v>479</v>
      </c>
      <c r="B357" s="64" t="s">
        <v>480</v>
      </c>
      <c r="C357" s="37">
        <v>4301180007</v>
      </c>
      <c r="D357" s="402">
        <v>4680115881808</v>
      </c>
      <c r="E357" s="402"/>
      <c r="F357" s="63">
        <v>0.1</v>
      </c>
      <c r="G357" s="38">
        <v>20</v>
      </c>
      <c r="H357" s="63">
        <v>2</v>
      </c>
      <c r="I357" s="63">
        <v>2.2400000000000002</v>
      </c>
      <c r="J357" s="38">
        <v>238</v>
      </c>
      <c r="K357" s="38" t="s">
        <v>482</v>
      </c>
      <c r="L357" s="38"/>
      <c r="M357" s="39" t="s">
        <v>481</v>
      </c>
      <c r="N357" s="39"/>
      <c r="O357" s="38">
        <v>730</v>
      </c>
      <c r="P357" s="5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404"/>
      <c r="R357" s="404"/>
      <c r="S357" s="404"/>
      <c r="T357" s="405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IFERROR(IF(Y357=0,"",ROUNDUP(Y357/H357,0)*0.00474),"")</f>
        <v/>
      </c>
      <c r="AA357" s="69" t="s">
        <v>48</v>
      </c>
      <c r="AB357" s="70" t="s">
        <v>48</v>
      </c>
      <c r="AC357" s="82"/>
      <c r="AD357" s="780"/>
      <c r="AG357" s="79"/>
      <c r="AJ357" s="84"/>
      <c r="AK357" s="84"/>
      <c r="BB357" s="269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ht="27" customHeight="1" x14ac:dyDescent="0.3">
      <c r="A358" s="64" t="s">
        <v>483</v>
      </c>
      <c r="B358" s="64" t="s">
        <v>484</v>
      </c>
      <c r="C358" s="37">
        <v>4301180006</v>
      </c>
      <c r="D358" s="402">
        <v>4680115881822</v>
      </c>
      <c r="E358" s="402"/>
      <c r="F358" s="63">
        <v>0.1</v>
      </c>
      <c r="G358" s="38">
        <v>20</v>
      </c>
      <c r="H358" s="63">
        <v>2</v>
      </c>
      <c r="I358" s="63">
        <v>2.2400000000000002</v>
      </c>
      <c r="J358" s="38">
        <v>238</v>
      </c>
      <c r="K358" s="38" t="s">
        <v>482</v>
      </c>
      <c r="L358" s="38"/>
      <c r="M358" s="39" t="s">
        <v>481</v>
      </c>
      <c r="N358" s="39"/>
      <c r="O358" s="38">
        <v>730</v>
      </c>
      <c r="P358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404"/>
      <c r="R358" s="404"/>
      <c r="S358" s="404"/>
      <c r="T358" s="405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IFERROR(IF(Y358=0,"",ROUNDUP(Y358/H358,0)*0.00474),"")</f>
        <v/>
      </c>
      <c r="AA358" s="69" t="s">
        <v>48</v>
      </c>
      <c r="AB358" s="70" t="s">
        <v>48</v>
      </c>
      <c r="AC358" s="82"/>
      <c r="AD358" s="780"/>
      <c r="AG358" s="79"/>
      <c r="AJ358" s="84"/>
      <c r="AK358" s="84"/>
      <c r="BB358" s="270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3">
      <c r="A359" s="64" t="s">
        <v>485</v>
      </c>
      <c r="B359" s="64" t="s">
        <v>486</v>
      </c>
      <c r="C359" s="37">
        <v>4301180001</v>
      </c>
      <c r="D359" s="402">
        <v>4680115880016</v>
      </c>
      <c r="E359" s="402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482</v>
      </c>
      <c r="L359" s="38"/>
      <c r="M359" s="39" t="s">
        <v>481</v>
      </c>
      <c r="N359" s="39"/>
      <c r="O359" s="38">
        <v>730</v>
      </c>
      <c r="P359" s="5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404"/>
      <c r="R359" s="404"/>
      <c r="S359" s="404"/>
      <c r="T359" s="405"/>
      <c r="U359" s="40" t="s">
        <v>48</v>
      </c>
      <c r="V359" s="40" t="s">
        <v>48</v>
      </c>
      <c r="W359" s="41" t="s">
        <v>0</v>
      </c>
      <c r="X359" s="59">
        <v>80</v>
      </c>
      <c r="Y359" s="56">
        <f>IFERROR(IF(X359="",0,CEILING((X359/$H359),1)*$H359),"")</f>
        <v>80</v>
      </c>
      <c r="Z359" s="42">
        <f>IFERROR(IF(Y359=0,"",ROUNDUP(Y359/H359,0)*0.00474),"")</f>
        <v>0.18960000000000002</v>
      </c>
      <c r="AA359" s="69" t="s">
        <v>48</v>
      </c>
      <c r="AB359" s="70" t="s">
        <v>48</v>
      </c>
      <c r="AC359" s="82"/>
      <c r="AD359" s="780"/>
      <c r="AG359" s="79"/>
      <c r="AJ359" s="84"/>
      <c r="AK359" s="84"/>
      <c r="BB359" s="271" t="s">
        <v>69</v>
      </c>
      <c r="BM359" s="79">
        <f>IFERROR(X359*I359/H359,"0")</f>
        <v>89.600000000000009</v>
      </c>
      <c r="BN359" s="79">
        <f>IFERROR(Y359*I359/H359,"0")</f>
        <v>89.600000000000009</v>
      </c>
      <c r="BO359" s="79">
        <f>IFERROR(1/J359*(X359/H359),"0")</f>
        <v>0.16806722689075629</v>
      </c>
      <c r="BP359" s="79">
        <f>IFERROR(1/J359*(Y359/H359),"0")</f>
        <v>0.16806722689075629</v>
      </c>
    </row>
    <row r="360" spans="1:68" ht="12.5" x14ac:dyDescent="0.25">
      <c r="A360" s="396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409"/>
      <c r="P360" s="406" t="s">
        <v>43</v>
      </c>
      <c r="Q360" s="407"/>
      <c r="R360" s="407"/>
      <c r="S360" s="407"/>
      <c r="T360" s="407"/>
      <c r="U360" s="407"/>
      <c r="V360" s="408"/>
      <c r="W360" s="43" t="s">
        <v>42</v>
      </c>
      <c r="X360" s="44">
        <f>IFERROR(X357/H357,"0")+IFERROR(X358/H358,"0")+IFERROR(X359/H359,"0")</f>
        <v>40</v>
      </c>
      <c r="Y360" s="44">
        <f>IFERROR(Y357/H357,"0")+IFERROR(Y358/H358,"0")+IFERROR(Y359/H359,"0")</f>
        <v>40</v>
      </c>
      <c r="Z360" s="44">
        <f>IFERROR(IF(Z357="",0,Z357),"0")+IFERROR(IF(Z358="",0,Z358),"0")+IFERROR(IF(Z359="",0,Z359),"0")</f>
        <v>0.18960000000000002</v>
      </c>
      <c r="AA360" s="68"/>
      <c r="AB360" s="68"/>
      <c r="AC360" s="68"/>
      <c r="AD360" s="780"/>
    </row>
    <row r="361" spans="1:68" ht="12.5" x14ac:dyDescent="0.25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409"/>
      <c r="P361" s="406" t="s">
        <v>43</v>
      </c>
      <c r="Q361" s="407"/>
      <c r="R361" s="407"/>
      <c r="S361" s="407"/>
      <c r="T361" s="407"/>
      <c r="U361" s="407"/>
      <c r="V361" s="408"/>
      <c r="W361" s="43" t="s">
        <v>0</v>
      </c>
      <c r="X361" s="44">
        <f>IFERROR(SUM(X357:X359),"0")</f>
        <v>80</v>
      </c>
      <c r="Y361" s="44">
        <f>IFERROR(SUM(Y357:Y359),"0")</f>
        <v>80</v>
      </c>
      <c r="Z361" s="43"/>
      <c r="AA361" s="68"/>
      <c r="AB361" s="68"/>
      <c r="AC361" s="68"/>
      <c r="AD361" s="780"/>
    </row>
    <row r="362" spans="1:68" ht="16.5" customHeight="1" x14ac:dyDescent="0.3">
      <c r="A362" s="415" t="s">
        <v>487</v>
      </c>
      <c r="B362" s="415"/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5"/>
      <c r="O362" s="415"/>
      <c r="P362" s="415"/>
      <c r="Q362" s="415"/>
      <c r="R362" s="415"/>
      <c r="S362" s="415"/>
      <c r="T362" s="415"/>
      <c r="U362" s="415"/>
      <c r="V362" s="415"/>
      <c r="W362" s="415"/>
      <c r="X362" s="415"/>
      <c r="Y362" s="415"/>
      <c r="Z362" s="415"/>
      <c r="AA362" s="66"/>
      <c r="AB362" s="66"/>
      <c r="AC362" s="80"/>
      <c r="AD362" s="780"/>
    </row>
    <row r="363" spans="1:68" ht="14.25" customHeight="1" x14ac:dyDescent="0.3">
      <c r="A363" s="401" t="s">
        <v>79</v>
      </c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1"/>
      <c r="P363" s="401"/>
      <c r="Q363" s="401"/>
      <c r="R363" s="401"/>
      <c r="S363" s="401"/>
      <c r="T363" s="401"/>
      <c r="U363" s="401"/>
      <c r="V363" s="401"/>
      <c r="W363" s="401"/>
      <c r="X363" s="401"/>
      <c r="Y363" s="401"/>
      <c r="Z363" s="401"/>
      <c r="AA363" s="67"/>
      <c r="AB363" s="67"/>
      <c r="AC363" s="81"/>
      <c r="AD363" s="780"/>
    </row>
    <row r="364" spans="1:68" ht="27" customHeight="1" x14ac:dyDescent="0.3">
      <c r="A364" s="64" t="s">
        <v>488</v>
      </c>
      <c r="B364" s="64" t="s">
        <v>489</v>
      </c>
      <c r="C364" s="37">
        <v>4301031066</v>
      </c>
      <c r="D364" s="402">
        <v>4607091383836</v>
      </c>
      <c r="E364" s="402"/>
      <c r="F364" s="63">
        <v>0.3</v>
      </c>
      <c r="G364" s="38">
        <v>6</v>
      </c>
      <c r="H364" s="63">
        <v>1.8</v>
      </c>
      <c r="I364" s="63">
        <v>2.048</v>
      </c>
      <c r="J364" s="38">
        <v>156</v>
      </c>
      <c r="K364" s="38" t="s">
        <v>88</v>
      </c>
      <c r="L364" s="38"/>
      <c r="M364" s="39" t="s">
        <v>82</v>
      </c>
      <c r="N364" s="39"/>
      <c r="O364" s="38">
        <v>40</v>
      </c>
      <c r="P364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404"/>
      <c r="R364" s="404"/>
      <c r="S364" s="404"/>
      <c r="T364" s="405"/>
      <c r="U364" s="40" t="s">
        <v>48</v>
      </c>
      <c r="V364" s="40" t="s">
        <v>48</v>
      </c>
      <c r="W364" s="41" t="s">
        <v>0</v>
      </c>
      <c r="X364" s="59">
        <v>36</v>
      </c>
      <c r="Y364" s="56">
        <f>IFERROR(IF(X364="",0,CEILING((X364/$H364),1)*$H364),"")</f>
        <v>36</v>
      </c>
      <c r="Z364" s="42">
        <f>IFERROR(IF(Y364=0,"",ROUNDUP(Y364/H364,0)*0.00753),"")</f>
        <v>0.15060000000000001</v>
      </c>
      <c r="AA364" s="69" t="s">
        <v>48</v>
      </c>
      <c r="AB364" s="70" t="s">
        <v>48</v>
      </c>
      <c r="AC364" s="82"/>
      <c r="AD364" s="780"/>
      <c r="AG364" s="79"/>
      <c r="AJ364" s="84"/>
      <c r="AK364" s="84"/>
      <c r="BB364" s="272" t="s">
        <v>69</v>
      </c>
      <c r="BM364" s="79">
        <f>IFERROR(X364*I364/H364,"0")</f>
        <v>40.96</v>
      </c>
      <c r="BN364" s="79">
        <f>IFERROR(Y364*I364/H364,"0")</f>
        <v>40.96</v>
      </c>
      <c r="BO364" s="79">
        <f>IFERROR(1/J364*(X364/H364),"0")</f>
        <v>0.12820512820512819</v>
      </c>
      <c r="BP364" s="79">
        <f>IFERROR(1/J364*(Y364/H364),"0")</f>
        <v>0.12820512820512819</v>
      </c>
    </row>
    <row r="365" spans="1:68" ht="12.5" x14ac:dyDescent="0.25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409"/>
      <c r="P365" s="406" t="s">
        <v>43</v>
      </c>
      <c r="Q365" s="407"/>
      <c r="R365" s="407"/>
      <c r="S365" s="407"/>
      <c r="T365" s="407"/>
      <c r="U365" s="407"/>
      <c r="V365" s="408"/>
      <c r="W365" s="43" t="s">
        <v>42</v>
      </c>
      <c r="X365" s="44">
        <f>IFERROR(X364/H364,"0")</f>
        <v>20</v>
      </c>
      <c r="Y365" s="44">
        <f>IFERROR(Y364/H364,"0")</f>
        <v>20</v>
      </c>
      <c r="Z365" s="44">
        <f>IFERROR(IF(Z364="",0,Z364),"0")</f>
        <v>0.15060000000000001</v>
      </c>
      <c r="AA365" s="68"/>
      <c r="AB365" s="68"/>
      <c r="AC365" s="68"/>
      <c r="AD365" s="780"/>
    </row>
    <row r="366" spans="1:68" ht="12.5" x14ac:dyDescent="0.25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409"/>
      <c r="P366" s="406" t="s">
        <v>43</v>
      </c>
      <c r="Q366" s="407"/>
      <c r="R366" s="407"/>
      <c r="S366" s="407"/>
      <c r="T366" s="407"/>
      <c r="U366" s="407"/>
      <c r="V366" s="408"/>
      <c r="W366" s="43" t="s">
        <v>0</v>
      </c>
      <c r="X366" s="44">
        <f>IFERROR(SUM(X364:X364),"0")</f>
        <v>36</v>
      </c>
      <c r="Y366" s="44">
        <f>IFERROR(SUM(Y364:Y364),"0")</f>
        <v>36</v>
      </c>
      <c r="Z366" s="43"/>
      <c r="AA366" s="68"/>
      <c r="AB366" s="68"/>
      <c r="AC366" s="68"/>
      <c r="AD366" s="780"/>
    </row>
    <row r="367" spans="1:68" ht="14.25" customHeight="1" x14ac:dyDescent="0.3">
      <c r="A367" s="401" t="s">
        <v>84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401"/>
      <c r="AA367" s="67"/>
      <c r="AB367" s="67"/>
      <c r="AC367" s="81"/>
      <c r="AD367" s="780"/>
    </row>
    <row r="368" spans="1:68" ht="16.5" customHeight="1" x14ac:dyDescent="0.3">
      <c r="A368" s="64" t="s">
        <v>490</v>
      </c>
      <c r="B368" s="64" t="s">
        <v>491</v>
      </c>
      <c r="C368" s="37">
        <v>4301051142</v>
      </c>
      <c r="D368" s="402">
        <v>4607091387919</v>
      </c>
      <c r="E368" s="402"/>
      <c r="F368" s="63">
        <v>1.35</v>
      </c>
      <c r="G368" s="38">
        <v>6</v>
      </c>
      <c r="H368" s="63">
        <v>8.1</v>
      </c>
      <c r="I368" s="63">
        <v>8.6639999999999997</v>
      </c>
      <c r="J368" s="38">
        <v>56</v>
      </c>
      <c r="K368" s="38" t="s">
        <v>126</v>
      </c>
      <c r="L368" s="38"/>
      <c r="M368" s="39" t="s">
        <v>82</v>
      </c>
      <c r="N368" s="39"/>
      <c r="O368" s="38">
        <v>45</v>
      </c>
      <c r="P368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404"/>
      <c r="R368" s="404"/>
      <c r="S368" s="404"/>
      <c r="T368" s="405"/>
      <c r="U368" s="40" t="s">
        <v>48</v>
      </c>
      <c r="V368" s="40" t="s">
        <v>48</v>
      </c>
      <c r="W368" s="41" t="s">
        <v>0</v>
      </c>
      <c r="X368" s="59">
        <v>0</v>
      </c>
      <c r="Y368" s="56">
        <f>IFERROR(IF(X368="",0,CEILING((X368/$H368),1)*$H368),"")</f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D368" s="780"/>
      <c r="AG368" s="79"/>
      <c r="AJ368" s="84"/>
      <c r="AK368" s="84"/>
      <c r="BB368" s="273" t="s">
        <v>69</v>
      </c>
      <c r="BM368" s="79">
        <f>IFERROR(X368*I368/H368,"0")</f>
        <v>0</v>
      </c>
      <c r="BN368" s="79">
        <f>IFERROR(Y368*I368/H368,"0")</f>
        <v>0</v>
      </c>
      <c r="BO368" s="79">
        <f>IFERROR(1/J368*(X368/H368),"0")</f>
        <v>0</v>
      </c>
      <c r="BP368" s="79">
        <f>IFERROR(1/J368*(Y368/H368),"0")</f>
        <v>0</v>
      </c>
    </row>
    <row r="369" spans="1:68" ht="27" customHeight="1" x14ac:dyDescent="0.3">
      <c r="A369" s="64" t="s">
        <v>492</v>
      </c>
      <c r="B369" s="64" t="s">
        <v>493</v>
      </c>
      <c r="C369" s="37">
        <v>4301051461</v>
      </c>
      <c r="D369" s="402">
        <v>4680115883604</v>
      </c>
      <c r="E369" s="402"/>
      <c r="F369" s="63">
        <v>0.35</v>
      </c>
      <c r="G369" s="38">
        <v>6</v>
      </c>
      <c r="H369" s="63">
        <v>2.1</v>
      </c>
      <c r="I369" s="63">
        <v>2.3719999999999999</v>
      </c>
      <c r="J369" s="38">
        <v>156</v>
      </c>
      <c r="K369" s="38" t="s">
        <v>88</v>
      </c>
      <c r="L369" s="38"/>
      <c r="M369" s="39" t="s">
        <v>128</v>
      </c>
      <c r="N369" s="39"/>
      <c r="O369" s="38">
        <v>45</v>
      </c>
      <c r="P369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404"/>
      <c r="R369" s="404"/>
      <c r="S369" s="404"/>
      <c r="T369" s="405"/>
      <c r="U369" s="40" t="s">
        <v>48</v>
      </c>
      <c r="V369" s="40" t="s">
        <v>48</v>
      </c>
      <c r="W369" s="41" t="s">
        <v>0</v>
      </c>
      <c r="X369" s="59">
        <v>281.39999999999998</v>
      </c>
      <c r="Y369" s="56">
        <f>IFERROR(IF(X369="",0,CEILING((X369/$H369),1)*$H369),"")</f>
        <v>281.40000000000003</v>
      </c>
      <c r="Z369" s="42">
        <f>IFERROR(IF(Y369=0,"",ROUNDUP(Y369/H369,0)*0.00753),"")</f>
        <v>1.00902</v>
      </c>
      <c r="AA369" s="69" t="s">
        <v>48</v>
      </c>
      <c r="AB369" s="70" t="s">
        <v>48</v>
      </c>
      <c r="AC369" s="82"/>
      <c r="AD369" s="780"/>
      <c r="AG369" s="79"/>
      <c r="AJ369" s="84"/>
      <c r="AK369" s="84"/>
      <c r="BB369" s="274" t="s">
        <v>69</v>
      </c>
      <c r="BM369" s="79">
        <f>IFERROR(X369*I369/H369,"0")</f>
        <v>317.84799999999996</v>
      </c>
      <c r="BN369" s="79">
        <f>IFERROR(Y369*I369/H369,"0")</f>
        <v>317.84800000000001</v>
      </c>
      <c r="BO369" s="79">
        <f>IFERROR(1/J369*(X369/H369),"0")</f>
        <v>0.85897435897435881</v>
      </c>
      <c r="BP369" s="79">
        <f>IFERROR(1/J369*(Y369/H369),"0")</f>
        <v>0.85897435897435892</v>
      </c>
    </row>
    <row r="370" spans="1:68" ht="27" customHeight="1" x14ac:dyDescent="0.3">
      <c r="A370" s="64" t="s">
        <v>494</v>
      </c>
      <c r="B370" s="64" t="s">
        <v>495</v>
      </c>
      <c r="C370" s="37">
        <v>4301051485</v>
      </c>
      <c r="D370" s="402">
        <v>4680115883567</v>
      </c>
      <c r="E370" s="402"/>
      <c r="F370" s="63">
        <v>0.35</v>
      </c>
      <c r="G370" s="38">
        <v>6</v>
      </c>
      <c r="H370" s="63">
        <v>2.1</v>
      </c>
      <c r="I370" s="63">
        <v>2.36</v>
      </c>
      <c r="J370" s="38">
        <v>156</v>
      </c>
      <c r="K370" s="38" t="s">
        <v>88</v>
      </c>
      <c r="L370" s="38"/>
      <c r="M370" s="39" t="s">
        <v>82</v>
      </c>
      <c r="N370" s="39"/>
      <c r="O370" s="38">
        <v>40</v>
      </c>
      <c r="P370" s="5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404"/>
      <c r="R370" s="404"/>
      <c r="S370" s="404"/>
      <c r="T370" s="405"/>
      <c r="U370" s="40" t="s">
        <v>48</v>
      </c>
      <c r="V370" s="40" t="s">
        <v>48</v>
      </c>
      <c r="W370" s="41" t="s">
        <v>0</v>
      </c>
      <c r="X370" s="59">
        <v>245.7</v>
      </c>
      <c r="Y370" s="56">
        <f>IFERROR(IF(X370="",0,CEILING((X370/$H370),1)*$H370),"")</f>
        <v>245.70000000000002</v>
      </c>
      <c r="Z370" s="42">
        <f>IFERROR(IF(Y370=0,"",ROUNDUP(Y370/H370,0)*0.00753),"")</f>
        <v>0.88101000000000007</v>
      </c>
      <c r="AA370" s="69" t="s">
        <v>48</v>
      </c>
      <c r="AB370" s="70" t="s">
        <v>48</v>
      </c>
      <c r="AC370" s="82"/>
      <c r="AD370" s="780"/>
      <c r="AG370" s="79"/>
      <c r="AJ370" s="84"/>
      <c r="AK370" s="84"/>
      <c r="BB370" s="275" t="s">
        <v>69</v>
      </c>
      <c r="BM370" s="79">
        <f>IFERROR(X370*I370/H370,"0")</f>
        <v>276.12</v>
      </c>
      <c r="BN370" s="79">
        <f>IFERROR(Y370*I370/H370,"0")</f>
        <v>276.12</v>
      </c>
      <c r="BO370" s="79">
        <f>IFERROR(1/J370*(X370/H370),"0")</f>
        <v>0.74999999999999989</v>
      </c>
      <c r="BP370" s="79">
        <f>IFERROR(1/J370*(Y370/H370),"0")</f>
        <v>0.75</v>
      </c>
    </row>
    <row r="371" spans="1:68" ht="12.5" x14ac:dyDescent="0.25">
      <c r="A371" s="396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409"/>
      <c r="P371" s="406" t="s">
        <v>43</v>
      </c>
      <c r="Q371" s="407"/>
      <c r="R371" s="407"/>
      <c r="S371" s="407"/>
      <c r="T371" s="407"/>
      <c r="U371" s="407"/>
      <c r="V371" s="408"/>
      <c r="W371" s="43" t="s">
        <v>42</v>
      </c>
      <c r="X371" s="44">
        <f>IFERROR(X368/H368,"0")+IFERROR(X369/H369,"0")+IFERROR(X370/H370,"0")</f>
        <v>250.99999999999994</v>
      </c>
      <c r="Y371" s="44">
        <f>IFERROR(Y368/H368,"0")+IFERROR(Y369/H369,"0")+IFERROR(Y370/H370,"0")</f>
        <v>251</v>
      </c>
      <c r="Z371" s="44">
        <f>IFERROR(IF(Z368="",0,Z368),"0")+IFERROR(IF(Z369="",0,Z369),"0")+IFERROR(IF(Z370="",0,Z370),"0")</f>
        <v>1.8900300000000001</v>
      </c>
      <c r="AA371" s="68"/>
      <c r="AB371" s="68"/>
      <c r="AC371" s="68"/>
      <c r="AD371" s="780"/>
    </row>
    <row r="372" spans="1:68" ht="12.5" x14ac:dyDescent="0.25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409"/>
      <c r="P372" s="406" t="s">
        <v>43</v>
      </c>
      <c r="Q372" s="407"/>
      <c r="R372" s="407"/>
      <c r="S372" s="407"/>
      <c r="T372" s="407"/>
      <c r="U372" s="407"/>
      <c r="V372" s="408"/>
      <c r="W372" s="43" t="s">
        <v>0</v>
      </c>
      <c r="X372" s="44">
        <f>IFERROR(SUM(X368:X370),"0")</f>
        <v>527.09999999999991</v>
      </c>
      <c r="Y372" s="44">
        <f>IFERROR(SUM(Y368:Y370),"0")</f>
        <v>527.1</v>
      </c>
      <c r="Z372" s="43"/>
      <c r="AA372" s="68"/>
      <c r="AB372" s="68"/>
      <c r="AC372" s="68"/>
      <c r="AD372" s="780"/>
    </row>
    <row r="373" spans="1:68" ht="27.75" customHeight="1" x14ac:dyDescent="0.25">
      <c r="A373" s="438" t="s">
        <v>496</v>
      </c>
      <c r="B373" s="438"/>
      <c r="C373" s="438"/>
      <c r="D373" s="438"/>
      <c r="E373" s="438"/>
      <c r="F373" s="438"/>
      <c r="G373" s="438"/>
      <c r="H373" s="438"/>
      <c r="I373" s="438"/>
      <c r="J373" s="438"/>
      <c r="K373" s="438"/>
      <c r="L373" s="438"/>
      <c r="M373" s="438"/>
      <c r="N373" s="438"/>
      <c r="O373" s="438"/>
      <c r="P373" s="438"/>
      <c r="Q373" s="438"/>
      <c r="R373" s="438"/>
      <c r="S373" s="438"/>
      <c r="T373" s="438"/>
      <c r="U373" s="438"/>
      <c r="V373" s="438"/>
      <c r="W373" s="438"/>
      <c r="X373" s="438"/>
      <c r="Y373" s="438"/>
      <c r="Z373" s="438"/>
      <c r="AA373" s="55"/>
      <c r="AB373" s="55"/>
      <c r="AC373" s="55"/>
      <c r="AD373" s="780"/>
    </row>
    <row r="374" spans="1:68" ht="16.5" customHeight="1" x14ac:dyDescent="0.3">
      <c r="A374" s="415" t="s">
        <v>497</v>
      </c>
      <c r="B374" s="415"/>
      <c r="C374" s="415"/>
      <c r="D374" s="415"/>
      <c r="E374" s="415"/>
      <c r="F374" s="415"/>
      <c r="G374" s="415"/>
      <c r="H374" s="415"/>
      <c r="I374" s="415"/>
      <c r="J374" s="415"/>
      <c r="K374" s="415"/>
      <c r="L374" s="415"/>
      <c r="M374" s="415"/>
      <c r="N374" s="415"/>
      <c r="O374" s="415"/>
      <c r="P374" s="415"/>
      <c r="Q374" s="415"/>
      <c r="R374" s="415"/>
      <c r="S374" s="415"/>
      <c r="T374" s="415"/>
      <c r="U374" s="415"/>
      <c r="V374" s="415"/>
      <c r="W374" s="415"/>
      <c r="X374" s="415"/>
      <c r="Y374" s="415"/>
      <c r="Z374" s="415"/>
      <c r="AA374" s="66"/>
      <c r="AB374" s="66"/>
      <c r="AC374" s="80"/>
      <c r="AD374" s="780"/>
    </row>
    <row r="375" spans="1:68" ht="14.25" customHeight="1" x14ac:dyDescent="0.3">
      <c r="A375" s="401" t="s">
        <v>122</v>
      </c>
      <c r="B375" s="401"/>
      <c r="C375" s="401"/>
      <c r="D375" s="401"/>
      <c r="E375" s="401"/>
      <c r="F375" s="401"/>
      <c r="G375" s="401"/>
      <c r="H375" s="401"/>
      <c r="I375" s="401"/>
      <c r="J375" s="401"/>
      <c r="K375" s="401"/>
      <c r="L375" s="401"/>
      <c r="M375" s="401"/>
      <c r="N375" s="401"/>
      <c r="O375" s="401"/>
      <c r="P375" s="401"/>
      <c r="Q375" s="401"/>
      <c r="R375" s="401"/>
      <c r="S375" s="401"/>
      <c r="T375" s="401"/>
      <c r="U375" s="401"/>
      <c r="V375" s="401"/>
      <c r="W375" s="401"/>
      <c r="X375" s="401"/>
      <c r="Y375" s="401"/>
      <c r="Z375" s="401"/>
      <c r="AA375" s="67"/>
      <c r="AB375" s="67"/>
      <c r="AC375" s="81"/>
      <c r="AD375" s="780"/>
    </row>
    <row r="376" spans="1:68" ht="27" customHeight="1" x14ac:dyDescent="0.3">
      <c r="A376" s="64" t="s">
        <v>498</v>
      </c>
      <c r="B376" s="64" t="s">
        <v>499</v>
      </c>
      <c r="C376" s="37">
        <v>4301011946</v>
      </c>
      <c r="D376" s="402">
        <v>4680115884847</v>
      </c>
      <c r="E376" s="402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126</v>
      </c>
      <c r="L376" s="38"/>
      <c r="M376" s="39" t="s">
        <v>149</v>
      </c>
      <c r="N376" s="39"/>
      <c r="O376" s="38">
        <v>60</v>
      </c>
      <c r="P376" s="5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404"/>
      <c r="R376" s="404"/>
      <c r="S376" s="404"/>
      <c r="T376" s="405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ref="Y376:Y384" si="67">IFERROR(IF(X376="",0,CEILING((X376/$H376),1)*$H376),"")</f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D376" s="780"/>
      <c r="AG376" s="79"/>
      <c r="AJ376" s="84"/>
      <c r="AK376" s="84"/>
      <c r="BB376" s="276" t="s">
        <v>69</v>
      </c>
      <c r="BM376" s="79">
        <f t="shared" ref="BM376:BM384" si="68">IFERROR(X376*I376/H376,"0")</f>
        <v>0</v>
      </c>
      <c r="BN376" s="79">
        <f t="shared" ref="BN376:BN384" si="69">IFERROR(Y376*I376/H376,"0")</f>
        <v>0</v>
      </c>
      <c r="BO376" s="79">
        <f t="shared" ref="BO376:BO384" si="70">IFERROR(1/J376*(X376/H376),"0")</f>
        <v>0</v>
      </c>
      <c r="BP376" s="79">
        <f t="shared" ref="BP376:BP384" si="71">IFERROR(1/J376*(Y376/H376),"0")</f>
        <v>0</v>
      </c>
    </row>
    <row r="377" spans="1:68" ht="27" customHeight="1" x14ac:dyDescent="0.3">
      <c r="A377" s="64" t="s">
        <v>498</v>
      </c>
      <c r="B377" s="64" t="s">
        <v>500</v>
      </c>
      <c r="C377" s="37">
        <v>4301011869</v>
      </c>
      <c r="D377" s="402">
        <v>4680115884847</v>
      </c>
      <c r="E377" s="402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126</v>
      </c>
      <c r="L377" s="38"/>
      <c r="M377" s="39" t="s">
        <v>82</v>
      </c>
      <c r="N377" s="39"/>
      <c r="O377" s="38">
        <v>60</v>
      </c>
      <c r="P377" s="52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04"/>
      <c r="R377" s="404"/>
      <c r="S377" s="404"/>
      <c r="T377" s="405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IFERROR(IF(Y377=0,"",ROUNDUP(Y377/H377,0)*0.02175),"")</f>
        <v/>
      </c>
      <c r="AA377" s="69" t="s">
        <v>48</v>
      </c>
      <c r="AB377" s="70" t="s">
        <v>48</v>
      </c>
      <c r="AC377" s="82"/>
      <c r="AD377" s="780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3">
      <c r="A378" s="64" t="s">
        <v>501</v>
      </c>
      <c r="B378" s="64" t="s">
        <v>502</v>
      </c>
      <c r="C378" s="37">
        <v>4301011947</v>
      </c>
      <c r="D378" s="402">
        <v>4680115884854</v>
      </c>
      <c r="E378" s="402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149</v>
      </c>
      <c r="N378" s="39"/>
      <c r="O378" s="38">
        <v>60</v>
      </c>
      <c r="P378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404"/>
      <c r="R378" s="404"/>
      <c r="S378" s="404"/>
      <c r="T378" s="405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D378" s="780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3">
      <c r="A379" s="64" t="s">
        <v>501</v>
      </c>
      <c r="B379" s="64" t="s">
        <v>503</v>
      </c>
      <c r="C379" s="37">
        <v>4301011870</v>
      </c>
      <c r="D379" s="402">
        <v>4680115884854</v>
      </c>
      <c r="E379" s="402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126</v>
      </c>
      <c r="L379" s="38"/>
      <c r="M379" s="39" t="s">
        <v>82</v>
      </c>
      <c r="N379" s="39"/>
      <c r="O379" s="38">
        <v>60</v>
      </c>
      <c r="P379" s="5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04"/>
      <c r="R379" s="404"/>
      <c r="S379" s="404"/>
      <c r="T379" s="405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D379" s="780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3">
      <c r="A380" s="64" t="s">
        <v>504</v>
      </c>
      <c r="B380" s="64" t="s">
        <v>505</v>
      </c>
      <c r="C380" s="37">
        <v>4301011943</v>
      </c>
      <c r="D380" s="402">
        <v>4680115884830</v>
      </c>
      <c r="E380" s="402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149</v>
      </c>
      <c r="N380" s="39"/>
      <c r="O380" s="38">
        <v>60</v>
      </c>
      <c r="P380" s="5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404"/>
      <c r="R380" s="404"/>
      <c r="S380" s="404"/>
      <c r="T380" s="405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D380" s="780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3">
      <c r="A381" s="64" t="s">
        <v>504</v>
      </c>
      <c r="B381" s="64" t="s">
        <v>506</v>
      </c>
      <c r="C381" s="37">
        <v>4301011867</v>
      </c>
      <c r="D381" s="402">
        <v>4680115884830</v>
      </c>
      <c r="E381" s="402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82</v>
      </c>
      <c r="N381" s="39"/>
      <c r="O381" s="38">
        <v>60</v>
      </c>
      <c r="P381" s="5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04"/>
      <c r="R381" s="404"/>
      <c r="S381" s="404"/>
      <c r="T381" s="405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D381" s="780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3">
      <c r="A382" s="64" t="s">
        <v>507</v>
      </c>
      <c r="B382" s="64" t="s">
        <v>508</v>
      </c>
      <c r="C382" s="37">
        <v>4301011433</v>
      </c>
      <c r="D382" s="402">
        <v>4680115882638</v>
      </c>
      <c r="E382" s="402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125</v>
      </c>
      <c r="N382" s="39"/>
      <c r="O382" s="38">
        <v>90</v>
      </c>
      <c r="P382" s="5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404"/>
      <c r="R382" s="404"/>
      <c r="S382" s="404"/>
      <c r="T382" s="405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D382" s="780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3">
      <c r="A383" s="64" t="s">
        <v>509</v>
      </c>
      <c r="B383" s="64" t="s">
        <v>510</v>
      </c>
      <c r="C383" s="37">
        <v>4301011952</v>
      </c>
      <c r="D383" s="402">
        <v>4680115884922</v>
      </c>
      <c r="E383" s="402"/>
      <c r="F383" s="63">
        <v>0.5</v>
      </c>
      <c r="G383" s="38">
        <v>10</v>
      </c>
      <c r="H383" s="63">
        <v>5</v>
      </c>
      <c r="I383" s="63">
        <v>5.21</v>
      </c>
      <c r="J383" s="38">
        <v>120</v>
      </c>
      <c r="K383" s="38" t="s">
        <v>88</v>
      </c>
      <c r="L383" s="38"/>
      <c r="M383" s="39" t="s">
        <v>82</v>
      </c>
      <c r="N383" s="39"/>
      <c r="O383" s="38">
        <v>60</v>
      </c>
      <c r="P383" s="5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404"/>
      <c r="R383" s="404"/>
      <c r="S383" s="404"/>
      <c r="T383" s="405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IFERROR(IF(Y383=0,"",ROUNDUP(Y383/H383,0)*0.00937),"")</f>
        <v/>
      </c>
      <c r="AA383" s="69" t="s">
        <v>48</v>
      </c>
      <c r="AB383" s="70" t="s">
        <v>48</v>
      </c>
      <c r="AC383" s="82"/>
      <c r="AD383" s="780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3">
      <c r="A384" s="64" t="s">
        <v>511</v>
      </c>
      <c r="B384" s="64" t="s">
        <v>512</v>
      </c>
      <c r="C384" s="37">
        <v>4301011868</v>
      </c>
      <c r="D384" s="402">
        <v>4680115884861</v>
      </c>
      <c r="E384" s="402"/>
      <c r="F384" s="63">
        <v>0.5</v>
      </c>
      <c r="G384" s="38">
        <v>10</v>
      </c>
      <c r="H384" s="63">
        <v>5</v>
      </c>
      <c r="I384" s="63">
        <v>5.21</v>
      </c>
      <c r="J384" s="38">
        <v>120</v>
      </c>
      <c r="K384" s="38" t="s">
        <v>88</v>
      </c>
      <c r="L384" s="38"/>
      <c r="M384" s="39" t="s">
        <v>82</v>
      </c>
      <c r="N384" s="39"/>
      <c r="O384" s="38">
        <v>60</v>
      </c>
      <c r="P384" s="5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404"/>
      <c r="R384" s="404"/>
      <c r="S384" s="404"/>
      <c r="T384" s="405"/>
      <c r="U384" s="40" t="s">
        <v>48</v>
      </c>
      <c r="V384" s="40" t="s">
        <v>48</v>
      </c>
      <c r="W384" s="41" t="s">
        <v>0</v>
      </c>
      <c r="X384" s="59">
        <v>135</v>
      </c>
      <c r="Y384" s="56">
        <f t="shared" si="67"/>
        <v>135</v>
      </c>
      <c r="Z384" s="42">
        <f>IFERROR(IF(Y384=0,"",ROUNDUP(Y384/H384,0)*0.00937),"")</f>
        <v>0.25298999999999999</v>
      </c>
      <c r="AA384" s="69" t="s">
        <v>48</v>
      </c>
      <c r="AB384" s="70" t="s">
        <v>48</v>
      </c>
      <c r="AC384" s="82"/>
      <c r="AD384" s="780"/>
      <c r="AG384" s="79"/>
      <c r="AJ384" s="84"/>
      <c r="AK384" s="84"/>
      <c r="BB384" s="284" t="s">
        <v>69</v>
      </c>
      <c r="BM384" s="79">
        <f t="shared" si="68"/>
        <v>140.67000000000002</v>
      </c>
      <c r="BN384" s="79">
        <f t="shared" si="69"/>
        <v>140.67000000000002</v>
      </c>
      <c r="BO384" s="79">
        <f t="shared" si="70"/>
        <v>0.22500000000000001</v>
      </c>
      <c r="BP384" s="79">
        <f t="shared" si="71"/>
        <v>0.22500000000000001</v>
      </c>
    </row>
    <row r="385" spans="1:68" ht="12.5" x14ac:dyDescent="0.25">
      <c r="A385" s="396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409"/>
      <c r="P385" s="406" t="s">
        <v>43</v>
      </c>
      <c r="Q385" s="407"/>
      <c r="R385" s="407"/>
      <c r="S385" s="407"/>
      <c r="T385" s="407"/>
      <c r="U385" s="407"/>
      <c r="V385" s="408"/>
      <c r="W385" s="43" t="s">
        <v>42</v>
      </c>
      <c r="X385" s="44">
        <f>IFERROR(X376/H376,"0")+IFERROR(X377/H377,"0")+IFERROR(X378/H378,"0")+IFERROR(X379/H379,"0")+IFERROR(X380/H380,"0")+IFERROR(X381/H381,"0")+IFERROR(X382/H382,"0")+IFERROR(X383/H383,"0")+IFERROR(X384/H384,"0")</f>
        <v>27</v>
      </c>
      <c r="Y385" s="44">
        <f>IFERROR(Y376/H376,"0")+IFERROR(Y377/H377,"0")+IFERROR(Y378/H378,"0")+IFERROR(Y379/H379,"0")+IFERROR(Y380/H380,"0")+IFERROR(Y381/H381,"0")+IFERROR(Y382/H382,"0")+IFERROR(Y383/H383,"0")+IFERROR(Y384/H384,"0")</f>
        <v>27</v>
      </c>
      <c r="Z385" s="44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0.25298999999999999</v>
      </c>
      <c r="AA385" s="68"/>
      <c r="AB385" s="68"/>
      <c r="AC385" s="68"/>
      <c r="AD385" s="780"/>
    </row>
    <row r="386" spans="1:68" ht="12.5" x14ac:dyDescent="0.25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409"/>
      <c r="P386" s="406" t="s">
        <v>43</v>
      </c>
      <c r="Q386" s="407"/>
      <c r="R386" s="407"/>
      <c r="S386" s="407"/>
      <c r="T386" s="407"/>
      <c r="U386" s="407"/>
      <c r="V386" s="408"/>
      <c r="W386" s="43" t="s">
        <v>0</v>
      </c>
      <c r="X386" s="44">
        <f>IFERROR(SUM(X376:X384),"0")</f>
        <v>135</v>
      </c>
      <c r="Y386" s="44">
        <f>IFERROR(SUM(Y376:Y384),"0")</f>
        <v>135</v>
      </c>
      <c r="Z386" s="43"/>
      <c r="AA386" s="68"/>
      <c r="AB386" s="68"/>
      <c r="AC386" s="68"/>
      <c r="AD386" s="780"/>
    </row>
    <row r="387" spans="1:68" ht="14.25" customHeight="1" x14ac:dyDescent="0.3">
      <c r="A387" s="401" t="s">
        <v>162</v>
      </c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1"/>
      <c r="P387" s="401"/>
      <c r="Q387" s="401"/>
      <c r="R387" s="401"/>
      <c r="S387" s="401"/>
      <c r="T387" s="401"/>
      <c r="U387" s="401"/>
      <c r="V387" s="401"/>
      <c r="W387" s="401"/>
      <c r="X387" s="401"/>
      <c r="Y387" s="401"/>
      <c r="Z387" s="401"/>
      <c r="AA387" s="67"/>
      <c r="AB387" s="67"/>
      <c r="AC387" s="81"/>
      <c r="AD387" s="780"/>
    </row>
    <row r="388" spans="1:68" ht="27" customHeight="1" x14ac:dyDescent="0.3">
      <c r="A388" s="64" t="s">
        <v>513</v>
      </c>
      <c r="B388" s="64" t="s">
        <v>514</v>
      </c>
      <c r="C388" s="37">
        <v>4301020178</v>
      </c>
      <c r="D388" s="402">
        <v>4607091383980</v>
      </c>
      <c r="E388" s="402"/>
      <c r="F388" s="63">
        <v>2.5</v>
      </c>
      <c r="G388" s="38">
        <v>6</v>
      </c>
      <c r="H388" s="63">
        <v>15</v>
      </c>
      <c r="I388" s="63">
        <v>15.48</v>
      </c>
      <c r="J388" s="38">
        <v>48</v>
      </c>
      <c r="K388" s="38" t="s">
        <v>126</v>
      </c>
      <c r="L388" s="38"/>
      <c r="M388" s="39" t="s">
        <v>125</v>
      </c>
      <c r="N388" s="39"/>
      <c r="O388" s="38">
        <v>50</v>
      </c>
      <c r="P388" s="5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404"/>
      <c r="R388" s="404"/>
      <c r="S388" s="404"/>
      <c r="T388" s="405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D388" s="780"/>
      <c r="AG388" s="79"/>
      <c r="AJ388" s="84"/>
      <c r="AK388" s="84"/>
      <c r="BB388" s="285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ht="27" customHeight="1" x14ac:dyDescent="0.3">
      <c r="A389" s="64" t="s">
        <v>515</v>
      </c>
      <c r="B389" s="64" t="s">
        <v>516</v>
      </c>
      <c r="C389" s="37">
        <v>4301020179</v>
      </c>
      <c r="D389" s="402">
        <v>4607091384178</v>
      </c>
      <c r="E389" s="402"/>
      <c r="F389" s="63">
        <v>0.4</v>
      </c>
      <c r="G389" s="38">
        <v>10</v>
      </c>
      <c r="H389" s="63">
        <v>4</v>
      </c>
      <c r="I389" s="63">
        <v>4.24</v>
      </c>
      <c r="J389" s="38">
        <v>120</v>
      </c>
      <c r="K389" s="38" t="s">
        <v>88</v>
      </c>
      <c r="L389" s="38"/>
      <c r="M389" s="39" t="s">
        <v>125</v>
      </c>
      <c r="N389" s="39"/>
      <c r="O389" s="38">
        <v>50</v>
      </c>
      <c r="P389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404"/>
      <c r="R389" s="404"/>
      <c r="S389" s="404"/>
      <c r="T389" s="405"/>
      <c r="U389" s="40" t="s">
        <v>48</v>
      </c>
      <c r="V389" s="40" t="s">
        <v>48</v>
      </c>
      <c r="W389" s="41" t="s">
        <v>0</v>
      </c>
      <c r="X389" s="59">
        <v>76</v>
      </c>
      <c r="Y389" s="56">
        <f>IFERROR(IF(X389="",0,CEILING((X389/$H389),1)*$H389),"")</f>
        <v>76</v>
      </c>
      <c r="Z389" s="42">
        <f>IFERROR(IF(Y389=0,"",ROUNDUP(Y389/H389,0)*0.00937),"")</f>
        <v>0.17802999999999999</v>
      </c>
      <c r="AA389" s="69" t="s">
        <v>48</v>
      </c>
      <c r="AB389" s="70" t="s">
        <v>48</v>
      </c>
      <c r="AC389" s="82"/>
      <c r="AD389" s="780"/>
      <c r="AG389" s="79"/>
      <c r="AJ389" s="84"/>
      <c r="AK389" s="84"/>
      <c r="BB389" s="286" t="s">
        <v>69</v>
      </c>
      <c r="BM389" s="79">
        <f>IFERROR(X389*I389/H389,"0")</f>
        <v>80.56</v>
      </c>
      <c r="BN389" s="79">
        <f>IFERROR(Y389*I389/H389,"0")</f>
        <v>80.56</v>
      </c>
      <c r="BO389" s="79">
        <f>IFERROR(1/J389*(X389/H389),"0")</f>
        <v>0.15833333333333333</v>
      </c>
      <c r="BP389" s="79">
        <f>IFERROR(1/J389*(Y389/H389),"0")</f>
        <v>0.15833333333333333</v>
      </c>
    </row>
    <row r="390" spans="1:68" ht="12.5" x14ac:dyDescent="0.25">
      <c r="A390" s="396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409"/>
      <c r="P390" s="406" t="s">
        <v>43</v>
      </c>
      <c r="Q390" s="407"/>
      <c r="R390" s="407"/>
      <c r="S390" s="407"/>
      <c r="T390" s="407"/>
      <c r="U390" s="407"/>
      <c r="V390" s="408"/>
      <c r="W390" s="43" t="s">
        <v>42</v>
      </c>
      <c r="X390" s="44">
        <f>IFERROR(X388/H388,"0")+IFERROR(X389/H389,"0")</f>
        <v>19</v>
      </c>
      <c r="Y390" s="44">
        <f>IFERROR(Y388/H388,"0")+IFERROR(Y389/H389,"0")</f>
        <v>19</v>
      </c>
      <c r="Z390" s="44">
        <f>IFERROR(IF(Z388="",0,Z388),"0")+IFERROR(IF(Z389="",0,Z389),"0")</f>
        <v>0.17802999999999999</v>
      </c>
      <c r="AA390" s="68"/>
      <c r="AB390" s="68"/>
      <c r="AC390" s="68"/>
      <c r="AD390" s="780"/>
    </row>
    <row r="391" spans="1:68" ht="12.5" x14ac:dyDescent="0.25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409"/>
      <c r="P391" s="406" t="s">
        <v>43</v>
      </c>
      <c r="Q391" s="407"/>
      <c r="R391" s="407"/>
      <c r="S391" s="407"/>
      <c r="T391" s="407"/>
      <c r="U391" s="407"/>
      <c r="V391" s="408"/>
      <c r="W391" s="43" t="s">
        <v>0</v>
      </c>
      <c r="X391" s="44">
        <f>IFERROR(SUM(X388:X389),"0")</f>
        <v>76</v>
      </c>
      <c r="Y391" s="44">
        <f>IFERROR(SUM(Y388:Y389),"0")</f>
        <v>76</v>
      </c>
      <c r="Z391" s="43"/>
      <c r="AA391" s="68"/>
      <c r="AB391" s="68"/>
      <c r="AC391" s="68"/>
      <c r="AD391" s="780"/>
    </row>
    <row r="392" spans="1:68" ht="14.25" customHeight="1" x14ac:dyDescent="0.3">
      <c r="A392" s="401" t="s">
        <v>84</v>
      </c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01"/>
      <c r="P392" s="401"/>
      <c r="Q392" s="401"/>
      <c r="R392" s="401"/>
      <c r="S392" s="401"/>
      <c r="T392" s="401"/>
      <c r="U392" s="401"/>
      <c r="V392" s="401"/>
      <c r="W392" s="401"/>
      <c r="X392" s="401"/>
      <c r="Y392" s="401"/>
      <c r="Z392" s="401"/>
      <c r="AA392" s="67"/>
      <c r="AB392" s="67"/>
      <c r="AC392" s="81"/>
      <c r="AD392" s="780"/>
    </row>
    <row r="393" spans="1:68" ht="27" customHeight="1" x14ac:dyDescent="0.3">
      <c r="A393" s="64" t="s">
        <v>517</v>
      </c>
      <c r="B393" s="64" t="s">
        <v>518</v>
      </c>
      <c r="C393" s="37">
        <v>4301051639</v>
      </c>
      <c r="D393" s="402">
        <v>4607091383928</v>
      </c>
      <c r="E393" s="402"/>
      <c r="F393" s="63">
        <v>1.3</v>
      </c>
      <c r="G393" s="38">
        <v>6</v>
      </c>
      <c r="H393" s="63">
        <v>7.8</v>
      </c>
      <c r="I393" s="63">
        <v>8.3699999999999992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40</v>
      </c>
      <c r="P393" s="5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404"/>
      <c r="R393" s="404"/>
      <c r="S393" s="404"/>
      <c r="T393" s="405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D393" s="780"/>
      <c r="AG393" s="79"/>
      <c r="AJ393" s="84"/>
      <c r="AK393" s="84"/>
      <c r="BB393" s="287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ht="27" customHeight="1" x14ac:dyDescent="0.3">
      <c r="A394" s="64" t="s">
        <v>517</v>
      </c>
      <c r="B394" s="64" t="s">
        <v>519</v>
      </c>
      <c r="C394" s="37">
        <v>4301051560</v>
      </c>
      <c r="D394" s="402">
        <v>4607091383928</v>
      </c>
      <c r="E394" s="402"/>
      <c r="F394" s="63">
        <v>1.3</v>
      </c>
      <c r="G394" s="38">
        <v>6</v>
      </c>
      <c r="H394" s="63">
        <v>7.8</v>
      </c>
      <c r="I394" s="63">
        <v>8.3699999999999992</v>
      </c>
      <c r="J394" s="38">
        <v>56</v>
      </c>
      <c r="K394" s="38" t="s">
        <v>126</v>
      </c>
      <c r="L394" s="38"/>
      <c r="M394" s="39" t="s">
        <v>128</v>
      </c>
      <c r="N394" s="39"/>
      <c r="O394" s="38">
        <v>40</v>
      </c>
      <c r="P394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04"/>
      <c r="R394" s="404"/>
      <c r="S394" s="404"/>
      <c r="T394" s="405"/>
      <c r="U394" s="40" t="s">
        <v>48</v>
      </c>
      <c r="V394" s="40" t="s">
        <v>48</v>
      </c>
      <c r="W394" s="41" t="s">
        <v>0</v>
      </c>
      <c r="X394" s="59">
        <v>0</v>
      </c>
      <c r="Y394" s="56">
        <f>IFERROR(IF(X394="",0,CEILING((X394/$H394),1)*$H394),"")</f>
        <v>0</v>
      </c>
      <c r="Z394" s="42" t="str">
        <f>IFERROR(IF(Y394=0,"",ROUNDUP(Y394/H394,0)*0.02175),"")</f>
        <v/>
      </c>
      <c r="AA394" s="69" t="s">
        <v>48</v>
      </c>
      <c r="AB394" s="70" t="s">
        <v>48</v>
      </c>
      <c r="AC394" s="82"/>
      <c r="AD394" s="780"/>
      <c r="AG394" s="79"/>
      <c r="AJ394" s="84"/>
      <c r="AK394" s="84"/>
      <c r="BB394" s="288" t="s">
        <v>69</v>
      </c>
      <c r="BM394" s="79">
        <f>IFERROR(X394*I394/H394,"0")</f>
        <v>0</v>
      </c>
      <c r="BN394" s="79">
        <f>IFERROR(Y394*I394/H394,"0")</f>
        <v>0</v>
      </c>
      <c r="BO394" s="79">
        <f>IFERROR(1/J394*(X394/H394),"0")</f>
        <v>0</v>
      </c>
      <c r="BP394" s="79">
        <f>IFERROR(1/J394*(Y394/H394),"0")</f>
        <v>0</v>
      </c>
    </row>
    <row r="395" spans="1:68" ht="27" customHeight="1" x14ac:dyDescent="0.3">
      <c r="A395" s="64" t="s">
        <v>520</v>
      </c>
      <c r="B395" s="64" t="s">
        <v>521</v>
      </c>
      <c r="C395" s="37">
        <v>4301051636</v>
      </c>
      <c r="D395" s="402">
        <v>4607091384260</v>
      </c>
      <c r="E395" s="402"/>
      <c r="F395" s="63">
        <v>1.3</v>
      </c>
      <c r="G395" s="38">
        <v>6</v>
      </c>
      <c r="H395" s="63">
        <v>7.8</v>
      </c>
      <c r="I395" s="63">
        <v>8.3640000000000008</v>
      </c>
      <c r="J395" s="38">
        <v>56</v>
      </c>
      <c r="K395" s="38" t="s">
        <v>126</v>
      </c>
      <c r="L395" s="38"/>
      <c r="M395" s="39" t="s">
        <v>82</v>
      </c>
      <c r="N395" s="39"/>
      <c r="O395" s="38">
        <v>40</v>
      </c>
      <c r="P395" s="5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404"/>
      <c r="R395" s="404"/>
      <c r="S395" s="404"/>
      <c r="T395" s="405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D395" s="780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12.5" x14ac:dyDescent="0.25">
      <c r="A396" s="396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409"/>
      <c r="P396" s="406" t="s">
        <v>43</v>
      </c>
      <c r="Q396" s="407"/>
      <c r="R396" s="407"/>
      <c r="S396" s="407"/>
      <c r="T396" s="407"/>
      <c r="U396" s="407"/>
      <c r="V396" s="408"/>
      <c r="W396" s="43" t="s">
        <v>42</v>
      </c>
      <c r="X396" s="44">
        <f>IFERROR(X393/H393,"0")+IFERROR(X394/H394,"0")+IFERROR(X395/H395,"0")</f>
        <v>0</v>
      </c>
      <c r="Y396" s="44">
        <f>IFERROR(Y393/H393,"0")+IFERROR(Y394/H394,"0")+IFERROR(Y395/H395,"0")</f>
        <v>0</v>
      </c>
      <c r="Z396" s="44">
        <f>IFERROR(IF(Z393="",0,Z393),"0")+IFERROR(IF(Z394="",0,Z394),"0")+IFERROR(IF(Z395="",0,Z395),"0")</f>
        <v>0</v>
      </c>
      <c r="AA396" s="68"/>
      <c r="AB396" s="68"/>
      <c r="AC396" s="68"/>
      <c r="AD396" s="780"/>
    </row>
    <row r="397" spans="1:68" ht="12.5" x14ac:dyDescent="0.25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409"/>
      <c r="P397" s="406" t="s">
        <v>43</v>
      </c>
      <c r="Q397" s="407"/>
      <c r="R397" s="407"/>
      <c r="S397" s="407"/>
      <c r="T397" s="407"/>
      <c r="U397" s="407"/>
      <c r="V397" s="408"/>
      <c r="W397" s="43" t="s">
        <v>0</v>
      </c>
      <c r="X397" s="44">
        <f>IFERROR(SUM(X393:X395),"0")</f>
        <v>0</v>
      </c>
      <c r="Y397" s="44">
        <f>IFERROR(SUM(Y393:Y395),"0")</f>
        <v>0</v>
      </c>
      <c r="Z397" s="43"/>
      <c r="AA397" s="68"/>
      <c r="AB397" s="68"/>
      <c r="AC397" s="68"/>
      <c r="AD397" s="780"/>
    </row>
    <row r="398" spans="1:68" ht="14.25" customHeight="1" x14ac:dyDescent="0.3">
      <c r="A398" s="401" t="s">
        <v>183</v>
      </c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1"/>
      <c r="P398" s="401"/>
      <c r="Q398" s="401"/>
      <c r="R398" s="401"/>
      <c r="S398" s="401"/>
      <c r="T398" s="401"/>
      <c r="U398" s="401"/>
      <c r="V398" s="401"/>
      <c r="W398" s="401"/>
      <c r="X398" s="401"/>
      <c r="Y398" s="401"/>
      <c r="Z398" s="401"/>
      <c r="AA398" s="67"/>
      <c r="AB398" s="67"/>
      <c r="AC398" s="81"/>
      <c r="AD398" s="780"/>
    </row>
    <row r="399" spans="1:68" ht="16.5" customHeight="1" x14ac:dyDescent="0.3">
      <c r="A399" s="64" t="s">
        <v>522</v>
      </c>
      <c r="B399" s="64" t="s">
        <v>523</v>
      </c>
      <c r="C399" s="37">
        <v>4301060314</v>
      </c>
      <c r="D399" s="402">
        <v>4607091384673</v>
      </c>
      <c r="E399" s="402"/>
      <c r="F399" s="63">
        <v>1.3</v>
      </c>
      <c r="G399" s="38">
        <v>6</v>
      </c>
      <c r="H399" s="63">
        <v>7.8</v>
      </c>
      <c r="I399" s="63">
        <v>8.3640000000000008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30</v>
      </c>
      <c r="P399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404"/>
      <c r="R399" s="404"/>
      <c r="S399" s="404"/>
      <c r="T399" s="405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D399" s="780"/>
      <c r="AG399" s="79"/>
      <c r="AJ399" s="84"/>
      <c r="AK399" s="84"/>
      <c r="BB399" s="290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16.5" customHeight="1" x14ac:dyDescent="0.3">
      <c r="A400" s="64" t="s">
        <v>522</v>
      </c>
      <c r="B400" s="64" t="s">
        <v>524</v>
      </c>
      <c r="C400" s="37">
        <v>4301060345</v>
      </c>
      <c r="D400" s="402">
        <v>4607091384673</v>
      </c>
      <c r="E400" s="402"/>
      <c r="F400" s="63">
        <v>1.3</v>
      </c>
      <c r="G400" s="38">
        <v>6</v>
      </c>
      <c r="H400" s="63">
        <v>7.8</v>
      </c>
      <c r="I400" s="63">
        <v>8.3640000000000008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30</v>
      </c>
      <c r="P400" s="5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404"/>
      <c r="R400" s="404"/>
      <c r="S400" s="404"/>
      <c r="T400" s="405"/>
      <c r="U400" s="40" t="s">
        <v>48</v>
      </c>
      <c r="V400" s="40" t="s">
        <v>48</v>
      </c>
      <c r="W400" s="41" t="s">
        <v>0</v>
      </c>
      <c r="X400" s="59">
        <v>804</v>
      </c>
      <c r="Y400" s="56">
        <f>IFERROR(IF(X400="",0,CEILING((X400/$H400),1)*$H400),"")</f>
        <v>811.19999999999993</v>
      </c>
      <c r="Z400" s="42">
        <f>IFERROR(IF(Y400=0,"",ROUNDUP(Y400/H400,0)*0.02175),"")</f>
        <v>2.262</v>
      </c>
      <c r="AA400" s="69" t="s">
        <v>48</v>
      </c>
      <c r="AB400" s="70" t="s">
        <v>48</v>
      </c>
      <c r="AC400" s="82"/>
      <c r="AD400" s="780"/>
      <c r="AG400" s="79"/>
      <c r="AJ400" s="84"/>
      <c r="AK400" s="84"/>
      <c r="BB400" s="291" t="s">
        <v>69</v>
      </c>
      <c r="BM400" s="79">
        <f>IFERROR(X400*I400/H400,"0")</f>
        <v>862.13538461538474</v>
      </c>
      <c r="BN400" s="79">
        <f>IFERROR(Y400*I400/H400,"0")</f>
        <v>869.85599999999999</v>
      </c>
      <c r="BO400" s="79">
        <f>IFERROR(1/J400*(X400/H400),"0")</f>
        <v>1.8406593406593406</v>
      </c>
      <c r="BP400" s="79">
        <f>IFERROR(1/J400*(Y400/H400),"0")</f>
        <v>1.857142857142857</v>
      </c>
    </row>
    <row r="401" spans="1:68" ht="12.5" x14ac:dyDescent="0.25">
      <c r="A401" s="396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409"/>
      <c r="P401" s="406" t="s">
        <v>43</v>
      </c>
      <c r="Q401" s="407"/>
      <c r="R401" s="407"/>
      <c r="S401" s="407"/>
      <c r="T401" s="407"/>
      <c r="U401" s="407"/>
      <c r="V401" s="408"/>
      <c r="W401" s="43" t="s">
        <v>42</v>
      </c>
      <c r="X401" s="44">
        <f>IFERROR(X399/H399,"0")+IFERROR(X400/H400,"0")</f>
        <v>103.07692307692308</v>
      </c>
      <c r="Y401" s="44">
        <f>IFERROR(Y399/H399,"0")+IFERROR(Y400/H400,"0")</f>
        <v>104</v>
      </c>
      <c r="Z401" s="44">
        <f>IFERROR(IF(Z399="",0,Z399),"0")+IFERROR(IF(Z400="",0,Z400),"0")</f>
        <v>2.262</v>
      </c>
      <c r="AA401" s="68"/>
      <c r="AB401" s="68"/>
      <c r="AC401" s="68"/>
      <c r="AD401" s="780"/>
    </row>
    <row r="402" spans="1:68" ht="12.5" x14ac:dyDescent="0.25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409"/>
      <c r="P402" s="406" t="s">
        <v>43</v>
      </c>
      <c r="Q402" s="407"/>
      <c r="R402" s="407"/>
      <c r="S402" s="407"/>
      <c r="T402" s="407"/>
      <c r="U402" s="407"/>
      <c r="V402" s="408"/>
      <c r="W402" s="43" t="s">
        <v>0</v>
      </c>
      <c r="X402" s="44">
        <f>IFERROR(SUM(X399:X400),"0")</f>
        <v>804</v>
      </c>
      <c r="Y402" s="44">
        <f>IFERROR(SUM(Y399:Y400),"0")</f>
        <v>811.19999999999993</v>
      </c>
      <c r="Z402" s="43"/>
      <c r="AA402" s="68"/>
      <c r="AB402" s="68"/>
      <c r="AC402" s="68"/>
      <c r="AD402" s="780"/>
    </row>
    <row r="403" spans="1:68" ht="16.5" customHeight="1" x14ac:dyDescent="0.3">
      <c r="A403" s="415" t="s">
        <v>525</v>
      </c>
      <c r="B403" s="415"/>
      <c r="C403" s="415"/>
      <c r="D403" s="415"/>
      <c r="E403" s="415"/>
      <c r="F403" s="415"/>
      <c r="G403" s="415"/>
      <c r="H403" s="415"/>
      <c r="I403" s="415"/>
      <c r="J403" s="415"/>
      <c r="K403" s="415"/>
      <c r="L403" s="415"/>
      <c r="M403" s="415"/>
      <c r="N403" s="415"/>
      <c r="O403" s="415"/>
      <c r="P403" s="415"/>
      <c r="Q403" s="415"/>
      <c r="R403" s="415"/>
      <c r="S403" s="415"/>
      <c r="T403" s="415"/>
      <c r="U403" s="415"/>
      <c r="V403" s="415"/>
      <c r="W403" s="415"/>
      <c r="X403" s="415"/>
      <c r="Y403" s="415"/>
      <c r="Z403" s="415"/>
      <c r="AA403" s="66"/>
      <c r="AB403" s="66"/>
      <c r="AC403" s="80"/>
      <c r="AD403" s="780"/>
    </row>
    <row r="404" spans="1:68" ht="14.25" customHeight="1" x14ac:dyDescent="0.3">
      <c r="A404" s="401" t="s">
        <v>122</v>
      </c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01"/>
      <c r="P404" s="401"/>
      <c r="Q404" s="401"/>
      <c r="R404" s="401"/>
      <c r="S404" s="401"/>
      <c r="T404" s="401"/>
      <c r="U404" s="401"/>
      <c r="V404" s="401"/>
      <c r="W404" s="401"/>
      <c r="X404" s="401"/>
      <c r="Y404" s="401"/>
      <c r="Z404" s="401"/>
      <c r="AA404" s="67"/>
      <c r="AB404" s="67"/>
      <c r="AC404" s="81"/>
      <c r="AD404" s="780"/>
    </row>
    <row r="405" spans="1:68" ht="27" customHeight="1" x14ac:dyDescent="0.3">
      <c r="A405" s="64" t="s">
        <v>526</v>
      </c>
      <c r="B405" s="64" t="s">
        <v>527</v>
      </c>
      <c r="C405" s="37">
        <v>4301011873</v>
      </c>
      <c r="D405" s="402">
        <v>4680115881907</v>
      </c>
      <c r="E405" s="402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8" t="s">
        <v>126</v>
      </c>
      <c r="L405" s="38"/>
      <c r="M405" s="39" t="s">
        <v>82</v>
      </c>
      <c r="N405" s="39"/>
      <c r="O405" s="38">
        <v>60</v>
      </c>
      <c r="P405" s="505" t="s">
        <v>528</v>
      </c>
      <c r="Q405" s="404"/>
      <c r="R405" s="404"/>
      <c r="S405" s="404"/>
      <c r="T405" s="405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IFERROR(IF(Y405=0,"",ROUNDUP(Y405/H405,0)*0.02175),"")</f>
        <v/>
      </c>
      <c r="AA405" s="69" t="s">
        <v>48</v>
      </c>
      <c r="AB405" s="70" t="s">
        <v>48</v>
      </c>
      <c r="AC405" s="82"/>
      <c r="AD405" s="780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37.5" customHeight="1" x14ac:dyDescent="0.3">
      <c r="A406" s="64" t="s">
        <v>529</v>
      </c>
      <c r="B406" s="64" t="s">
        <v>530</v>
      </c>
      <c r="C406" s="37">
        <v>4301011874</v>
      </c>
      <c r="D406" s="402">
        <v>4680115884892</v>
      </c>
      <c r="E406" s="402"/>
      <c r="F406" s="63">
        <v>1.8</v>
      </c>
      <c r="G406" s="38">
        <v>6</v>
      </c>
      <c r="H406" s="63">
        <v>10.8</v>
      </c>
      <c r="I406" s="63">
        <v>11.28</v>
      </c>
      <c r="J406" s="38">
        <v>56</v>
      </c>
      <c r="K406" s="38" t="s">
        <v>126</v>
      </c>
      <c r="L406" s="38"/>
      <c r="M406" s="39" t="s">
        <v>82</v>
      </c>
      <c r="N406" s="39"/>
      <c r="O406" s="38">
        <v>60</v>
      </c>
      <c r="P406" s="50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404"/>
      <c r="R406" s="404"/>
      <c r="S406" s="404"/>
      <c r="T406" s="405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IFERROR(IF(Y406=0,"",ROUNDUP(Y406/H406,0)*0.02175),"")</f>
        <v/>
      </c>
      <c r="AA406" s="69" t="s">
        <v>48</v>
      </c>
      <c r="AB406" s="70" t="s">
        <v>48</v>
      </c>
      <c r="AC406" s="82"/>
      <c r="AD406" s="780"/>
      <c r="AG406" s="79"/>
      <c r="AJ406" s="84"/>
      <c r="AK406" s="84"/>
      <c r="BB406" s="293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27" customHeight="1" x14ac:dyDescent="0.3">
      <c r="A407" s="64" t="s">
        <v>531</v>
      </c>
      <c r="B407" s="64" t="s">
        <v>532</v>
      </c>
      <c r="C407" s="37">
        <v>4301011875</v>
      </c>
      <c r="D407" s="402">
        <v>4680115884885</v>
      </c>
      <c r="E407" s="402"/>
      <c r="F407" s="63">
        <v>0.8</v>
      </c>
      <c r="G407" s="38">
        <v>15</v>
      </c>
      <c r="H407" s="63">
        <v>12</v>
      </c>
      <c r="I407" s="63">
        <v>12.48</v>
      </c>
      <c r="J407" s="38">
        <v>56</v>
      </c>
      <c r="K407" s="38" t="s">
        <v>126</v>
      </c>
      <c r="L407" s="38"/>
      <c r="M407" s="39" t="s">
        <v>82</v>
      </c>
      <c r="N407" s="39"/>
      <c r="O407" s="38">
        <v>60</v>
      </c>
      <c r="P407" s="50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404"/>
      <c r="R407" s="404"/>
      <c r="S407" s="404"/>
      <c r="T407" s="405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D407" s="780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customHeight="1" x14ac:dyDescent="0.3">
      <c r="A408" s="64" t="s">
        <v>533</v>
      </c>
      <c r="B408" s="64" t="s">
        <v>534</v>
      </c>
      <c r="C408" s="37">
        <v>4301011871</v>
      </c>
      <c r="D408" s="402">
        <v>4680115884908</v>
      </c>
      <c r="E408" s="402"/>
      <c r="F408" s="63">
        <v>0.4</v>
      </c>
      <c r="G408" s="38">
        <v>10</v>
      </c>
      <c r="H408" s="63">
        <v>4</v>
      </c>
      <c r="I408" s="63">
        <v>4.21</v>
      </c>
      <c r="J408" s="38">
        <v>120</v>
      </c>
      <c r="K408" s="38" t="s">
        <v>88</v>
      </c>
      <c r="L408" s="38"/>
      <c r="M408" s="39" t="s">
        <v>82</v>
      </c>
      <c r="N408" s="39"/>
      <c r="O408" s="38">
        <v>60</v>
      </c>
      <c r="P408" s="50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404"/>
      <c r="R408" s="404"/>
      <c r="S408" s="404"/>
      <c r="T408" s="405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IFERROR(IF(Y408=0,"",ROUNDUP(Y408/H408,0)*0.00937),"")</f>
        <v/>
      </c>
      <c r="AA408" s="69" t="s">
        <v>48</v>
      </c>
      <c r="AB408" s="70" t="s">
        <v>48</v>
      </c>
      <c r="AC408" s="82"/>
      <c r="AD408" s="780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12.5" x14ac:dyDescent="0.25">
      <c r="A409" s="396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409"/>
      <c r="P409" s="406" t="s">
        <v>43</v>
      </c>
      <c r="Q409" s="407"/>
      <c r="R409" s="407"/>
      <c r="S409" s="407"/>
      <c r="T409" s="407"/>
      <c r="U409" s="407"/>
      <c r="V409" s="408"/>
      <c r="W409" s="43" t="s">
        <v>42</v>
      </c>
      <c r="X409" s="44">
        <f>IFERROR(X405/H405,"0")+IFERROR(X406/H406,"0")+IFERROR(X407/H407,"0")+IFERROR(X408/H408,"0")</f>
        <v>0</v>
      </c>
      <c r="Y409" s="44">
        <f>IFERROR(Y405/H405,"0")+IFERROR(Y406/H406,"0")+IFERROR(Y407/H407,"0")+IFERROR(Y408/H408,"0")</f>
        <v>0</v>
      </c>
      <c r="Z409" s="44">
        <f>IFERROR(IF(Z405="",0,Z405),"0")+IFERROR(IF(Z406="",0,Z406),"0")+IFERROR(IF(Z407="",0,Z407),"0")+IFERROR(IF(Z408="",0,Z408),"0")</f>
        <v>0</v>
      </c>
      <c r="AA409" s="68"/>
      <c r="AB409" s="68"/>
      <c r="AC409" s="68"/>
      <c r="AD409" s="780"/>
    </row>
    <row r="410" spans="1:68" ht="12.5" x14ac:dyDescent="0.25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409"/>
      <c r="P410" s="406" t="s">
        <v>43</v>
      </c>
      <c r="Q410" s="407"/>
      <c r="R410" s="407"/>
      <c r="S410" s="407"/>
      <c r="T410" s="407"/>
      <c r="U410" s="407"/>
      <c r="V410" s="408"/>
      <c r="W410" s="43" t="s">
        <v>0</v>
      </c>
      <c r="X410" s="44">
        <f>IFERROR(SUM(X405:X408),"0")</f>
        <v>0</v>
      </c>
      <c r="Y410" s="44">
        <f>IFERROR(SUM(Y405:Y408),"0")</f>
        <v>0</v>
      </c>
      <c r="Z410" s="43"/>
      <c r="AA410" s="68"/>
      <c r="AB410" s="68"/>
      <c r="AC410" s="68"/>
      <c r="AD410" s="780"/>
    </row>
    <row r="411" spans="1:68" ht="14.25" customHeight="1" x14ac:dyDescent="0.3">
      <c r="A411" s="401" t="s">
        <v>79</v>
      </c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01"/>
      <c r="Z411" s="401"/>
      <c r="AA411" s="67"/>
      <c r="AB411" s="67"/>
      <c r="AC411" s="81"/>
      <c r="AD411" s="780"/>
    </row>
    <row r="412" spans="1:68" ht="27" customHeight="1" x14ac:dyDescent="0.3">
      <c r="A412" s="64" t="s">
        <v>535</v>
      </c>
      <c r="B412" s="64" t="s">
        <v>536</v>
      </c>
      <c r="C412" s="37">
        <v>4301031303</v>
      </c>
      <c r="D412" s="402">
        <v>4607091384802</v>
      </c>
      <c r="E412" s="402"/>
      <c r="F412" s="63">
        <v>0.73</v>
      </c>
      <c r="G412" s="38">
        <v>6</v>
      </c>
      <c r="H412" s="63">
        <v>4.38</v>
      </c>
      <c r="I412" s="63">
        <v>4.6399999999999997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35</v>
      </c>
      <c r="P412" s="5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404"/>
      <c r="R412" s="404"/>
      <c r="S412" s="404"/>
      <c r="T412" s="405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D412" s="780"/>
      <c r="AG412" s="79"/>
      <c r="AJ412" s="84"/>
      <c r="AK412" s="84"/>
      <c r="BB412" s="296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3">
      <c r="A413" s="64" t="s">
        <v>537</v>
      </c>
      <c r="B413" s="64" t="s">
        <v>538</v>
      </c>
      <c r="C413" s="37">
        <v>4301031304</v>
      </c>
      <c r="D413" s="402">
        <v>4607091384826</v>
      </c>
      <c r="E413" s="402"/>
      <c r="F413" s="63">
        <v>0.35</v>
      </c>
      <c r="G413" s="38">
        <v>8</v>
      </c>
      <c r="H413" s="63">
        <v>2.8</v>
      </c>
      <c r="I413" s="63">
        <v>2.98</v>
      </c>
      <c r="J413" s="38">
        <v>234</v>
      </c>
      <c r="K413" s="38" t="s">
        <v>83</v>
      </c>
      <c r="L413" s="38"/>
      <c r="M413" s="39" t="s">
        <v>82</v>
      </c>
      <c r="N413" s="39"/>
      <c r="O413" s="38">
        <v>35</v>
      </c>
      <c r="P413" s="5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404"/>
      <c r="R413" s="404"/>
      <c r="S413" s="404"/>
      <c r="T413" s="405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IFERROR(IF(Y413=0,"",ROUNDUP(Y413/H413,0)*0.00502),"")</f>
        <v/>
      </c>
      <c r="AA413" s="69" t="s">
        <v>48</v>
      </c>
      <c r="AB413" s="70" t="s">
        <v>48</v>
      </c>
      <c r="AC413" s="82"/>
      <c r="AD413" s="780"/>
      <c r="AG413" s="79"/>
      <c r="AJ413" s="84"/>
      <c r="AK413" s="84"/>
      <c r="BB413" s="297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12.5" x14ac:dyDescent="0.25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409"/>
      <c r="P414" s="406" t="s">
        <v>43</v>
      </c>
      <c r="Q414" s="407"/>
      <c r="R414" s="407"/>
      <c r="S414" s="407"/>
      <c r="T414" s="407"/>
      <c r="U414" s="407"/>
      <c r="V414" s="408"/>
      <c r="W414" s="43" t="s">
        <v>42</v>
      </c>
      <c r="X414" s="44">
        <f>IFERROR(X412/H412,"0")+IFERROR(X413/H413,"0")</f>
        <v>0</v>
      </c>
      <c r="Y414" s="44">
        <f>IFERROR(Y412/H412,"0")+IFERROR(Y413/H413,"0")</f>
        <v>0</v>
      </c>
      <c r="Z414" s="44">
        <f>IFERROR(IF(Z412="",0,Z412),"0")+IFERROR(IF(Z413="",0,Z413),"0")</f>
        <v>0</v>
      </c>
      <c r="AA414" s="68"/>
      <c r="AB414" s="68"/>
      <c r="AC414" s="68"/>
      <c r="AD414" s="780"/>
    </row>
    <row r="415" spans="1:68" ht="12.5" x14ac:dyDescent="0.25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409"/>
      <c r="P415" s="406" t="s">
        <v>43</v>
      </c>
      <c r="Q415" s="407"/>
      <c r="R415" s="407"/>
      <c r="S415" s="407"/>
      <c r="T415" s="407"/>
      <c r="U415" s="407"/>
      <c r="V415" s="408"/>
      <c r="W415" s="43" t="s">
        <v>0</v>
      </c>
      <c r="X415" s="44">
        <f>IFERROR(SUM(X412:X413),"0")</f>
        <v>0</v>
      </c>
      <c r="Y415" s="44">
        <f>IFERROR(SUM(Y412:Y413),"0")</f>
        <v>0</v>
      </c>
      <c r="Z415" s="43"/>
      <c r="AA415" s="68"/>
      <c r="AB415" s="68"/>
      <c r="AC415" s="68"/>
      <c r="AD415" s="780"/>
    </row>
    <row r="416" spans="1:68" ht="14.25" customHeight="1" x14ac:dyDescent="0.3">
      <c r="A416" s="401" t="s">
        <v>84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401"/>
      <c r="AA416" s="67"/>
      <c r="AB416" s="67"/>
      <c r="AC416" s="81"/>
      <c r="AD416" s="780"/>
    </row>
    <row r="417" spans="1:68" ht="27" customHeight="1" x14ac:dyDescent="0.3">
      <c r="A417" s="64" t="s">
        <v>539</v>
      </c>
      <c r="B417" s="64" t="s">
        <v>540</v>
      </c>
      <c r="C417" s="37">
        <v>4301051635</v>
      </c>
      <c r="D417" s="402">
        <v>4607091384246</v>
      </c>
      <c r="E417" s="402"/>
      <c r="F417" s="63">
        <v>1.3</v>
      </c>
      <c r="G417" s="38">
        <v>6</v>
      </c>
      <c r="H417" s="63">
        <v>7.8</v>
      </c>
      <c r="I417" s="63">
        <v>8.3640000000000008</v>
      </c>
      <c r="J417" s="38">
        <v>56</v>
      </c>
      <c r="K417" s="38" t="s">
        <v>126</v>
      </c>
      <c r="L417" s="38"/>
      <c r="M417" s="39" t="s">
        <v>82</v>
      </c>
      <c r="N417" s="39"/>
      <c r="O417" s="38">
        <v>40</v>
      </c>
      <c r="P417" s="49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404"/>
      <c r="R417" s="404"/>
      <c r="S417" s="404"/>
      <c r="T417" s="405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D417" s="780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3">
      <c r="A418" s="64" t="s">
        <v>541</v>
      </c>
      <c r="B418" s="64" t="s">
        <v>542</v>
      </c>
      <c r="C418" s="37">
        <v>4301051445</v>
      </c>
      <c r="D418" s="402">
        <v>4680115881976</v>
      </c>
      <c r="E418" s="402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5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404"/>
      <c r="R418" s="404"/>
      <c r="S418" s="404"/>
      <c r="T418" s="405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D418" s="780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t="27" customHeight="1" x14ac:dyDescent="0.3">
      <c r="A419" s="64" t="s">
        <v>543</v>
      </c>
      <c r="B419" s="64" t="s">
        <v>544</v>
      </c>
      <c r="C419" s="37">
        <v>4301051297</v>
      </c>
      <c r="D419" s="402">
        <v>4607091384253</v>
      </c>
      <c r="E419" s="402"/>
      <c r="F419" s="63">
        <v>0.4</v>
      </c>
      <c r="G419" s="38">
        <v>6</v>
      </c>
      <c r="H419" s="63">
        <v>2.4</v>
      </c>
      <c r="I419" s="63">
        <v>2.6840000000000002</v>
      </c>
      <c r="J419" s="38">
        <v>156</v>
      </c>
      <c r="K419" s="38" t="s">
        <v>88</v>
      </c>
      <c r="L419" s="38"/>
      <c r="M419" s="39" t="s">
        <v>82</v>
      </c>
      <c r="N419" s="39"/>
      <c r="O419" s="38">
        <v>40</v>
      </c>
      <c r="P419" s="5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404"/>
      <c r="R419" s="404"/>
      <c r="S419" s="404"/>
      <c r="T419" s="405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IFERROR(IF(Y419=0,"",ROUNDUP(Y419/H419,0)*0.00753),"")</f>
        <v/>
      </c>
      <c r="AA419" s="69" t="s">
        <v>48</v>
      </c>
      <c r="AB419" s="70" t="s">
        <v>48</v>
      </c>
      <c r="AC419" s="82"/>
      <c r="AD419" s="780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3">
      <c r="A420" s="64" t="s">
        <v>543</v>
      </c>
      <c r="B420" s="64" t="s">
        <v>545</v>
      </c>
      <c r="C420" s="37">
        <v>4301051634</v>
      </c>
      <c r="D420" s="402">
        <v>4607091384253</v>
      </c>
      <c r="E420" s="402"/>
      <c r="F420" s="63">
        <v>0.4</v>
      </c>
      <c r="G420" s="38">
        <v>6</v>
      </c>
      <c r="H420" s="63">
        <v>2.4</v>
      </c>
      <c r="I420" s="63">
        <v>2.6840000000000002</v>
      </c>
      <c r="J420" s="38">
        <v>156</v>
      </c>
      <c r="K420" s="38" t="s">
        <v>88</v>
      </c>
      <c r="L420" s="38"/>
      <c r="M420" s="39" t="s">
        <v>82</v>
      </c>
      <c r="N420" s="39"/>
      <c r="O420" s="38">
        <v>40</v>
      </c>
      <c r="P420" s="5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404"/>
      <c r="R420" s="404"/>
      <c r="S420" s="404"/>
      <c r="T420" s="405"/>
      <c r="U420" s="40" t="s">
        <v>48</v>
      </c>
      <c r="V420" s="40" t="s">
        <v>48</v>
      </c>
      <c r="W420" s="41" t="s">
        <v>0</v>
      </c>
      <c r="X420" s="59">
        <v>240</v>
      </c>
      <c r="Y420" s="56">
        <f>IFERROR(IF(X420="",0,CEILING((X420/$H420),1)*$H420),"")</f>
        <v>240</v>
      </c>
      <c r="Z420" s="42">
        <f>IFERROR(IF(Y420=0,"",ROUNDUP(Y420/H420,0)*0.00753),"")</f>
        <v>0.753</v>
      </c>
      <c r="AA420" s="69" t="s">
        <v>48</v>
      </c>
      <c r="AB420" s="70" t="s">
        <v>48</v>
      </c>
      <c r="AC420" s="82"/>
      <c r="AD420" s="780"/>
      <c r="AG420" s="79"/>
      <c r="AJ420" s="84"/>
      <c r="AK420" s="84"/>
      <c r="BB420" s="301" t="s">
        <v>69</v>
      </c>
      <c r="BM420" s="79">
        <f>IFERROR(X420*I420/H420,"0")</f>
        <v>268.40000000000003</v>
      </c>
      <c r="BN420" s="79">
        <f>IFERROR(Y420*I420/H420,"0")</f>
        <v>268.40000000000003</v>
      </c>
      <c r="BO420" s="79">
        <f>IFERROR(1/J420*(X420/H420),"0")</f>
        <v>0.64102564102564097</v>
      </c>
      <c r="BP420" s="79">
        <f>IFERROR(1/J420*(Y420/H420),"0")</f>
        <v>0.64102564102564097</v>
      </c>
    </row>
    <row r="421" spans="1:68" ht="27" customHeight="1" x14ac:dyDescent="0.3">
      <c r="A421" s="64" t="s">
        <v>546</v>
      </c>
      <c r="B421" s="64" t="s">
        <v>547</v>
      </c>
      <c r="C421" s="37">
        <v>4301051444</v>
      </c>
      <c r="D421" s="402">
        <v>4680115881969</v>
      </c>
      <c r="E421" s="402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40</v>
      </c>
      <c r="P421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404"/>
      <c r="R421" s="404"/>
      <c r="S421" s="404"/>
      <c r="T421" s="405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D421" s="780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12.5" x14ac:dyDescent="0.25">
      <c r="A422" s="396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409"/>
      <c r="P422" s="406" t="s">
        <v>43</v>
      </c>
      <c r="Q422" s="407"/>
      <c r="R422" s="407"/>
      <c r="S422" s="407"/>
      <c r="T422" s="407"/>
      <c r="U422" s="407"/>
      <c r="V422" s="408"/>
      <c r="W422" s="43" t="s">
        <v>42</v>
      </c>
      <c r="X422" s="44">
        <f>IFERROR(X417/H417,"0")+IFERROR(X418/H418,"0")+IFERROR(X419/H419,"0")+IFERROR(X420/H420,"0")+IFERROR(X421/H421,"0")</f>
        <v>100</v>
      </c>
      <c r="Y422" s="44">
        <f>IFERROR(Y417/H417,"0")+IFERROR(Y418/H418,"0")+IFERROR(Y419/H419,"0")+IFERROR(Y420/H420,"0")+IFERROR(Y421/H421,"0")</f>
        <v>100</v>
      </c>
      <c r="Z422" s="44">
        <f>IFERROR(IF(Z417="",0,Z417),"0")+IFERROR(IF(Z418="",0,Z418),"0")+IFERROR(IF(Z419="",0,Z419),"0")+IFERROR(IF(Z420="",0,Z420),"0")+IFERROR(IF(Z421="",0,Z421),"0")</f>
        <v>0.753</v>
      </c>
      <c r="AA422" s="68"/>
      <c r="AB422" s="68"/>
      <c r="AC422" s="68"/>
      <c r="AD422" s="780"/>
    </row>
    <row r="423" spans="1:68" ht="12.5" x14ac:dyDescent="0.25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409"/>
      <c r="P423" s="406" t="s">
        <v>43</v>
      </c>
      <c r="Q423" s="407"/>
      <c r="R423" s="407"/>
      <c r="S423" s="407"/>
      <c r="T423" s="407"/>
      <c r="U423" s="407"/>
      <c r="V423" s="408"/>
      <c r="W423" s="43" t="s">
        <v>0</v>
      </c>
      <c r="X423" s="44">
        <f>IFERROR(SUM(X417:X421),"0")</f>
        <v>240</v>
      </c>
      <c r="Y423" s="44">
        <f>IFERROR(SUM(Y417:Y421),"0")</f>
        <v>240</v>
      </c>
      <c r="Z423" s="43"/>
      <c r="AA423" s="68"/>
      <c r="AB423" s="68"/>
      <c r="AC423" s="68"/>
      <c r="AD423" s="780"/>
    </row>
    <row r="424" spans="1:68" ht="14.25" customHeight="1" x14ac:dyDescent="0.3">
      <c r="A424" s="401" t="s">
        <v>183</v>
      </c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1"/>
      <c r="P424" s="401"/>
      <c r="Q424" s="401"/>
      <c r="R424" s="401"/>
      <c r="S424" s="401"/>
      <c r="T424" s="401"/>
      <c r="U424" s="401"/>
      <c r="V424" s="401"/>
      <c r="W424" s="401"/>
      <c r="X424" s="401"/>
      <c r="Y424" s="401"/>
      <c r="Z424" s="401"/>
      <c r="AA424" s="67"/>
      <c r="AB424" s="67"/>
      <c r="AC424" s="81"/>
      <c r="AD424" s="780"/>
    </row>
    <row r="425" spans="1:68" ht="27" customHeight="1" x14ac:dyDescent="0.3">
      <c r="A425" s="64" t="s">
        <v>548</v>
      </c>
      <c r="B425" s="64" t="s">
        <v>549</v>
      </c>
      <c r="C425" s="37">
        <v>4301060377</v>
      </c>
      <c r="D425" s="402">
        <v>4607091389357</v>
      </c>
      <c r="E425" s="402"/>
      <c r="F425" s="63">
        <v>1.3</v>
      </c>
      <c r="G425" s="38">
        <v>6</v>
      </c>
      <c r="H425" s="63">
        <v>7.8</v>
      </c>
      <c r="I425" s="63">
        <v>8.2799999999999994</v>
      </c>
      <c r="J425" s="38">
        <v>56</v>
      </c>
      <c r="K425" s="38" t="s">
        <v>126</v>
      </c>
      <c r="L425" s="38"/>
      <c r="M425" s="39" t="s">
        <v>82</v>
      </c>
      <c r="N425" s="39"/>
      <c r="O425" s="38">
        <v>40</v>
      </c>
      <c r="P425" s="5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404"/>
      <c r="R425" s="404"/>
      <c r="S425" s="404"/>
      <c r="T425" s="405"/>
      <c r="U425" s="40" t="s">
        <v>48</v>
      </c>
      <c r="V425" s="40" t="s">
        <v>48</v>
      </c>
      <c r="W425" s="41" t="s">
        <v>0</v>
      </c>
      <c r="X425" s="59">
        <v>0</v>
      </c>
      <c r="Y425" s="56">
        <f>IFERROR(IF(X425="",0,CEILING((X425/$H425),1)*$H425),"")</f>
        <v>0</v>
      </c>
      <c r="Z425" s="42" t="str">
        <f>IFERROR(IF(Y425=0,"",ROUNDUP(Y425/H425,0)*0.02175),"")</f>
        <v/>
      </c>
      <c r="AA425" s="69" t="s">
        <v>48</v>
      </c>
      <c r="AB425" s="70" t="s">
        <v>48</v>
      </c>
      <c r="AC425" s="82"/>
      <c r="AD425" s="780"/>
      <c r="AG425" s="79"/>
      <c r="AJ425" s="84"/>
      <c r="AK425" s="84"/>
      <c r="BB425" s="303" t="s">
        <v>69</v>
      </c>
      <c r="BM425" s="79">
        <f>IFERROR(X425*I425/H425,"0")</f>
        <v>0</v>
      </c>
      <c r="BN425" s="79">
        <f>IFERROR(Y425*I425/H425,"0")</f>
        <v>0</v>
      </c>
      <c r="BO425" s="79">
        <f>IFERROR(1/J425*(X425/H425),"0")</f>
        <v>0</v>
      </c>
      <c r="BP425" s="79">
        <f>IFERROR(1/J425*(Y425/H425),"0")</f>
        <v>0</v>
      </c>
    </row>
    <row r="426" spans="1:68" ht="12.5" x14ac:dyDescent="0.25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409"/>
      <c r="P426" s="406" t="s">
        <v>43</v>
      </c>
      <c r="Q426" s="407"/>
      <c r="R426" s="407"/>
      <c r="S426" s="407"/>
      <c r="T426" s="407"/>
      <c r="U426" s="407"/>
      <c r="V426" s="408"/>
      <c r="W426" s="43" t="s">
        <v>42</v>
      </c>
      <c r="X426" s="44">
        <f>IFERROR(X425/H425,"0")</f>
        <v>0</v>
      </c>
      <c r="Y426" s="44">
        <f>IFERROR(Y425/H425,"0")</f>
        <v>0</v>
      </c>
      <c r="Z426" s="44">
        <f>IFERROR(IF(Z425="",0,Z425),"0")</f>
        <v>0</v>
      </c>
      <c r="AA426" s="68"/>
      <c r="AB426" s="68"/>
      <c r="AC426" s="68"/>
      <c r="AD426" s="780"/>
    </row>
    <row r="427" spans="1:68" ht="12.5" x14ac:dyDescent="0.25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409"/>
      <c r="P427" s="406" t="s">
        <v>43</v>
      </c>
      <c r="Q427" s="407"/>
      <c r="R427" s="407"/>
      <c r="S427" s="407"/>
      <c r="T427" s="407"/>
      <c r="U427" s="407"/>
      <c r="V427" s="408"/>
      <c r="W427" s="43" t="s">
        <v>0</v>
      </c>
      <c r="X427" s="44">
        <f>IFERROR(SUM(X425:X425),"0")</f>
        <v>0</v>
      </c>
      <c r="Y427" s="44">
        <f>IFERROR(SUM(Y425:Y425),"0")</f>
        <v>0</v>
      </c>
      <c r="Z427" s="43"/>
      <c r="AA427" s="68"/>
      <c r="AB427" s="68"/>
      <c r="AC427" s="68"/>
      <c r="AD427" s="780"/>
    </row>
    <row r="428" spans="1:68" ht="27.75" customHeight="1" x14ac:dyDescent="0.25">
      <c r="A428" s="438" t="s">
        <v>550</v>
      </c>
      <c r="B428" s="438"/>
      <c r="C428" s="438"/>
      <c r="D428" s="438"/>
      <c r="E428" s="438"/>
      <c r="F428" s="438"/>
      <c r="G428" s="438"/>
      <c r="H428" s="438"/>
      <c r="I428" s="438"/>
      <c r="J428" s="438"/>
      <c r="K428" s="438"/>
      <c r="L428" s="438"/>
      <c r="M428" s="438"/>
      <c r="N428" s="438"/>
      <c r="O428" s="438"/>
      <c r="P428" s="438"/>
      <c r="Q428" s="438"/>
      <c r="R428" s="438"/>
      <c r="S428" s="438"/>
      <c r="T428" s="438"/>
      <c r="U428" s="438"/>
      <c r="V428" s="438"/>
      <c r="W428" s="438"/>
      <c r="X428" s="438"/>
      <c r="Y428" s="438"/>
      <c r="Z428" s="438"/>
      <c r="AA428" s="55"/>
      <c r="AB428" s="55"/>
      <c r="AC428" s="55"/>
      <c r="AD428" s="780"/>
    </row>
    <row r="429" spans="1:68" ht="16.5" customHeight="1" x14ac:dyDescent="0.3">
      <c r="A429" s="415" t="s">
        <v>551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415"/>
      <c r="Z429" s="415"/>
      <c r="AA429" s="66"/>
      <c r="AB429" s="66"/>
      <c r="AC429" s="80"/>
      <c r="AD429" s="780"/>
    </row>
    <row r="430" spans="1:68" ht="14.25" customHeight="1" x14ac:dyDescent="0.3">
      <c r="A430" s="401" t="s">
        <v>122</v>
      </c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1"/>
      <c r="P430" s="401"/>
      <c r="Q430" s="401"/>
      <c r="R430" s="401"/>
      <c r="S430" s="401"/>
      <c r="T430" s="401"/>
      <c r="U430" s="401"/>
      <c r="V430" s="401"/>
      <c r="W430" s="401"/>
      <c r="X430" s="401"/>
      <c r="Y430" s="401"/>
      <c r="Z430" s="401"/>
      <c r="AA430" s="67"/>
      <c r="AB430" s="67"/>
      <c r="AC430" s="81"/>
      <c r="AD430" s="780"/>
    </row>
    <row r="431" spans="1:68" ht="27" customHeight="1" x14ac:dyDescent="0.3">
      <c r="A431" s="64" t="s">
        <v>552</v>
      </c>
      <c r="B431" s="64" t="s">
        <v>553</v>
      </c>
      <c r="C431" s="37">
        <v>4301011428</v>
      </c>
      <c r="D431" s="402">
        <v>4607091389708</v>
      </c>
      <c r="E431" s="402"/>
      <c r="F431" s="63">
        <v>0.45</v>
      </c>
      <c r="G431" s="38">
        <v>6</v>
      </c>
      <c r="H431" s="63">
        <v>2.7</v>
      </c>
      <c r="I431" s="63">
        <v>2.9</v>
      </c>
      <c r="J431" s="38">
        <v>156</v>
      </c>
      <c r="K431" s="38" t="s">
        <v>88</v>
      </c>
      <c r="L431" s="38"/>
      <c r="M431" s="39" t="s">
        <v>125</v>
      </c>
      <c r="N431" s="39"/>
      <c r="O431" s="38">
        <v>50</v>
      </c>
      <c r="P43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404"/>
      <c r="R431" s="404"/>
      <c r="S431" s="404"/>
      <c r="T431" s="405"/>
      <c r="U431" s="40" t="s">
        <v>48</v>
      </c>
      <c r="V431" s="40" t="s">
        <v>48</v>
      </c>
      <c r="W431" s="41" t="s">
        <v>0</v>
      </c>
      <c r="X431" s="59">
        <v>54</v>
      </c>
      <c r="Y431" s="56">
        <f>IFERROR(IF(X431="",0,CEILING((X431/$H431),1)*$H431),"")</f>
        <v>54</v>
      </c>
      <c r="Z431" s="42">
        <f>IFERROR(IF(Y431=0,"",ROUNDUP(Y431/H431,0)*0.00753),"")</f>
        <v>0.15060000000000001</v>
      </c>
      <c r="AA431" s="69" t="s">
        <v>48</v>
      </c>
      <c r="AB431" s="70" t="s">
        <v>48</v>
      </c>
      <c r="AC431" s="82"/>
      <c r="AD431" s="780"/>
      <c r="AG431" s="79"/>
      <c r="AJ431" s="84"/>
      <c r="AK431" s="84"/>
      <c r="BB431" s="304" t="s">
        <v>69</v>
      </c>
      <c r="BM431" s="79">
        <f>IFERROR(X431*I431/H431,"0")</f>
        <v>57.999999999999993</v>
      </c>
      <c r="BN431" s="79">
        <f>IFERROR(Y431*I431/H431,"0")</f>
        <v>57.999999999999993</v>
      </c>
      <c r="BO431" s="79">
        <f>IFERROR(1/J431*(X431/H431),"0")</f>
        <v>0.12820512820512819</v>
      </c>
      <c r="BP431" s="79">
        <f>IFERROR(1/J431*(Y431/H431),"0")</f>
        <v>0.12820512820512819</v>
      </c>
    </row>
    <row r="432" spans="1:68" ht="12.5" x14ac:dyDescent="0.25">
      <c r="A432" s="396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409"/>
      <c r="P432" s="406" t="s">
        <v>43</v>
      </c>
      <c r="Q432" s="407"/>
      <c r="R432" s="407"/>
      <c r="S432" s="407"/>
      <c r="T432" s="407"/>
      <c r="U432" s="407"/>
      <c r="V432" s="408"/>
      <c r="W432" s="43" t="s">
        <v>42</v>
      </c>
      <c r="X432" s="44">
        <f>IFERROR(X431/H431,"0")</f>
        <v>20</v>
      </c>
      <c r="Y432" s="44">
        <f>IFERROR(Y431/H431,"0")</f>
        <v>20</v>
      </c>
      <c r="Z432" s="44">
        <f>IFERROR(IF(Z431="",0,Z431),"0")</f>
        <v>0.15060000000000001</v>
      </c>
      <c r="AA432" s="68"/>
      <c r="AB432" s="68"/>
      <c r="AC432" s="68"/>
      <c r="AD432" s="780"/>
    </row>
    <row r="433" spans="1:68" ht="12.5" x14ac:dyDescent="0.25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409"/>
      <c r="P433" s="406" t="s">
        <v>43</v>
      </c>
      <c r="Q433" s="407"/>
      <c r="R433" s="407"/>
      <c r="S433" s="407"/>
      <c r="T433" s="407"/>
      <c r="U433" s="407"/>
      <c r="V433" s="408"/>
      <c r="W433" s="43" t="s">
        <v>0</v>
      </c>
      <c r="X433" s="44">
        <f>IFERROR(SUM(X431:X431),"0")</f>
        <v>54</v>
      </c>
      <c r="Y433" s="44">
        <f>IFERROR(SUM(Y431:Y431),"0")</f>
        <v>54</v>
      </c>
      <c r="Z433" s="43"/>
      <c r="AA433" s="68"/>
      <c r="AB433" s="68"/>
      <c r="AC433" s="68"/>
      <c r="AD433" s="780"/>
    </row>
    <row r="434" spans="1:68" ht="14.25" customHeight="1" x14ac:dyDescent="0.3">
      <c r="A434" s="401" t="s">
        <v>79</v>
      </c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01"/>
      <c r="P434" s="401"/>
      <c r="Q434" s="401"/>
      <c r="R434" s="401"/>
      <c r="S434" s="401"/>
      <c r="T434" s="401"/>
      <c r="U434" s="401"/>
      <c r="V434" s="401"/>
      <c r="W434" s="401"/>
      <c r="X434" s="401"/>
      <c r="Y434" s="401"/>
      <c r="Z434" s="401"/>
      <c r="AA434" s="67"/>
      <c r="AB434" s="67"/>
      <c r="AC434" s="81"/>
      <c r="AD434" s="780"/>
    </row>
    <row r="435" spans="1:68" ht="27" customHeight="1" x14ac:dyDescent="0.3">
      <c r="A435" s="64" t="s">
        <v>554</v>
      </c>
      <c r="B435" s="64" t="s">
        <v>555</v>
      </c>
      <c r="C435" s="37">
        <v>4301031322</v>
      </c>
      <c r="D435" s="402">
        <v>4607091389753</v>
      </c>
      <c r="E435" s="402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88</v>
      </c>
      <c r="L435" s="38"/>
      <c r="M435" s="39" t="s">
        <v>82</v>
      </c>
      <c r="N435" s="39"/>
      <c r="O435" s="38">
        <v>50</v>
      </c>
      <c r="P435" s="49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404"/>
      <c r="R435" s="404"/>
      <c r="S435" s="404"/>
      <c r="T435" s="405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ref="Y435:Y455" si="72">IFERROR(IF(X435="",0,CEILING((X435/$H435),1)*$H435),"")</f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D435" s="780"/>
      <c r="AG435" s="79"/>
      <c r="AJ435" s="84"/>
      <c r="AK435" s="84"/>
      <c r="BB435" s="305" t="s">
        <v>69</v>
      </c>
      <c r="BM435" s="79">
        <f t="shared" ref="BM435:BM455" si="73">IFERROR(X435*I435/H435,"0")</f>
        <v>0</v>
      </c>
      <c r="BN435" s="79">
        <f t="shared" ref="BN435:BN455" si="74">IFERROR(Y435*I435/H435,"0")</f>
        <v>0</v>
      </c>
      <c r="BO435" s="79">
        <f t="shared" ref="BO435:BO455" si="75">IFERROR(1/J435*(X435/H435),"0")</f>
        <v>0</v>
      </c>
      <c r="BP435" s="79">
        <f t="shared" ref="BP435:BP455" si="76">IFERROR(1/J435*(Y435/H435),"0")</f>
        <v>0</v>
      </c>
    </row>
    <row r="436" spans="1:68" ht="27" customHeight="1" x14ac:dyDescent="0.3">
      <c r="A436" s="64" t="s">
        <v>554</v>
      </c>
      <c r="B436" s="64" t="s">
        <v>556</v>
      </c>
      <c r="C436" s="37">
        <v>4301031355</v>
      </c>
      <c r="D436" s="402">
        <v>4607091389753</v>
      </c>
      <c r="E436" s="402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88</v>
      </c>
      <c r="L436" s="38"/>
      <c r="M436" s="39" t="s">
        <v>82</v>
      </c>
      <c r="N436" s="39"/>
      <c r="O436" s="38">
        <v>50</v>
      </c>
      <c r="P436" s="4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404"/>
      <c r="R436" s="404"/>
      <c r="S436" s="404"/>
      <c r="T436" s="405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D436" s="780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3">
      <c r="A437" s="64" t="s">
        <v>557</v>
      </c>
      <c r="B437" s="64" t="s">
        <v>558</v>
      </c>
      <c r="C437" s="37">
        <v>4301031323</v>
      </c>
      <c r="D437" s="402">
        <v>4607091389760</v>
      </c>
      <c r="E437" s="402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88</v>
      </c>
      <c r="L437" s="38"/>
      <c r="M437" s="39" t="s">
        <v>82</v>
      </c>
      <c r="N437" s="39"/>
      <c r="O437" s="38">
        <v>50</v>
      </c>
      <c r="P437" s="4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404"/>
      <c r="R437" s="404"/>
      <c r="S437" s="404"/>
      <c r="T437" s="405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D437" s="780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3">
      <c r="A438" s="64" t="s">
        <v>559</v>
      </c>
      <c r="B438" s="64" t="s">
        <v>560</v>
      </c>
      <c r="C438" s="37">
        <v>4301031325</v>
      </c>
      <c r="D438" s="402">
        <v>4607091389746</v>
      </c>
      <c r="E438" s="402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88</v>
      </c>
      <c r="L438" s="38"/>
      <c r="M438" s="39" t="s">
        <v>82</v>
      </c>
      <c r="N438" s="39"/>
      <c r="O438" s="38">
        <v>50</v>
      </c>
      <c r="P438" s="4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404"/>
      <c r="R438" s="404"/>
      <c r="S438" s="404"/>
      <c r="T438" s="405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D438" s="780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3">
      <c r="A439" s="64" t="s">
        <v>559</v>
      </c>
      <c r="B439" s="64" t="s">
        <v>561</v>
      </c>
      <c r="C439" s="37">
        <v>4301031356</v>
      </c>
      <c r="D439" s="402">
        <v>4607091389746</v>
      </c>
      <c r="E439" s="402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50</v>
      </c>
      <c r="P439" s="48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04"/>
      <c r="R439" s="404"/>
      <c r="S439" s="404"/>
      <c r="T439" s="405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D439" s="780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3">
      <c r="A440" s="64" t="s">
        <v>562</v>
      </c>
      <c r="B440" s="64" t="s">
        <v>563</v>
      </c>
      <c r="C440" s="37">
        <v>4301031335</v>
      </c>
      <c r="D440" s="402">
        <v>4680115883147</v>
      </c>
      <c r="E440" s="402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404"/>
      <c r="R440" s="404"/>
      <c r="S440" s="404"/>
      <c r="T440" s="405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ref="Z440:Z454" si="77">IFERROR(IF(Y440=0,"",ROUNDUP(Y440/H440,0)*0.00502),"")</f>
        <v/>
      </c>
      <c r="AA440" s="69" t="s">
        <v>48</v>
      </c>
      <c r="AB440" s="70" t="s">
        <v>48</v>
      </c>
      <c r="AC440" s="82"/>
      <c r="AD440" s="780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3">
      <c r="A441" s="64" t="s">
        <v>562</v>
      </c>
      <c r="B441" s="64" t="s">
        <v>564</v>
      </c>
      <c r="C441" s="37">
        <v>4301031257</v>
      </c>
      <c r="D441" s="402">
        <v>4680115883147</v>
      </c>
      <c r="E441" s="402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04"/>
      <c r="R441" s="404"/>
      <c r="S441" s="404"/>
      <c r="T441" s="405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D441" s="780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3">
      <c r="A442" s="64" t="s">
        <v>565</v>
      </c>
      <c r="B442" s="64" t="s">
        <v>566</v>
      </c>
      <c r="C442" s="37">
        <v>4301031330</v>
      </c>
      <c r="D442" s="402">
        <v>4607091384338</v>
      </c>
      <c r="E442" s="402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4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404"/>
      <c r="R442" s="404"/>
      <c r="S442" s="404"/>
      <c r="T442" s="405"/>
      <c r="U442" s="40" t="s">
        <v>48</v>
      </c>
      <c r="V442" s="40" t="s">
        <v>48</v>
      </c>
      <c r="W442" s="41" t="s">
        <v>0</v>
      </c>
      <c r="X442" s="59">
        <v>48.3</v>
      </c>
      <c r="Y442" s="56">
        <f t="shared" si="72"/>
        <v>48.300000000000004</v>
      </c>
      <c r="Z442" s="42">
        <f t="shared" si="77"/>
        <v>0.11546000000000001</v>
      </c>
      <c r="AA442" s="69" t="s">
        <v>48</v>
      </c>
      <c r="AB442" s="70" t="s">
        <v>48</v>
      </c>
      <c r="AC442" s="82"/>
      <c r="AD442" s="780"/>
      <c r="AG442" s="79"/>
      <c r="AJ442" s="84"/>
      <c r="AK442" s="84"/>
      <c r="BB442" s="312" t="s">
        <v>69</v>
      </c>
      <c r="BM442" s="79">
        <f t="shared" si="73"/>
        <v>51.289999999999992</v>
      </c>
      <c r="BN442" s="79">
        <f t="shared" si="74"/>
        <v>51.29</v>
      </c>
      <c r="BO442" s="79">
        <f t="shared" si="75"/>
        <v>9.8290598290598288E-2</v>
      </c>
      <c r="BP442" s="79">
        <f t="shared" si="76"/>
        <v>9.8290598290598302E-2</v>
      </c>
    </row>
    <row r="443" spans="1:68" ht="27" customHeight="1" x14ac:dyDescent="0.3">
      <c r="A443" s="64" t="s">
        <v>565</v>
      </c>
      <c r="B443" s="64" t="s">
        <v>567</v>
      </c>
      <c r="C443" s="37">
        <v>4301031178</v>
      </c>
      <c r="D443" s="402">
        <v>4607091384338</v>
      </c>
      <c r="E443" s="402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04"/>
      <c r="R443" s="404"/>
      <c r="S443" s="404"/>
      <c r="T443" s="405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D443" s="780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3">
      <c r="A444" s="64" t="s">
        <v>568</v>
      </c>
      <c r="B444" s="64" t="s">
        <v>569</v>
      </c>
      <c r="C444" s="37">
        <v>4301031336</v>
      </c>
      <c r="D444" s="402">
        <v>4680115883154</v>
      </c>
      <c r="E444" s="402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404"/>
      <c r="R444" s="404"/>
      <c r="S444" s="404"/>
      <c r="T444" s="405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D444" s="780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37.5" customHeight="1" x14ac:dyDescent="0.3">
      <c r="A445" s="64" t="s">
        <v>568</v>
      </c>
      <c r="B445" s="64" t="s">
        <v>570</v>
      </c>
      <c r="C445" s="37">
        <v>4301031254</v>
      </c>
      <c r="D445" s="402">
        <v>4680115883154</v>
      </c>
      <c r="E445" s="402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45</v>
      </c>
      <c r="P445" s="4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04"/>
      <c r="R445" s="404"/>
      <c r="S445" s="404"/>
      <c r="T445" s="405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D445" s="780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3">
      <c r="A446" s="64" t="s">
        <v>571</v>
      </c>
      <c r="B446" s="64" t="s">
        <v>572</v>
      </c>
      <c r="C446" s="37">
        <v>4301031331</v>
      </c>
      <c r="D446" s="402">
        <v>4607091389524</v>
      </c>
      <c r="E446" s="402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404"/>
      <c r="R446" s="404"/>
      <c r="S446" s="404"/>
      <c r="T446" s="405"/>
      <c r="U446" s="40" t="s">
        <v>48</v>
      </c>
      <c r="V446" s="40" t="s">
        <v>48</v>
      </c>
      <c r="W446" s="41" t="s">
        <v>0</v>
      </c>
      <c r="X446" s="59">
        <v>113.39999999999999</v>
      </c>
      <c r="Y446" s="56">
        <f t="shared" si="72"/>
        <v>113.4</v>
      </c>
      <c r="Z446" s="42">
        <f t="shared" si="77"/>
        <v>0.27107999999999999</v>
      </c>
      <c r="AA446" s="69" t="s">
        <v>48</v>
      </c>
      <c r="AB446" s="70" t="s">
        <v>48</v>
      </c>
      <c r="AC446" s="82"/>
      <c r="AD446" s="780"/>
      <c r="AG446" s="79"/>
      <c r="AJ446" s="84"/>
      <c r="AK446" s="84"/>
      <c r="BB446" s="316" t="s">
        <v>69</v>
      </c>
      <c r="BM446" s="79">
        <f t="shared" si="73"/>
        <v>120.41999999999999</v>
      </c>
      <c r="BN446" s="79">
        <f t="shared" si="74"/>
        <v>120.42</v>
      </c>
      <c r="BO446" s="79">
        <f t="shared" si="75"/>
        <v>0.23076923076923075</v>
      </c>
      <c r="BP446" s="79">
        <f t="shared" si="76"/>
        <v>0.23076923076923078</v>
      </c>
    </row>
    <row r="447" spans="1:68" ht="37.5" customHeight="1" x14ac:dyDescent="0.3">
      <c r="A447" s="64" t="s">
        <v>571</v>
      </c>
      <c r="B447" s="64" t="s">
        <v>573</v>
      </c>
      <c r="C447" s="37">
        <v>4301031361</v>
      </c>
      <c r="D447" s="402">
        <v>4607091389524</v>
      </c>
      <c r="E447" s="402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477" t="s">
        <v>574</v>
      </c>
      <c r="Q447" s="404"/>
      <c r="R447" s="404"/>
      <c r="S447" s="404"/>
      <c r="T447" s="405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D447" s="780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3">
      <c r="A448" s="64" t="s">
        <v>575</v>
      </c>
      <c r="B448" s="64" t="s">
        <v>576</v>
      </c>
      <c r="C448" s="37">
        <v>4301031337</v>
      </c>
      <c r="D448" s="402">
        <v>4680115883161</v>
      </c>
      <c r="E448" s="402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4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404"/>
      <c r="R448" s="404"/>
      <c r="S448" s="404"/>
      <c r="T448" s="405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D448" s="780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27" customHeight="1" x14ac:dyDescent="0.3">
      <c r="A449" s="64" t="s">
        <v>575</v>
      </c>
      <c r="B449" s="64" t="s">
        <v>577</v>
      </c>
      <c r="C449" s="37">
        <v>4301031258</v>
      </c>
      <c r="D449" s="402">
        <v>4680115883161</v>
      </c>
      <c r="E449" s="402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4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04"/>
      <c r="R449" s="404"/>
      <c r="S449" s="404"/>
      <c r="T449" s="405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D449" s="780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3">
      <c r="A450" s="64" t="s">
        <v>578</v>
      </c>
      <c r="B450" s="64" t="s">
        <v>579</v>
      </c>
      <c r="C450" s="37">
        <v>4301031333</v>
      </c>
      <c r="D450" s="402">
        <v>4607091389531</v>
      </c>
      <c r="E450" s="402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48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04"/>
      <c r="R450" s="404"/>
      <c r="S450" s="404"/>
      <c r="T450" s="405"/>
      <c r="U450" s="40" t="s">
        <v>48</v>
      </c>
      <c r="V450" s="40" t="s">
        <v>48</v>
      </c>
      <c r="W450" s="41" t="s">
        <v>0</v>
      </c>
      <c r="X450" s="59">
        <v>29.4</v>
      </c>
      <c r="Y450" s="56">
        <f t="shared" si="72"/>
        <v>29.400000000000002</v>
      </c>
      <c r="Z450" s="42">
        <f t="shared" si="77"/>
        <v>7.0280000000000009E-2</v>
      </c>
      <c r="AA450" s="69" t="s">
        <v>48</v>
      </c>
      <c r="AB450" s="70" t="s">
        <v>48</v>
      </c>
      <c r="AC450" s="82"/>
      <c r="AD450" s="780"/>
      <c r="AG450" s="79"/>
      <c r="AJ450" s="84"/>
      <c r="AK450" s="84"/>
      <c r="BB450" s="320" t="s">
        <v>69</v>
      </c>
      <c r="BM450" s="79">
        <f t="shared" si="73"/>
        <v>31.22</v>
      </c>
      <c r="BN450" s="79">
        <f t="shared" si="74"/>
        <v>31.22</v>
      </c>
      <c r="BO450" s="79">
        <f t="shared" si="75"/>
        <v>5.9829059829059825E-2</v>
      </c>
      <c r="BP450" s="79">
        <f t="shared" si="76"/>
        <v>5.9829059829059839E-2</v>
      </c>
    </row>
    <row r="451" spans="1:68" ht="27" customHeight="1" x14ac:dyDescent="0.3">
      <c r="A451" s="64" t="s">
        <v>578</v>
      </c>
      <c r="B451" s="64" t="s">
        <v>580</v>
      </c>
      <c r="C451" s="37">
        <v>4301031358</v>
      </c>
      <c r="D451" s="402">
        <v>4607091389531</v>
      </c>
      <c r="E451" s="402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50</v>
      </c>
      <c r="P451" s="4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04"/>
      <c r="R451" s="404"/>
      <c r="S451" s="404"/>
      <c r="T451" s="405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D451" s="780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3">
      <c r="A452" s="64" t="s">
        <v>581</v>
      </c>
      <c r="B452" s="64" t="s">
        <v>582</v>
      </c>
      <c r="C452" s="37">
        <v>4301031360</v>
      </c>
      <c r="D452" s="402">
        <v>4607091384345</v>
      </c>
      <c r="E452" s="402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83</v>
      </c>
      <c r="L452" s="38"/>
      <c r="M452" s="39" t="s">
        <v>82</v>
      </c>
      <c r="N452" s="39"/>
      <c r="O452" s="38">
        <v>50</v>
      </c>
      <c r="P452" s="4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04"/>
      <c r="R452" s="404"/>
      <c r="S452" s="404"/>
      <c r="T452" s="405"/>
      <c r="U452" s="40" t="s">
        <v>48</v>
      </c>
      <c r="V452" s="40" t="s">
        <v>48</v>
      </c>
      <c r="W452" s="41" t="s">
        <v>0</v>
      </c>
      <c r="X452" s="59">
        <v>46.199999999999996</v>
      </c>
      <c r="Y452" s="56">
        <f t="shared" si="72"/>
        <v>46.2</v>
      </c>
      <c r="Z452" s="42">
        <f t="shared" si="77"/>
        <v>0.11044000000000001</v>
      </c>
      <c r="AA452" s="69" t="s">
        <v>48</v>
      </c>
      <c r="AB452" s="70" t="s">
        <v>48</v>
      </c>
      <c r="AC452" s="82"/>
      <c r="AD452" s="780"/>
      <c r="AG452" s="79"/>
      <c r="AJ452" s="84"/>
      <c r="AK452" s="84"/>
      <c r="BB452" s="322" t="s">
        <v>69</v>
      </c>
      <c r="BM452" s="79">
        <f t="shared" si="73"/>
        <v>49.059999999999995</v>
      </c>
      <c r="BN452" s="79">
        <f t="shared" si="74"/>
        <v>49.06</v>
      </c>
      <c r="BO452" s="79">
        <f t="shared" si="75"/>
        <v>9.4017094017094016E-2</v>
      </c>
      <c r="BP452" s="79">
        <f t="shared" si="76"/>
        <v>9.401709401709403E-2</v>
      </c>
    </row>
    <row r="453" spans="1:68" ht="27" customHeight="1" x14ac:dyDescent="0.3">
      <c r="A453" s="64" t="s">
        <v>583</v>
      </c>
      <c r="B453" s="64" t="s">
        <v>584</v>
      </c>
      <c r="C453" s="37">
        <v>4301031338</v>
      </c>
      <c r="D453" s="402">
        <v>4680115883185</v>
      </c>
      <c r="E453" s="402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83</v>
      </c>
      <c r="L453" s="38"/>
      <c r="M453" s="39" t="s">
        <v>82</v>
      </c>
      <c r="N453" s="39"/>
      <c r="O453" s="38">
        <v>50</v>
      </c>
      <c r="P453" s="4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04"/>
      <c r="R453" s="404"/>
      <c r="S453" s="404"/>
      <c r="T453" s="405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D453" s="780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27" customHeight="1" x14ac:dyDescent="0.3">
      <c r="A454" s="64" t="s">
        <v>583</v>
      </c>
      <c r="B454" s="64" t="s">
        <v>585</v>
      </c>
      <c r="C454" s="37">
        <v>4301031255</v>
      </c>
      <c r="D454" s="402">
        <v>4680115883185</v>
      </c>
      <c r="E454" s="402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83</v>
      </c>
      <c r="L454" s="38"/>
      <c r="M454" s="39" t="s">
        <v>82</v>
      </c>
      <c r="N454" s="39"/>
      <c r="O454" s="38">
        <v>45</v>
      </c>
      <c r="P454" s="4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04"/>
      <c r="R454" s="404"/>
      <c r="S454" s="404"/>
      <c r="T454" s="405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D454" s="780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37.5" customHeight="1" x14ac:dyDescent="0.3">
      <c r="A455" s="64" t="s">
        <v>586</v>
      </c>
      <c r="B455" s="64" t="s">
        <v>587</v>
      </c>
      <c r="C455" s="37">
        <v>4301031236</v>
      </c>
      <c r="D455" s="402">
        <v>4680115882928</v>
      </c>
      <c r="E455" s="402"/>
      <c r="F455" s="63">
        <v>0.28000000000000003</v>
      </c>
      <c r="G455" s="38">
        <v>6</v>
      </c>
      <c r="H455" s="63">
        <v>1.68</v>
      </c>
      <c r="I455" s="63">
        <v>2.6</v>
      </c>
      <c r="J455" s="38">
        <v>156</v>
      </c>
      <c r="K455" s="38" t="s">
        <v>88</v>
      </c>
      <c r="L455" s="38"/>
      <c r="M455" s="39" t="s">
        <v>82</v>
      </c>
      <c r="N455" s="39"/>
      <c r="O455" s="38">
        <v>35</v>
      </c>
      <c r="P455" s="4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04"/>
      <c r="R455" s="404"/>
      <c r="S455" s="404"/>
      <c r="T455" s="405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>IFERROR(IF(Y455=0,"",ROUNDUP(Y455/H455,0)*0.00753),"")</f>
        <v/>
      </c>
      <c r="AA455" s="69" t="s">
        <v>48</v>
      </c>
      <c r="AB455" s="70" t="s">
        <v>48</v>
      </c>
      <c r="AC455" s="82"/>
      <c r="AD455" s="780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t="12.5" x14ac:dyDescent="0.25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409"/>
      <c r="P456" s="406" t="s">
        <v>43</v>
      </c>
      <c r="Q456" s="407"/>
      <c r="R456" s="407"/>
      <c r="S456" s="407"/>
      <c r="T456" s="407"/>
      <c r="U456" s="407"/>
      <c r="V456" s="408"/>
      <c r="W456" s="43" t="s">
        <v>42</v>
      </c>
      <c r="X456" s="44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112.99999999999999</v>
      </c>
      <c r="Y456" s="44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113</v>
      </c>
      <c r="Z456" s="44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0.56725999999999999</v>
      </c>
      <c r="AA456" s="68"/>
      <c r="AB456" s="68"/>
      <c r="AC456" s="68"/>
      <c r="AD456" s="780"/>
    </row>
    <row r="457" spans="1:68" ht="12.5" x14ac:dyDescent="0.25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409"/>
      <c r="P457" s="406" t="s">
        <v>43</v>
      </c>
      <c r="Q457" s="407"/>
      <c r="R457" s="407"/>
      <c r="S457" s="407"/>
      <c r="T457" s="407"/>
      <c r="U457" s="407"/>
      <c r="V457" s="408"/>
      <c r="W457" s="43" t="s">
        <v>0</v>
      </c>
      <c r="X457" s="44">
        <f>IFERROR(SUM(X435:X455),"0")</f>
        <v>237.29999999999998</v>
      </c>
      <c r="Y457" s="44">
        <f>IFERROR(SUM(Y435:Y455),"0")</f>
        <v>237.3</v>
      </c>
      <c r="Z457" s="43"/>
      <c r="AA457" s="68"/>
      <c r="AB457" s="68"/>
      <c r="AC457" s="68"/>
      <c r="AD457" s="780"/>
    </row>
    <row r="458" spans="1:68" ht="14.25" customHeight="1" x14ac:dyDescent="0.3">
      <c r="A458" s="401" t="s">
        <v>84</v>
      </c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1"/>
      <c r="P458" s="401"/>
      <c r="Q458" s="401"/>
      <c r="R458" s="401"/>
      <c r="S458" s="401"/>
      <c r="T458" s="401"/>
      <c r="U458" s="401"/>
      <c r="V458" s="401"/>
      <c r="W458" s="401"/>
      <c r="X458" s="401"/>
      <c r="Y458" s="401"/>
      <c r="Z458" s="401"/>
      <c r="AA458" s="67"/>
      <c r="AB458" s="67"/>
      <c r="AC458" s="81"/>
      <c r="AD458" s="780"/>
    </row>
    <row r="459" spans="1:68" ht="27" customHeight="1" x14ac:dyDescent="0.3">
      <c r="A459" s="64" t="s">
        <v>588</v>
      </c>
      <c r="B459" s="64" t="s">
        <v>589</v>
      </c>
      <c r="C459" s="37">
        <v>4301051284</v>
      </c>
      <c r="D459" s="402">
        <v>4607091384352</v>
      </c>
      <c r="E459" s="402"/>
      <c r="F459" s="63">
        <v>0.6</v>
      </c>
      <c r="G459" s="38">
        <v>4</v>
      </c>
      <c r="H459" s="63">
        <v>2.4</v>
      </c>
      <c r="I459" s="63">
        <v>2.6459999999999999</v>
      </c>
      <c r="J459" s="38">
        <v>120</v>
      </c>
      <c r="K459" s="38" t="s">
        <v>88</v>
      </c>
      <c r="L459" s="38"/>
      <c r="M459" s="39" t="s">
        <v>128</v>
      </c>
      <c r="N459" s="39"/>
      <c r="O459" s="38">
        <v>45</v>
      </c>
      <c r="P459" s="4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04"/>
      <c r="R459" s="404"/>
      <c r="S459" s="404"/>
      <c r="T459" s="405"/>
      <c r="U459" s="40" t="s">
        <v>48</v>
      </c>
      <c r="V459" s="40" t="s">
        <v>48</v>
      </c>
      <c r="W459" s="41" t="s">
        <v>0</v>
      </c>
      <c r="X459" s="59">
        <v>72</v>
      </c>
      <c r="Y459" s="56">
        <f>IFERROR(IF(X459="",0,CEILING((X459/$H459),1)*$H459),"")</f>
        <v>72</v>
      </c>
      <c r="Z459" s="42">
        <f>IFERROR(IF(Y459=0,"",ROUNDUP(Y459/H459,0)*0.00937),"")</f>
        <v>0.28110000000000002</v>
      </c>
      <c r="AA459" s="69" t="s">
        <v>48</v>
      </c>
      <c r="AB459" s="70" t="s">
        <v>48</v>
      </c>
      <c r="AC459" s="82"/>
      <c r="AD459" s="780"/>
      <c r="AG459" s="79"/>
      <c r="AJ459" s="84"/>
      <c r="AK459" s="84"/>
      <c r="BB459" s="326" t="s">
        <v>69</v>
      </c>
      <c r="BM459" s="79">
        <f>IFERROR(X459*I459/H459,"0")</f>
        <v>79.38000000000001</v>
      </c>
      <c r="BN459" s="79">
        <f>IFERROR(Y459*I459/H459,"0")</f>
        <v>79.38000000000001</v>
      </c>
      <c r="BO459" s="79">
        <f>IFERROR(1/J459*(X459/H459),"0")</f>
        <v>0.25</v>
      </c>
      <c r="BP459" s="79">
        <f>IFERROR(1/J459*(Y459/H459),"0")</f>
        <v>0.25</v>
      </c>
    </row>
    <row r="460" spans="1:68" ht="27" customHeight="1" x14ac:dyDescent="0.3">
      <c r="A460" s="64" t="s">
        <v>590</v>
      </c>
      <c r="B460" s="64" t="s">
        <v>591</v>
      </c>
      <c r="C460" s="37">
        <v>4301051431</v>
      </c>
      <c r="D460" s="402">
        <v>4607091389654</v>
      </c>
      <c r="E460" s="402"/>
      <c r="F460" s="63">
        <v>0.33</v>
      </c>
      <c r="G460" s="38">
        <v>6</v>
      </c>
      <c r="H460" s="63">
        <v>1.98</v>
      </c>
      <c r="I460" s="63">
        <v>2.258</v>
      </c>
      <c r="J460" s="38">
        <v>156</v>
      </c>
      <c r="K460" s="38" t="s">
        <v>88</v>
      </c>
      <c r="L460" s="38"/>
      <c r="M460" s="39" t="s">
        <v>128</v>
      </c>
      <c r="N460" s="39"/>
      <c r="O460" s="38">
        <v>45</v>
      </c>
      <c r="P460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04"/>
      <c r="R460" s="404"/>
      <c r="S460" s="404"/>
      <c r="T460" s="405"/>
      <c r="U460" s="40" t="s">
        <v>48</v>
      </c>
      <c r="V460" s="40" t="s">
        <v>48</v>
      </c>
      <c r="W460" s="41" t="s">
        <v>0</v>
      </c>
      <c r="X460" s="59">
        <v>47.52</v>
      </c>
      <c r="Y460" s="56">
        <f>IFERROR(IF(X460="",0,CEILING((X460/$H460),1)*$H460),"")</f>
        <v>47.519999999999996</v>
      </c>
      <c r="Z460" s="42">
        <f>IFERROR(IF(Y460=0,"",ROUNDUP(Y460/H460,0)*0.00753),"")</f>
        <v>0.18071999999999999</v>
      </c>
      <c r="AA460" s="69" t="s">
        <v>48</v>
      </c>
      <c r="AB460" s="70" t="s">
        <v>48</v>
      </c>
      <c r="AC460" s="82"/>
      <c r="AD460" s="780"/>
      <c r="AG460" s="79"/>
      <c r="AJ460" s="84"/>
      <c r="AK460" s="84"/>
      <c r="BB460" s="327" t="s">
        <v>69</v>
      </c>
      <c r="BM460" s="79">
        <f>IFERROR(X460*I460/H460,"0")</f>
        <v>54.192</v>
      </c>
      <c r="BN460" s="79">
        <f>IFERROR(Y460*I460/H460,"0")</f>
        <v>54.191999999999993</v>
      </c>
      <c r="BO460" s="79">
        <f>IFERROR(1/J460*(X460/H460),"0")</f>
        <v>0.15384615384615385</v>
      </c>
      <c r="BP460" s="79">
        <f>IFERROR(1/J460*(Y460/H460),"0")</f>
        <v>0.15384615384615383</v>
      </c>
    </row>
    <row r="461" spans="1:68" ht="12.5" x14ac:dyDescent="0.25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409"/>
      <c r="P461" s="406" t="s">
        <v>43</v>
      </c>
      <c r="Q461" s="407"/>
      <c r="R461" s="407"/>
      <c r="S461" s="407"/>
      <c r="T461" s="407"/>
      <c r="U461" s="407"/>
      <c r="V461" s="408"/>
      <c r="W461" s="43" t="s">
        <v>42</v>
      </c>
      <c r="X461" s="44">
        <f>IFERROR(X459/H459,"0")+IFERROR(X460/H460,"0")</f>
        <v>54</v>
      </c>
      <c r="Y461" s="44">
        <f>IFERROR(Y459/H459,"0")+IFERROR(Y460/H460,"0")</f>
        <v>54</v>
      </c>
      <c r="Z461" s="44">
        <f>IFERROR(IF(Z459="",0,Z459),"0")+IFERROR(IF(Z460="",0,Z460),"0")</f>
        <v>0.46182000000000001</v>
      </c>
      <c r="AA461" s="68"/>
      <c r="AB461" s="68"/>
      <c r="AC461" s="68"/>
      <c r="AD461" s="780"/>
    </row>
    <row r="462" spans="1:68" ht="12.5" x14ac:dyDescent="0.25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409"/>
      <c r="P462" s="406" t="s">
        <v>43</v>
      </c>
      <c r="Q462" s="407"/>
      <c r="R462" s="407"/>
      <c r="S462" s="407"/>
      <c r="T462" s="407"/>
      <c r="U462" s="407"/>
      <c r="V462" s="408"/>
      <c r="W462" s="43" t="s">
        <v>0</v>
      </c>
      <c r="X462" s="44">
        <f>IFERROR(SUM(X459:X460),"0")</f>
        <v>119.52000000000001</v>
      </c>
      <c r="Y462" s="44">
        <f>IFERROR(SUM(Y459:Y460),"0")</f>
        <v>119.52</v>
      </c>
      <c r="Z462" s="43"/>
      <c r="AA462" s="68"/>
      <c r="AB462" s="68"/>
      <c r="AC462" s="68"/>
      <c r="AD462" s="780"/>
    </row>
    <row r="463" spans="1:68" ht="14.25" customHeight="1" x14ac:dyDescent="0.3">
      <c r="A463" s="401" t="s">
        <v>108</v>
      </c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1"/>
      <c r="P463" s="401"/>
      <c r="Q463" s="401"/>
      <c r="R463" s="401"/>
      <c r="S463" s="401"/>
      <c r="T463" s="401"/>
      <c r="U463" s="401"/>
      <c r="V463" s="401"/>
      <c r="W463" s="401"/>
      <c r="X463" s="401"/>
      <c r="Y463" s="401"/>
      <c r="Z463" s="401"/>
      <c r="AA463" s="67"/>
      <c r="AB463" s="67"/>
      <c r="AC463" s="81"/>
      <c r="AD463" s="780"/>
    </row>
    <row r="464" spans="1:68" ht="27" customHeight="1" x14ac:dyDescent="0.3">
      <c r="A464" s="64" t="s">
        <v>592</v>
      </c>
      <c r="B464" s="64" t="s">
        <v>593</v>
      </c>
      <c r="C464" s="37">
        <v>4301032047</v>
      </c>
      <c r="D464" s="402">
        <v>4680115884342</v>
      </c>
      <c r="E464" s="402"/>
      <c r="F464" s="63">
        <v>0.06</v>
      </c>
      <c r="G464" s="38">
        <v>20</v>
      </c>
      <c r="H464" s="63">
        <v>1.2</v>
      </c>
      <c r="I464" s="63">
        <v>1.8</v>
      </c>
      <c r="J464" s="38">
        <v>200</v>
      </c>
      <c r="K464" s="38" t="s">
        <v>595</v>
      </c>
      <c r="L464" s="38"/>
      <c r="M464" s="39" t="s">
        <v>594</v>
      </c>
      <c r="N464" s="39"/>
      <c r="O464" s="38">
        <v>60</v>
      </c>
      <c r="P464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04"/>
      <c r="R464" s="404"/>
      <c r="S464" s="404"/>
      <c r="T464" s="405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IFERROR(IF(Y464=0,"",ROUNDUP(Y464/H464,0)*0.00627),"")</f>
        <v/>
      </c>
      <c r="AA464" s="69" t="s">
        <v>48</v>
      </c>
      <c r="AB464" s="70" t="s">
        <v>48</v>
      </c>
      <c r="AC464" s="82"/>
      <c r="AD464" s="780"/>
      <c r="AG464" s="79"/>
      <c r="AJ464" s="84"/>
      <c r="AK464" s="84"/>
      <c r="BB464" s="328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ht="12.5" x14ac:dyDescent="0.25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409"/>
      <c r="P465" s="406" t="s">
        <v>43</v>
      </c>
      <c r="Q465" s="407"/>
      <c r="R465" s="407"/>
      <c r="S465" s="407"/>
      <c r="T465" s="407"/>
      <c r="U465" s="407"/>
      <c r="V465" s="408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  <c r="AD465" s="780"/>
    </row>
    <row r="466" spans="1:68" ht="12.5" x14ac:dyDescent="0.25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409"/>
      <c r="P466" s="406" t="s">
        <v>43</v>
      </c>
      <c r="Q466" s="407"/>
      <c r="R466" s="407"/>
      <c r="S466" s="407"/>
      <c r="T466" s="407"/>
      <c r="U466" s="407"/>
      <c r="V466" s="408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  <c r="AD466" s="780"/>
    </row>
    <row r="467" spans="1:68" ht="16.5" customHeight="1" x14ac:dyDescent="0.3">
      <c r="A467" s="415" t="s">
        <v>596</v>
      </c>
      <c r="B467" s="415"/>
      <c r="C467" s="415"/>
      <c r="D467" s="415"/>
      <c r="E467" s="415"/>
      <c r="F467" s="415"/>
      <c r="G467" s="415"/>
      <c r="H467" s="415"/>
      <c r="I467" s="415"/>
      <c r="J467" s="415"/>
      <c r="K467" s="415"/>
      <c r="L467" s="415"/>
      <c r="M467" s="415"/>
      <c r="N467" s="415"/>
      <c r="O467" s="415"/>
      <c r="P467" s="415"/>
      <c r="Q467" s="415"/>
      <c r="R467" s="415"/>
      <c r="S467" s="415"/>
      <c r="T467" s="415"/>
      <c r="U467" s="415"/>
      <c r="V467" s="415"/>
      <c r="W467" s="415"/>
      <c r="X467" s="415"/>
      <c r="Y467" s="415"/>
      <c r="Z467" s="415"/>
      <c r="AA467" s="66"/>
      <c r="AB467" s="66"/>
      <c r="AC467" s="80"/>
      <c r="AD467" s="780"/>
    </row>
    <row r="468" spans="1:68" ht="14.25" customHeight="1" x14ac:dyDescent="0.3">
      <c r="A468" s="401" t="s">
        <v>162</v>
      </c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1"/>
      <c r="P468" s="401"/>
      <c r="Q468" s="401"/>
      <c r="R468" s="401"/>
      <c r="S468" s="401"/>
      <c r="T468" s="401"/>
      <c r="U468" s="401"/>
      <c r="V468" s="401"/>
      <c r="W468" s="401"/>
      <c r="X468" s="401"/>
      <c r="Y468" s="401"/>
      <c r="Z468" s="401"/>
      <c r="AA468" s="67"/>
      <c r="AB468" s="67"/>
      <c r="AC468" s="81"/>
      <c r="AD468" s="780"/>
    </row>
    <row r="469" spans="1:68" ht="27" customHeight="1" x14ac:dyDescent="0.3">
      <c r="A469" s="64" t="s">
        <v>597</v>
      </c>
      <c r="B469" s="64" t="s">
        <v>598</v>
      </c>
      <c r="C469" s="37">
        <v>4301020315</v>
      </c>
      <c r="D469" s="402">
        <v>4607091389364</v>
      </c>
      <c r="E469" s="402"/>
      <c r="F469" s="63">
        <v>0.42</v>
      </c>
      <c r="G469" s="38">
        <v>6</v>
      </c>
      <c r="H469" s="63">
        <v>2.52</v>
      </c>
      <c r="I469" s="63">
        <v>2.75</v>
      </c>
      <c r="J469" s="38">
        <v>156</v>
      </c>
      <c r="K469" s="38" t="s">
        <v>88</v>
      </c>
      <c r="L469" s="38"/>
      <c r="M469" s="39" t="s">
        <v>82</v>
      </c>
      <c r="N469" s="39"/>
      <c r="O469" s="38">
        <v>40</v>
      </c>
      <c r="P469" s="4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04"/>
      <c r="R469" s="404"/>
      <c r="S469" s="404"/>
      <c r="T469" s="405"/>
      <c r="U469" s="40" t="s">
        <v>48</v>
      </c>
      <c r="V469" s="40" t="s">
        <v>48</v>
      </c>
      <c r="W469" s="41" t="s">
        <v>0</v>
      </c>
      <c r="X469" s="59">
        <v>0</v>
      </c>
      <c r="Y469" s="56">
        <f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D469" s="780"/>
      <c r="AG469" s="79"/>
      <c r="AJ469" s="84"/>
      <c r="AK469" s="84"/>
      <c r="BB469" s="329" t="s">
        <v>69</v>
      </c>
      <c r="BM469" s="79">
        <f>IFERROR(X469*I469/H469,"0")</f>
        <v>0</v>
      </c>
      <c r="BN469" s="79">
        <f>IFERROR(Y469*I469/H469,"0")</f>
        <v>0</v>
      </c>
      <c r="BO469" s="79">
        <f>IFERROR(1/J469*(X469/H469),"0")</f>
        <v>0</v>
      </c>
      <c r="BP469" s="79">
        <f>IFERROR(1/J469*(Y469/H469),"0")</f>
        <v>0</v>
      </c>
    </row>
    <row r="470" spans="1:68" ht="12.5" x14ac:dyDescent="0.25">
      <c r="A470" s="396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409"/>
      <c r="P470" s="406" t="s">
        <v>43</v>
      </c>
      <c r="Q470" s="407"/>
      <c r="R470" s="407"/>
      <c r="S470" s="407"/>
      <c r="T470" s="407"/>
      <c r="U470" s="407"/>
      <c r="V470" s="408"/>
      <c r="W470" s="43" t="s">
        <v>42</v>
      </c>
      <c r="X470" s="44">
        <f>IFERROR(X469/H469,"0")</f>
        <v>0</v>
      </c>
      <c r="Y470" s="44">
        <f>IFERROR(Y469/H469,"0")</f>
        <v>0</v>
      </c>
      <c r="Z470" s="44">
        <f>IFERROR(IF(Z469="",0,Z469),"0")</f>
        <v>0</v>
      </c>
      <c r="AA470" s="68"/>
      <c r="AB470" s="68"/>
      <c r="AC470" s="68"/>
      <c r="AD470" s="780"/>
    </row>
    <row r="471" spans="1:68" ht="12.5" x14ac:dyDescent="0.25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409"/>
      <c r="P471" s="406" t="s">
        <v>43</v>
      </c>
      <c r="Q471" s="407"/>
      <c r="R471" s="407"/>
      <c r="S471" s="407"/>
      <c r="T471" s="407"/>
      <c r="U471" s="407"/>
      <c r="V471" s="408"/>
      <c r="W471" s="43" t="s">
        <v>0</v>
      </c>
      <c r="X471" s="44">
        <f>IFERROR(SUM(X469:X469),"0")</f>
        <v>0</v>
      </c>
      <c r="Y471" s="44">
        <f>IFERROR(SUM(Y469:Y469),"0")</f>
        <v>0</v>
      </c>
      <c r="Z471" s="43"/>
      <c r="AA471" s="68"/>
      <c r="AB471" s="68"/>
      <c r="AC471" s="68"/>
      <c r="AD471" s="780"/>
    </row>
    <row r="472" spans="1:68" ht="14.25" customHeight="1" x14ac:dyDescent="0.3">
      <c r="A472" s="401" t="s">
        <v>79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401"/>
      <c r="AA472" s="67"/>
      <c r="AB472" s="67"/>
      <c r="AC472" s="81"/>
      <c r="AD472" s="780"/>
    </row>
    <row r="473" spans="1:68" ht="27" customHeight="1" x14ac:dyDescent="0.3">
      <c r="A473" s="64" t="s">
        <v>599</v>
      </c>
      <c r="B473" s="64" t="s">
        <v>600</v>
      </c>
      <c r="C473" s="37">
        <v>4301031324</v>
      </c>
      <c r="D473" s="402">
        <v>4607091389739</v>
      </c>
      <c r="E473" s="402"/>
      <c r="F473" s="63">
        <v>0.7</v>
      </c>
      <c r="G473" s="38">
        <v>6</v>
      </c>
      <c r="H473" s="63">
        <v>4.2</v>
      </c>
      <c r="I473" s="63">
        <v>4.43</v>
      </c>
      <c r="J473" s="38">
        <v>156</v>
      </c>
      <c r="K473" s="38" t="s">
        <v>88</v>
      </c>
      <c r="L473" s="38"/>
      <c r="M473" s="39" t="s">
        <v>82</v>
      </c>
      <c r="N473" s="39"/>
      <c r="O473" s="38">
        <v>50</v>
      </c>
      <c r="P473" s="46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04"/>
      <c r="R473" s="404"/>
      <c r="S473" s="404"/>
      <c r="T473" s="405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ref="Y473:Y478" si="78">IFERROR(IF(X473="",0,CEILING((X473/$H473),1)*$H473),"")</f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D473" s="780"/>
      <c r="AG473" s="79"/>
      <c r="AJ473" s="84"/>
      <c r="AK473" s="84"/>
      <c r="BB473" s="330" t="s">
        <v>69</v>
      </c>
      <c r="BM473" s="79">
        <f t="shared" ref="BM473:BM478" si="79">IFERROR(X473*I473/H473,"0")</f>
        <v>0</v>
      </c>
      <c r="BN473" s="79">
        <f t="shared" ref="BN473:BN478" si="80">IFERROR(Y473*I473/H473,"0")</f>
        <v>0</v>
      </c>
      <c r="BO473" s="79">
        <f t="shared" ref="BO473:BO478" si="81">IFERROR(1/J473*(X473/H473),"0")</f>
        <v>0</v>
      </c>
      <c r="BP473" s="79">
        <f t="shared" ref="BP473:BP478" si="82">IFERROR(1/J473*(Y473/H473),"0")</f>
        <v>0</v>
      </c>
    </row>
    <row r="474" spans="1:68" ht="27" customHeight="1" x14ac:dyDescent="0.3">
      <c r="A474" s="64" t="s">
        <v>599</v>
      </c>
      <c r="B474" s="64" t="s">
        <v>601</v>
      </c>
      <c r="C474" s="37">
        <v>4301031212</v>
      </c>
      <c r="D474" s="402">
        <v>4607091389739</v>
      </c>
      <c r="E474" s="402"/>
      <c r="F474" s="63">
        <v>0.7</v>
      </c>
      <c r="G474" s="38">
        <v>6</v>
      </c>
      <c r="H474" s="63">
        <v>4.2</v>
      </c>
      <c r="I474" s="63">
        <v>4.43</v>
      </c>
      <c r="J474" s="38">
        <v>156</v>
      </c>
      <c r="K474" s="38" t="s">
        <v>88</v>
      </c>
      <c r="L474" s="38"/>
      <c r="M474" s="39" t="s">
        <v>125</v>
      </c>
      <c r="N474" s="39"/>
      <c r="O474" s="38">
        <v>45</v>
      </c>
      <c r="P474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404"/>
      <c r="R474" s="404"/>
      <c r="S474" s="404"/>
      <c r="T474" s="405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IFERROR(IF(Y474=0,"",ROUNDUP(Y474/H474,0)*0.00753),"")</f>
        <v/>
      </c>
      <c r="AA474" s="69" t="s">
        <v>48</v>
      </c>
      <c r="AB474" s="70" t="s">
        <v>48</v>
      </c>
      <c r="AC474" s="82"/>
      <c r="AD474" s="780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3">
      <c r="A475" s="64" t="s">
        <v>602</v>
      </c>
      <c r="B475" s="64" t="s">
        <v>603</v>
      </c>
      <c r="C475" s="37">
        <v>4301031363</v>
      </c>
      <c r="D475" s="402">
        <v>4607091389425</v>
      </c>
      <c r="E475" s="402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4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404"/>
      <c r="R475" s="404"/>
      <c r="S475" s="404"/>
      <c r="T475" s="405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D475" s="780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ht="27" customHeight="1" x14ac:dyDescent="0.3">
      <c r="A476" s="64" t="s">
        <v>604</v>
      </c>
      <c r="B476" s="64" t="s">
        <v>605</v>
      </c>
      <c r="C476" s="37">
        <v>4301031334</v>
      </c>
      <c r="D476" s="402">
        <v>4680115880771</v>
      </c>
      <c r="E476" s="402"/>
      <c r="F476" s="63">
        <v>0.28000000000000003</v>
      </c>
      <c r="G476" s="38">
        <v>6</v>
      </c>
      <c r="H476" s="63">
        <v>1.68</v>
      </c>
      <c r="I476" s="63">
        <v>1.81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50</v>
      </c>
      <c r="P476" s="47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404"/>
      <c r="R476" s="404"/>
      <c r="S476" s="404"/>
      <c r="T476" s="405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D476" s="780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customHeight="1" x14ac:dyDescent="0.3">
      <c r="A477" s="64" t="s">
        <v>606</v>
      </c>
      <c r="B477" s="64" t="s">
        <v>607</v>
      </c>
      <c r="C477" s="37">
        <v>4301031327</v>
      </c>
      <c r="D477" s="402">
        <v>4607091389500</v>
      </c>
      <c r="E477" s="402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83</v>
      </c>
      <c r="L477" s="38"/>
      <c r="M477" s="39" t="s">
        <v>82</v>
      </c>
      <c r="N477" s="39"/>
      <c r="O477" s="38">
        <v>50</v>
      </c>
      <c r="P477" s="4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04"/>
      <c r="R477" s="404"/>
      <c r="S477" s="404"/>
      <c r="T477" s="405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D477" s="780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customHeight="1" x14ac:dyDescent="0.3">
      <c r="A478" s="64" t="s">
        <v>606</v>
      </c>
      <c r="B478" s="64" t="s">
        <v>608</v>
      </c>
      <c r="C478" s="37">
        <v>4301031173</v>
      </c>
      <c r="D478" s="402">
        <v>4607091389500</v>
      </c>
      <c r="E478" s="402"/>
      <c r="F478" s="63">
        <v>0.35</v>
      </c>
      <c r="G478" s="38">
        <v>6</v>
      </c>
      <c r="H478" s="63">
        <v>2.1</v>
      </c>
      <c r="I478" s="63">
        <v>2.23</v>
      </c>
      <c r="J478" s="38">
        <v>234</v>
      </c>
      <c r="K478" s="38" t="s">
        <v>83</v>
      </c>
      <c r="L478" s="38"/>
      <c r="M478" s="39" t="s">
        <v>82</v>
      </c>
      <c r="N478" s="39"/>
      <c r="O478" s="38">
        <v>45</v>
      </c>
      <c r="P478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404"/>
      <c r="R478" s="404"/>
      <c r="S478" s="404"/>
      <c r="T478" s="405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D478" s="780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t="12.5" x14ac:dyDescent="0.25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409"/>
      <c r="P479" s="406" t="s">
        <v>43</v>
      </c>
      <c r="Q479" s="407"/>
      <c r="R479" s="407"/>
      <c r="S479" s="407"/>
      <c r="T479" s="407"/>
      <c r="U479" s="407"/>
      <c r="V479" s="408"/>
      <c r="W479" s="43" t="s">
        <v>42</v>
      </c>
      <c r="X479" s="44">
        <f>IFERROR(X473/H473,"0")+IFERROR(X474/H474,"0")+IFERROR(X475/H475,"0")+IFERROR(X476/H476,"0")+IFERROR(X477/H477,"0")+IFERROR(X478/H478,"0")</f>
        <v>0</v>
      </c>
      <c r="Y479" s="44">
        <f>IFERROR(Y473/H473,"0")+IFERROR(Y474/H474,"0")+IFERROR(Y475/H475,"0")+IFERROR(Y476/H476,"0")+IFERROR(Y477/H477,"0")+IFERROR(Y478/H478,"0")</f>
        <v>0</v>
      </c>
      <c r="Z479" s="44">
        <f>IFERROR(IF(Z473="",0,Z473),"0")+IFERROR(IF(Z474="",0,Z474),"0")+IFERROR(IF(Z475="",0,Z475),"0")+IFERROR(IF(Z476="",0,Z476),"0")+IFERROR(IF(Z477="",0,Z477),"0")+IFERROR(IF(Z478="",0,Z478),"0")</f>
        <v>0</v>
      </c>
      <c r="AA479" s="68"/>
      <c r="AB479" s="68"/>
      <c r="AC479" s="68"/>
      <c r="AD479" s="780"/>
    </row>
    <row r="480" spans="1:68" ht="12.5" x14ac:dyDescent="0.25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409"/>
      <c r="P480" s="406" t="s">
        <v>43</v>
      </c>
      <c r="Q480" s="407"/>
      <c r="R480" s="407"/>
      <c r="S480" s="407"/>
      <c r="T480" s="407"/>
      <c r="U480" s="407"/>
      <c r="V480" s="408"/>
      <c r="W480" s="43" t="s">
        <v>0</v>
      </c>
      <c r="X480" s="44">
        <f>IFERROR(SUM(X473:X478),"0")</f>
        <v>0</v>
      </c>
      <c r="Y480" s="44">
        <f>IFERROR(SUM(Y473:Y478),"0")</f>
        <v>0</v>
      </c>
      <c r="Z480" s="43"/>
      <c r="AA480" s="68"/>
      <c r="AB480" s="68"/>
      <c r="AC480" s="68"/>
      <c r="AD480" s="780"/>
    </row>
    <row r="481" spans="1:68" ht="14.25" customHeight="1" x14ac:dyDescent="0.3">
      <c r="A481" s="401" t="s">
        <v>117</v>
      </c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1"/>
      <c r="P481" s="401"/>
      <c r="Q481" s="401"/>
      <c r="R481" s="401"/>
      <c r="S481" s="401"/>
      <c r="T481" s="401"/>
      <c r="U481" s="401"/>
      <c r="V481" s="401"/>
      <c r="W481" s="401"/>
      <c r="X481" s="401"/>
      <c r="Y481" s="401"/>
      <c r="Z481" s="401"/>
      <c r="AA481" s="67"/>
      <c r="AB481" s="67"/>
      <c r="AC481" s="81"/>
      <c r="AD481" s="780"/>
    </row>
    <row r="482" spans="1:68" ht="27" customHeight="1" x14ac:dyDescent="0.3">
      <c r="A482" s="64" t="s">
        <v>609</v>
      </c>
      <c r="B482" s="64" t="s">
        <v>610</v>
      </c>
      <c r="C482" s="37">
        <v>4301170010</v>
      </c>
      <c r="D482" s="402">
        <v>4680115884090</v>
      </c>
      <c r="E482" s="402"/>
      <c r="F482" s="63">
        <v>0.11</v>
      </c>
      <c r="G482" s="38">
        <v>12</v>
      </c>
      <c r="H482" s="63">
        <v>1.32</v>
      </c>
      <c r="I482" s="63">
        <v>1.88</v>
      </c>
      <c r="J482" s="38">
        <v>200</v>
      </c>
      <c r="K482" s="38" t="s">
        <v>595</v>
      </c>
      <c r="L482" s="38"/>
      <c r="M482" s="39" t="s">
        <v>594</v>
      </c>
      <c r="N482" s="39"/>
      <c r="O482" s="38">
        <v>150</v>
      </c>
      <c r="P482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404"/>
      <c r="R482" s="404"/>
      <c r="S482" s="404"/>
      <c r="T482" s="405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IFERROR(IF(Y482=0,"",ROUNDUP(Y482/H482,0)*0.00627),"")</f>
        <v/>
      </c>
      <c r="AA482" s="69" t="s">
        <v>48</v>
      </c>
      <c r="AB482" s="70" t="s">
        <v>48</v>
      </c>
      <c r="AC482" s="82"/>
      <c r="AD482" s="780"/>
      <c r="AG482" s="79"/>
      <c r="AJ482" s="84"/>
      <c r="AK482" s="84"/>
      <c r="BB482" s="336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ht="12.5" x14ac:dyDescent="0.25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409"/>
      <c r="P483" s="406" t="s">
        <v>43</v>
      </c>
      <c r="Q483" s="407"/>
      <c r="R483" s="407"/>
      <c r="S483" s="407"/>
      <c r="T483" s="407"/>
      <c r="U483" s="407"/>
      <c r="V483" s="408"/>
      <c r="W483" s="43" t="s">
        <v>42</v>
      </c>
      <c r="X483" s="44">
        <f>IFERROR(X482/H482,"0")</f>
        <v>0</v>
      </c>
      <c r="Y483" s="44">
        <f>IFERROR(Y482/H482,"0")</f>
        <v>0</v>
      </c>
      <c r="Z483" s="44">
        <f>IFERROR(IF(Z482="",0,Z482),"0")</f>
        <v>0</v>
      </c>
      <c r="AA483" s="68"/>
      <c r="AB483" s="68"/>
      <c r="AC483" s="68"/>
      <c r="AD483" s="780"/>
    </row>
    <row r="484" spans="1:68" ht="12.5" x14ac:dyDescent="0.25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409"/>
      <c r="P484" s="406" t="s">
        <v>43</v>
      </c>
      <c r="Q484" s="407"/>
      <c r="R484" s="407"/>
      <c r="S484" s="407"/>
      <c r="T484" s="407"/>
      <c r="U484" s="407"/>
      <c r="V484" s="408"/>
      <c r="W484" s="43" t="s">
        <v>0</v>
      </c>
      <c r="X484" s="44">
        <f>IFERROR(SUM(X482:X482),"0")</f>
        <v>0</v>
      </c>
      <c r="Y484" s="44">
        <f>IFERROR(SUM(Y482:Y482),"0")</f>
        <v>0</v>
      </c>
      <c r="Z484" s="43"/>
      <c r="AA484" s="68"/>
      <c r="AB484" s="68"/>
      <c r="AC484" s="68"/>
      <c r="AD484" s="780"/>
    </row>
    <row r="485" spans="1:68" ht="16.5" customHeight="1" x14ac:dyDescent="0.3">
      <c r="A485" s="415" t="s">
        <v>611</v>
      </c>
      <c r="B485" s="415"/>
      <c r="C485" s="415"/>
      <c r="D485" s="415"/>
      <c r="E485" s="415"/>
      <c r="F485" s="415"/>
      <c r="G485" s="415"/>
      <c r="H485" s="415"/>
      <c r="I485" s="415"/>
      <c r="J485" s="415"/>
      <c r="K485" s="415"/>
      <c r="L485" s="415"/>
      <c r="M485" s="415"/>
      <c r="N485" s="415"/>
      <c r="O485" s="415"/>
      <c r="P485" s="415"/>
      <c r="Q485" s="415"/>
      <c r="R485" s="415"/>
      <c r="S485" s="415"/>
      <c r="T485" s="415"/>
      <c r="U485" s="415"/>
      <c r="V485" s="415"/>
      <c r="W485" s="415"/>
      <c r="X485" s="415"/>
      <c r="Y485" s="415"/>
      <c r="Z485" s="415"/>
      <c r="AA485" s="66"/>
      <c r="AB485" s="66"/>
      <c r="AC485" s="80"/>
      <c r="AD485" s="780"/>
    </row>
    <row r="486" spans="1:68" ht="14.25" customHeight="1" x14ac:dyDescent="0.3">
      <c r="A486" s="401" t="s">
        <v>79</v>
      </c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01"/>
      <c r="P486" s="401"/>
      <c r="Q486" s="401"/>
      <c r="R486" s="401"/>
      <c r="S486" s="401"/>
      <c r="T486" s="401"/>
      <c r="U486" s="401"/>
      <c r="V486" s="401"/>
      <c r="W486" s="401"/>
      <c r="X486" s="401"/>
      <c r="Y486" s="401"/>
      <c r="Z486" s="401"/>
      <c r="AA486" s="67"/>
      <c r="AB486" s="67"/>
      <c r="AC486" s="81"/>
      <c r="AD486" s="780"/>
    </row>
    <row r="487" spans="1:68" ht="27" customHeight="1" x14ac:dyDescent="0.3">
      <c r="A487" s="64" t="s">
        <v>612</v>
      </c>
      <c r="B487" s="64" t="s">
        <v>613</v>
      </c>
      <c r="C487" s="37">
        <v>4301031294</v>
      </c>
      <c r="D487" s="402">
        <v>4680115885189</v>
      </c>
      <c r="E487" s="402"/>
      <c r="F487" s="63">
        <v>0.2</v>
      </c>
      <c r="G487" s="38">
        <v>6</v>
      </c>
      <c r="H487" s="63">
        <v>1.2</v>
      </c>
      <c r="I487" s="63">
        <v>1.3720000000000001</v>
      </c>
      <c r="J487" s="38">
        <v>234</v>
      </c>
      <c r="K487" s="38" t="s">
        <v>83</v>
      </c>
      <c r="L487" s="38"/>
      <c r="M487" s="39" t="s">
        <v>82</v>
      </c>
      <c r="N487" s="39"/>
      <c r="O487" s="38">
        <v>40</v>
      </c>
      <c r="P487" s="4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404"/>
      <c r="R487" s="404"/>
      <c r="S487" s="404"/>
      <c r="T487" s="405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IFERROR(IF(Y487=0,"",ROUNDUP(Y487/H487,0)*0.00502),"")</f>
        <v/>
      </c>
      <c r="AA487" s="69" t="s">
        <v>48</v>
      </c>
      <c r="AB487" s="70" t="s">
        <v>48</v>
      </c>
      <c r="AC487" s="82"/>
      <c r="AD487" s="780"/>
      <c r="AG487" s="79"/>
      <c r="AJ487" s="84"/>
      <c r="AK487" s="84"/>
      <c r="BB487" s="337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t="27" customHeight="1" x14ac:dyDescent="0.3">
      <c r="A488" s="64" t="s">
        <v>614</v>
      </c>
      <c r="B488" s="64" t="s">
        <v>615</v>
      </c>
      <c r="C488" s="37">
        <v>4301031293</v>
      </c>
      <c r="D488" s="402">
        <v>4680115885172</v>
      </c>
      <c r="E488" s="402"/>
      <c r="F488" s="63">
        <v>0.2</v>
      </c>
      <c r="G488" s="38">
        <v>6</v>
      </c>
      <c r="H488" s="63">
        <v>1.2</v>
      </c>
      <c r="I488" s="63">
        <v>1.3</v>
      </c>
      <c r="J488" s="38">
        <v>234</v>
      </c>
      <c r="K488" s="38" t="s">
        <v>83</v>
      </c>
      <c r="L488" s="38"/>
      <c r="M488" s="39" t="s">
        <v>82</v>
      </c>
      <c r="N488" s="39"/>
      <c r="O488" s="38">
        <v>40</v>
      </c>
      <c r="P488" s="4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404"/>
      <c r="R488" s="404"/>
      <c r="S488" s="404"/>
      <c r="T488" s="405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IFERROR(IF(Y488=0,"",ROUNDUP(Y488/H488,0)*0.00502),"")</f>
        <v/>
      </c>
      <c r="AA488" s="69" t="s">
        <v>48</v>
      </c>
      <c r="AB488" s="70" t="s">
        <v>48</v>
      </c>
      <c r="AC488" s="82"/>
      <c r="AD488" s="780"/>
      <c r="AG488" s="79"/>
      <c r="AJ488" s="84"/>
      <c r="AK488" s="84"/>
      <c r="BB488" s="338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ht="27" customHeight="1" x14ac:dyDescent="0.3">
      <c r="A489" s="64" t="s">
        <v>616</v>
      </c>
      <c r="B489" s="64" t="s">
        <v>617</v>
      </c>
      <c r="C489" s="37">
        <v>4301031291</v>
      </c>
      <c r="D489" s="402">
        <v>4680115885110</v>
      </c>
      <c r="E489" s="402"/>
      <c r="F489" s="63">
        <v>0.2</v>
      </c>
      <c r="G489" s="38">
        <v>6</v>
      </c>
      <c r="H489" s="63">
        <v>1.2</v>
      </c>
      <c r="I489" s="63">
        <v>2.02</v>
      </c>
      <c r="J489" s="38">
        <v>234</v>
      </c>
      <c r="K489" s="38" t="s">
        <v>83</v>
      </c>
      <c r="L489" s="38"/>
      <c r="M489" s="39" t="s">
        <v>82</v>
      </c>
      <c r="N489" s="39"/>
      <c r="O489" s="38">
        <v>35</v>
      </c>
      <c r="P489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404"/>
      <c r="R489" s="404"/>
      <c r="S489" s="404"/>
      <c r="T489" s="405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D489" s="780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t="12.5" x14ac:dyDescent="0.25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409"/>
      <c r="P490" s="406" t="s">
        <v>43</v>
      </c>
      <c r="Q490" s="407"/>
      <c r="R490" s="407"/>
      <c r="S490" s="407"/>
      <c r="T490" s="407"/>
      <c r="U490" s="407"/>
      <c r="V490" s="408"/>
      <c r="W490" s="43" t="s">
        <v>42</v>
      </c>
      <c r="X490" s="44">
        <f>IFERROR(X487/H487,"0")+IFERROR(X488/H488,"0")+IFERROR(X489/H489,"0")</f>
        <v>0</v>
      </c>
      <c r="Y490" s="44">
        <f>IFERROR(Y487/H487,"0")+IFERROR(Y488/H488,"0")+IFERROR(Y489/H489,"0")</f>
        <v>0</v>
      </c>
      <c r="Z490" s="44">
        <f>IFERROR(IF(Z487="",0,Z487),"0")+IFERROR(IF(Z488="",0,Z488),"0")+IFERROR(IF(Z489="",0,Z489),"0")</f>
        <v>0</v>
      </c>
      <c r="AA490" s="68"/>
      <c r="AB490" s="68"/>
      <c r="AC490" s="68"/>
      <c r="AD490" s="780"/>
    </row>
    <row r="491" spans="1:68" ht="12.5" x14ac:dyDescent="0.25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409"/>
      <c r="P491" s="406" t="s">
        <v>43</v>
      </c>
      <c r="Q491" s="407"/>
      <c r="R491" s="407"/>
      <c r="S491" s="407"/>
      <c r="T491" s="407"/>
      <c r="U491" s="407"/>
      <c r="V491" s="408"/>
      <c r="W491" s="43" t="s">
        <v>0</v>
      </c>
      <c r="X491" s="44">
        <f>IFERROR(SUM(X487:X489),"0")</f>
        <v>0</v>
      </c>
      <c r="Y491" s="44">
        <f>IFERROR(SUM(Y487:Y489),"0")</f>
        <v>0</v>
      </c>
      <c r="Z491" s="43"/>
      <c r="AA491" s="68"/>
      <c r="AB491" s="68"/>
      <c r="AC491" s="68"/>
      <c r="AD491" s="780"/>
    </row>
    <row r="492" spans="1:68" ht="16.5" customHeight="1" x14ac:dyDescent="0.3">
      <c r="A492" s="415" t="s">
        <v>618</v>
      </c>
      <c r="B492" s="415"/>
      <c r="C492" s="415"/>
      <c r="D492" s="415"/>
      <c r="E492" s="415"/>
      <c r="F492" s="415"/>
      <c r="G492" s="415"/>
      <c r="H492" s="415"/>
      <c r="I492" s="415"/>
      <c r="J492" s="415"/>
      <c r="K492" s="415"/>
      <c r="L492" s="415"/>
      <c r="M492" s="415"/>
      <c r="N492" s="415"/>
      <c r="O492" s="415"/>
      <c r="P492" s="415"/>
      <c r="Q492" s="415"/>
      <c r="R492" s="415"/>
      <c r="S492" s="415"/>
      <c r="T492" s="415"/>
      <c r="U492" s="415"/>
      <c r="V492" s="415"/>
      <c r="W492" s="415"/>
      <c r="X492" s="415"/>
      <c r="Y492" s="415"/>
      <c r="Z492" s="415"/>
      <c r="AA492" s="66"/>
      <c r="AB492" s="66"/>
      <c r="AC492" s="80"/>
      <c r="AD492" s="780"/>
    </row>
    <row r="493" spans="1:68" ht="14.25" customHeight="1" x14ac:dyDescent="0.3">
      <c r="A493" s="401" t="s">
        <v>79</v>
      </c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1"/>
      <c r="P493" s="401"/>
      <c r="Q493" s="401"/>
      <c r="R493" s="401"/>
      <c r="S493" s="401"/>
      <c r="T493" s="401"/>
      <c r="U493" s="401"/>
      <c r="V493" s="401"/>
      <c r="W493" s="401"/>
      <c r="X493" s="401"/>
      <c r="Y493" s="401"/>
      <c r="Z493" s="401"/>
      <c r="AA493" s="67"/>
      <c r="AB493" s="67"/>
      <c r="AC493" s="81"/>
      <c r="AD493" s="780"/>
    </row>
    <row r="494" spans="1:68" ht="27" customHeight="1" x14ac:dyDescent="0.3">
      <c r="A494" s="64" t="s">
        <v>619</v>
      </c>
      <c r="B494" s="64" t="s">
        <v>620</v>
      </c>
      <c r="C494" s="37">
        <v>4301031261</v>
      </c>
      <c r="D494" s="402">
        <v>4680115885103</v>
      </c>
      <c r="E494" s="402"/>
      <c r="F494" s="63">
        <v>0.27</v>
      </c>
      <c r="G494" s="38">
        <v>6</v>
      </c>
      <c r="H494" s="63">
        <v>1.62</v>
      </c>
      <c r="I494" s="63">
        <v>1.82</v>
      </c>
      <c r="J494" s="38">
        <v>156</v>
      </c>
      <c r="K494" s="38" t="s">
        <v>88</v>
      </c>
      <c r="L494" s="38"/>
      <c r="M494" s="39" t="s">
        <v>82</v>
      </c>
      <c r="N494" s="39"/>
      <c r="O494" s="38">
        <v>40</v>
      </c>
      <c r="P494" s="4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404"/>
      <c r="R494" s="404"/>
      <c r="S494" s="404"/>
      <c r="T494" s="405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IFERROR(IF(Y494=0,"",ROUNDUP(Y494/H494,0)*0.00753),"")</f>
        <v/>
      </c>
      <c r="AA494" s="69" t="s">
        <v>48</v>
      </c>
      <c r="AB494" s="70" t="s">
        <v>48</v>
      </c>
      <c r="AC494" s="82"/>
      <c r="AD494" s="780"/>
      <c r="AG494" s="79"/>
      <c r="AJ494" s="84"/>
      <c r="AK494" s="84"/>
      <c r="BB494" s="340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12.5" x14ac:dyDescent="0.25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409"/>
      <c r="P495" s="406" t="s">
        <v>43</v>
      </c>
      <c r="Q495" s="407"/>
      <c r="R495" s="407"/>
      <c r="S495" s="407"/>
      <c r="T495" s="407"/>
      <c r="U495" s="407"/>
      <c r="V495" s="408"/>
      <c r="W495" s="43" t="s">
        <v>42</v>
      </c>
      <c r="X495" s="44">
        <f>IFERROR(X494/H494,"0")</f>
        <v>0</v>
      </c>
      <c r="Y495" s="44">
        <f>IFERROR(Y494/H494,"0")</f>
        <v>0</v>
      </c>
      <c r="Z495" s="44">
        <f>IFERROR(IF(Z494="",0,Z494),"0")</f>
        <v>0</v>
      </c>
      <c r="AA495" s="68"/>
      <c r="AB495" s="68"/>
      <c r="AC495" s="68"/>
      <c r="AD495" s="780"/>
    </row>
    <row r="496" spans="1:68" ht="12.5" x14ac:dyDescent="0.25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409"/>
      <c r="P496" s="406" t="s">
        <v>43</v>
      </c>
      <c r="Q496" s="407"/>
      <c r="R496" s="407"/>
      <c r="S496" s="407"/>
      <c r="T496" s="407"/>
      <c r="U496" s="407"/>
      <c r="V496" s="408"/>
      <c r="W496" s="43" t="s">
        <v>0</v>
      </c>
      <c r="X496" s="44">
        <f>IFERROR(SUM(X494:X494),"0")</f>
        <v>0</v>
      </c>
      <c r="Y496" s="44">
        <f>IFERROR(SUM(Y494:Y494),"0")</f>
        <v>0</v>
      </c>
      <c r="Z496" s="43"/>
      <c r="AA496" s="68"/>
      <c r="AB496" s="68"/>
      <c r="AC496" s="68"/>
      <c r="AD496" s="780"/>
    </row>
    <row r="497" spans="1:68" ht="27.75" customHeight="1" x14ac:dyDescent="0.25">
      <c r="A497" s="438" t="s">
        <v>621</v>
      </c>
      <c r="B497" s="438"/>
      <c r="C497" s="438"/>
      <c r="D497" s="438"/>
      <c r="E497" s="438"/>
      <c r="F497" s="438"/>
      <c r="G497" s="438"/>
      <c r="H497" s="438"/>
      <c r="I497" s="438"/>
      <c r="J497" s="438"/>
      <c r="K497" s="438"/>
      <c r="L497" s="438"/>
      <c r="M497" s="438"/>
      <c r="N497" s="438"/>
      <c r="O497" s="438"/>
      <c r="P497" s="438"/>
      <c r="Q497" s="438"/>
      <c r="R497" s="438"/>
      <c r="S497" s="438"/>
      <c r="T497" s="438"/>
      <c r="U497" s="438"/>
      <c r="V497" s="438"/>
      <c r="W497" s="438"/>
      <c r="X497" s="438"/>
      <c r="Y497" s="438"/>
      <c r="Z497" s="438"/>
      <c r="AA497" s="55"/>
      <c r="AB497" s="55"/>
      <c r="AC497" s="55"/>
      <c r="AD497" s="780"/>
    </row>
    <row r="498" spans="1:68" ht="16.5" customHeight="1" x14ac:dyDescent="0.3">
      <c r="A498" s="415" t="s">
        <v>621</v>
      </c>
      <c r="B498" s="415"/>
      <c r="C498" s="415"/>
      <c r="D498" s="415"/>
      <c r="E498" s="415"/>
      <c r="F498" s="415"/>
      <c r="G498" s="415"/>
      <c r="H498" s="415"/>
      <c r="I498" s="415"/>
      <c r="J498" s="415"/>
      <c r="K498" s="415"/>
      <c r="L498" s="415"/>
      <c r="M498" s="415"/>
      <c r="N498" s="415"/>
      <c r="O498" s="415"/>
      <c r="P498" s="415"/>
      <c r="Q498" s="415"/>
      <c r="R498" s="415"/>
      <c r="S498" s="415"/>
      <c r="T498" s="415"/>
      <c r="U498" s="415"/>
      <c r="V498" s="415"/>
      <c r="W498" s="415"/>
      <c r="X498" s="415"/>
      <c r="Y498" s="415"/>
      <c r="Z498" s="415"/>
      <c r="AA498" s="66"/>
      <c r="AB498" s="66"/>
      <c r="AC498" s="80"/>
      <c r="AD498" s="780"/>
    </row>
    <row r="499" spans="1:68" ht="14.25" customHeight="1" x14ac:dyDescent="0.3">
      <c r="A499" s="401" t="s">
        <v>122</v>
      </c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01"/>
      <c r="O499" s="401"/>
      <c r="P499" s="401"/>
      <c r="Q499" s="401"/>
      <c r="R499" s="401"/>
      <c r="S499" s="401"/>
      <c r="T499" s="401"/>
      <c r="U499" s="401"/>
      <c r="V499" s="401"/>
      <c r="W499" s="401"/>
      <c r="X499" s="401"/>
      <c r="Y499" s="401"/>
      <c r="Z499" s="401"/>
      <c r="AA499" s="67"/>
      <c r="AB499" s="67"/>
      <c r="AC499" s="81"/>
      <c r="AD499" s="780"/>
    </row>
    <row r="500" spans="1:68" ht="27" customHeight="1" x14ac:dyDescent="0.3">
      <c r="A500" s="64" t="s">
        <v>622</v>
      </c>
      <c r="B500" s="64" t="s">
        <v>623</v>
      </c>
      <c r="C500" s="37">
        <v>4301011795</v>
      </c>
      <c r="D500" s="402">
        <v>4607091389067</v>
      </c>
      <c r="E500" s="402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4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404"/>
      <c r="R500" s="404"/>
      <c r="S500" s="404"/>
      <c r="T500" s="405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ref="Y500:Y507" si="83">IFERROR(IF(X500="",0,CEILING((X500/$H500),1)*$H500),"")</f>
        <v>0</v>
      </c>
      <c r="Z500" s="42" t="str">
        <f t="shared" ref="Z500:Z505" si="84">IFERROR(IF(Y500=0,"",ROUNDUP(Y500/H500,0)*0.01196),"")</f>
        <v/>
      </c>
      <c r="AA500" s="69" t="s">
        <v>48</v>
      </c>
      <c r="AB500" s="70" t="s">
        <v>48</v>
      </c>
      <c r="AC500" s="82"/>
      <c r="AD500" s="780"/>
      <c r="AG500" s="79"/>
      <c r="AJ500" s="84"/>
      <c r="AK500" s="84"/>
      <c r="BB500" s="341" t="s">
        <v>69</v>
      </c>
      <c r="BM500" s="79">
        <f t="shared" ref="BM500:BM507" si="85">IFERROR(X500*I500/H500,"0")</f>
        <v>0</v>
      </c>
      <c r="BN500" s="79">
        <f t="shared" ref="BN500:BN507" si="86">IFERROR(Y500*I500/H500,"0")</f>
        <v>0</v>
      </c>
      <c r="BO500" s="79">
        <f t="shared" ref="BO500:BO507" si="87">IFERROR(1/J500*(X500/H500),"0")</f>
        <v>0</v>
      </c>
      <c r="BP500" s="79">
        <f t="shared" ref="BP500:BP507" si="88">IFERROR(1/J500*(Y500/H500),"0")</f>
        <v>0</v>
      </c>
    </row>
    <row r="501" spans="1:68" ht="27" customHeight="1" x14ac:dyDescent="0.3">
      <c r="A501" s="64" t="s">
        <v>624</v>
      </c>
      <c r="B501" s="64" t="s">
        <v>625</v>
      </c>
      <c r="C501" s="37">
        <v>4301011961</v>
      </c>
      <c r="D501" s="402">
        <v>4680115885271</v>
      </c>
      <c r="E501" s="402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125</v>
      </c>
      <c r="N501" s="39"/>
      <c r="O501" s="38">
        <v>60</v>
      </c>
      <c r="P501" s="4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404"/>
      <c r="R501" s="404"/>
      <c r="S501" s="404"/>
      <c r="T501" s="405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D501" s="780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16.5" customHeight="1" x14ac:dyDescent="0.3">
      <c r="A502" s="64" t="s">
        <v>626</v>
      </c>
      <c r="B502" s="64" t="s">
        <v>627</v>
      </c>
      <c r="C502" s="37">
        <v>4301011774</v>
      </c>
      <c r="D502" s="402">
        <v>4680115884502</v>
      </c>
      <c r="E502" s="402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125</v>
      </c>
      <c r="N502" s="39"/>
      <c r="O502" s="38">
        <v>60</v>
      </c>
      <c r="P502" s="4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404"/>
      <c r="R502" s="404"/>
      <c r="S502" s="404"/>
      <c r="T502" s="405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D502" s="780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3">
      <c r="A503" s="64" t="s">
        <v>628</v>
      </c>
      <c r="B503" s="64" t="s">
        <v>629</v>
      </c>
      <c r="C503" s="37">
        <v>4301011771</v>
      </c>
      <c r="D503" s="402">
        <v>4607091389104</v>
      </c>
      <c r="E503" s="402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126</v>
      </c>
      <c r="L503" s="38"/>
      <c r="M503" s="39" t="s">
        <v>125</v>
      </c>
      <c r="N503" s="39"/>
      <c r="O503" s="38">
        <v>60</v>
      </c>
      <c r="P503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404"/>
      <c r="R503" s="404"/>
      <c r="S503" s="404"/>
      <c r="T503" s="405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D503" s="780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customHeight="1" x14ac:dyDescent="0.3">
      <c r="A504" s="64" t="s">
        <v>630</v>
      </c>
      <c r="B504" s="64" t="s">
        <v>631</v>
      </c>
      <c r="C504" s="37">
        <v>4301011799</v>
      </c>
      <c r="D504" s="402">
        <v>4680115884519</v>
      </c>
      <c r="E504" s="402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126</v>
      </c>
      <c r="L504" s="38"/>
      <c r="M504" s="39" t="s">
        <v>128</v>
      </c>
      <c r="N504" s="39"/>
      <c r="O504" s="38">
        <v>60</v>
      </c>
      <c r="P504" s="4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404"/>
      <c r="R504" s="404"/>
      <c r="S504" s="404"/>
      <c r="T504" s="405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D504" s="780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customHeight="1" x14ac:dyDescent="0.3">
      <c r="A505" s="64" t="s">
        <v>632</v>
      </c>
      <c r="B505" s="64" t="s">
        <v>633</v>
      </c>
      <c r="C505" s="37">
        <v>4301011376</v>
      </c>
      <c r="D505" s="402">
        <v>4680115885226</v>
      </c>
      <c r="E505" s="402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128</v>
      </c>
      <c r="N505" s="39"/>
      <c r="O505" s="38">
        <v>60</v>
      </c>
      <c r="P505" s="4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404"/>
      <c r="R505" s="404"/>
      <c r="S505" s="404"/>
      <c r="T505" s="405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D505" s="780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27" customHeight="1" x14ac:dyDescent="0.3">
      <c r="A506" s="64" t="s">
        <v>634</v>
      </c>
      <c r="B506" s="64" t="s">
        <v>635</v>
      </c>
      <c r="C506" s="37">
        <v>4301011778</v>
      </c>
      <c r="D506" s="402">
        <v>4680115880603</v>
      </c>
      <c r="E506" s="402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125</v>
      </c>
      <c r="N506" s="39"/>
      <c r="O506" s="38">
        <v>60</v>
      </c>
      <c r="P506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404"/>
      <c r="R506" s="404"/>
      <c r="S506" s="404"/>
      <c r="T506" s="405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D506" s="780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3">
      <c r="A507" s="64" t="s">
        <v>636</v>
      </c>
      <c r="B507" s="64" t="s">
        <v>637</v>
      </c>
      <c r="C507" s="37">
        <v>4301011784</v>
      </c>
      <c r="D507" s="402">
        <v>4607091389982</v>
      </c>
      <c r="E507" s="402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88</v>
      </c>
      <c r="L507" s="38"/>
      <c r="M507" s="39" t="s">
        <v>125</v>
      </c>
      <c r="N507" s="39"/>
      <c r="O507" s="38">
        <v>60</v>
      </c>
      <c r="P507" s="4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404"/>
      <c r="R507" s="404"/>
      <c r="S507" s="404"/>
      <c r="T507" s="405"/>
      <c r="U507" s="40" t="s">
        <v>48</v>
      </c>
      <c r="V507" s="40" t="s">
        <v>48</v>
      </c>
      <c r="W507" s="41" t="s">
        <v>0</v>
      </c>
      <c r="X507" s="59">
        <v>403.2</v>
      </c>
      <c r="Y507" s="56">
        <f t="shared" si="83"/>
        <v>403.2</v>
      </c>
      <c r="Z507" s="42">
        <f>IFERROR(IF(Y507=0,"",ROUNDUP(Y507/H507,0)*0.00937),"")</f>
        <v>1.0494399999999999</v>
      </c>
      <c r="AA507" s="69" t="s">
        <v>48</v>
      </c>
      <c r="AB507" s="70" t="s">
        <v>48</v>
      </c>
      <c r="AC507" s="82"/>
      <c r="AD507" s="780"/>
      <c r="AG507" s="79"/>
      <c r="AJ507" s="84"/>
      <c r="AK507" s="84"/>
      <c r="BB507" s="348" t="s">
        <v>69</v>
      </c>
      <c r="BM507" s="79">
        <f t="shared" si="85"/>
        <v>430.08</v>
      </c>
      <c r="BN507" s="79">
        <f t="shared" si="86"/>
        <v>430.08</v>
      </c>
      <c r="BO507" s="79">
        <f t="shared" si="87"/>
        <v>0.93333333333333335</v>
      </c>
      <c r="BP507" s="79">
        <f t="shared" si="88"/>
        <v>0.93333333333333335</v>
      </c>
    </row>
    <row r="508" spans="1:68" ht="12.5" x14ac:dyDescent="0.25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409"/>
      <c r="P508" s="406" t="s">
        <v>43</v>
      </c>
      <c r="Q508" s="407"/>
      <c r="R508" s="407"/>
      <c r="S508" s="407"/>
      <c r="T508" s="407"/>
      <c r="U508" s="407"/>
      <c r="V508" s="408"/>
      <c r="W508" s="43" t="s">
        <v>42</v>
      </c>
      <c r="X508" s="44">
        <f>IFERROR(X500/H500,"0")+IFERROR(X501/H501,"0")+IFERROR(X502/H502,"0")+IFERROR(X503/H503,"0")+IFERROR(X504/H504,"0")+IFERROR(X505/H505,"0")+IFERROR(X506/H506,"0")+IFERROR(X507/H507,"0")</f>
        <v>112</v>
      </c>
      <c r="Y508" s="44">
        <f>IFERROR(Y500/H500,"0")+IFERROR(Y501/H501,"0")+IFERROR(Y502/H502,"0")+IFERROR(Y503/H503,"0")+IFERROR(Y504/H504,"0")+IFERROR(Y505/H505,"0")+IFERROR(Y506/H506,"0")+IFERROR(Y507/H507,"0")</f>
        <v>112</v>
      </c>
      <c r="Z508" s="44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1.0494399999999999</v>
      </c>
      <c r="AA508" s="68"/>
      <c r="AB508" s="68"/>
      <c r="AC508" s="68"/>
      <c r="AD508" s="780"/>
    </row>
    <row r="509" spans="1:68" ht="12.5" x14ac:dyDescent="0.25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409"/>
      <c r="P509" s="406" t="s">
        <v>43</v>
      </c>
      <c r="Q509" s="407"/>
      <c r="R509" s="407"/>
      <c r="S509" s="407"/>
      <c r="T509" s="407"/>
      <c r="U509" s="407"/>
      <c r="V509" s="408"/>
      <c r="W509" s="43" t="s">
        <v>0</v>
      </c>
      <c r="X509" s="44">
        <f>IFERROR(SUM(X500:X507),"0")</f>
        <v>403.2</v>
      </c>
      <c r="Y509" s="44">
        <f>IFERROR(SUM(Y500:Y507),"0")</f>
        <v>403.2</v>
      </c>
      <c r="Z509" s="43"/>
      <c r="AA509" s="68"/>
      <c r="AB509" s="68"/>
      <c r="AC509" s="68"/>
      <c r="AD509" s="780"/>
    </row>
    <row r="510" spans="1:68" ht="14.25" customHeight="1" x14ac:dyDescent="0.3">
      <c r="A510" s="401" t="s">
        <v>162</v>
      </c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1"/>
      <c r="P510" s="401"/>
      <c r="Q510" s="401"/>
      <c r="R510" s="401"/>
      <c r="S510" s="401"/>
      <c r="T510" s="401"/>
      <c r="U510" s="401"/>
      <c r="V510" s="401"/>
      <c r="W510" s="401"/>
      <c r="X510" s="401"/>
      <c r="Y510" s="401"/>
      <c r="Z510" s="401"/>
      <c r="AA510" s="67"/>
      <c r="AB510" s="67"/>
      <c r="AC510" s="81"/>
      <c r="AD510" s="780"/>
    </row>
    <row r="511" spans="1:68" ht="16.5" customHeight="1" x14ac:dyDescent="0.3">
      <c r="A511" s="64" t="s">
        <v>638</v>
      </c>
      <c r="B511" s="64" t="s">
        <v>639</v>
      </c>
      <c r="C511" s="37">
        <v>4301020222</v>
      </c>
      <c r="D511" s="402">
        <v>4607091388930</v>
      </c>
      <c r="E511" s="402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125</v>
      </c>
      <c r="N511" s="39"/>
      <c r="O511" s="38">
        <v>55</v>
      </c>
      <c r="P51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404"/>
      <c r="R511" s="404"/>
      <c r="S511" s="404"/>
      <c r="T511" s="405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D511" s="780"/>
      <c r="AG511" s="79"/>
      <c r="AJ511" s="84"/>
      <c r="AK511" s="84"/>
      <c r="BB511" s="349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ht="16.5" customHeight="1" x14ac:dyDescent="0.3">
      <c r="A512" s="64" t="s">
        <v>640</v>
      </c>
      <c r="B512" s="64" t="s">
        <v>641</v>
      </c>
      <c r="C512" s="37">
        <v>4301020206</v>
      </c>
      <c r="D512" s="402">
        <v>4680115880054</v>
      </c>
      <c r="E512" s="402"/>
      <c r="F512" s="63">
        <v>0.6</v>
      </c>
      <c r="G512" s="38">
        <v>6</v>
      </c>
      <c r="H512" s="63">
        <v>3.6</v>
      </c>
      <c r="I512" s="63">
        <v>3.84</v>
      </c>
      <c r="J512" s="38">
        <v>120</v>
      </c>
      <c r="K512" s="38" t="s">
        <v>88</v>
      </c>
      <c r="L512" s="38"/>
      <c r="M512" s="39" t="s">
        <v>125</v>
      </c>
      <c r="N512" s="39"/>
      <c r="O512" s="38">
        <v>55</v>
      </c>
      <c r="P512" s="4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404"/>
      <c r="R512" s="404"/>
      <c r="S512" s="404"/>
      <c r="T512" s="405"/>
      <c r="U512" s="40" t="s">
        <v>48</v>
      </c>
      <c r="V512" s="40" t="s">
        <v>48</v>
      </c>
      <c r="W512" s="41" t="s">
        <v>0</v>
      </c>
      <c r="X512" s="59">
        <v>0</v>
      </c>
      <c r="Y512" s="56">
        <f>IFERROR(IF(X512="",0,CEILING((X512/$H512),1)*$H512),"")</f>
        <v>0</v>
      </c>
      <c r="Z512" s="42" t="str">
        <f>IFERROR(IF(Y512=0,"",ROUNDUP(Y512/H512,0)*0.00937),"")</f>
        <v/>
      </c>
      <c r="AA512" s="69" t="s">
        <v>48</v>
      </c>
      <c r="AB512" s="70" t="s">
        <v>48</v>
      </c>
      <c r="AC512" s="82"/>
      <c r="AD512" s="780"/>
      <c r="AG512" s="79"/>
      <c r="AJ512" s="84"/>
      <c r="AK512" s="84"/>
      <c r="BB512" s="350" t="s">
        <v>69</v>
      </c>
      <c r="BM512" s="79">
        <f>IFERROR(X512*I512/H512,"0")</f>
        <v>0</v>
      </c>
      <c r="BN512" s="79">
        <f>IFERROR(Y512*I512/H512,"0")</f>
        <v>0</v>
      </c>
      <c r="BO512" s="79">
        <f>IFERROR(1/J512*(X512/H512),"0")</f>
        <v>0</v>
      </c>
      <c r="BP512" s="79">
        <f>IFERROR(1/J512*(Y512/H512),"0")</f>
        <v>0</v>
      </c>
    </row>
    <row r="513" spans="1:68" ht="12.5" x14ac:dyDescent="0.25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409"/>
      <c r="P513" s="406" t="s">
        <v>43</v>
      </c>
      <c r="Q513" s="407"/>
      <c r="R513" s="407"/>
      <c r="S513" s="407"/>
      <c r="T513" s="407"/>
      <c r="U513" s="407"/>
      <c r="V513" s="408"/>
      <c r="W513" s="43" t="s">
        <v>42</v>
      </c>
      <c r="X513" s="44">
        <f>IFERROR(X511/H511,"0")+IFERROR(X512/H512,"0")</f>
        <v>0</v>
      </c>
      <c r="Y513" s="44">
        <f>IFERROR(Y511/H511,"0")+IFERROR(Y512/H512,"0")</f>
        <v>0</v>
      </c>
      <c r="Z513" s="44">
        <f>IFERROR(IF(Z511="",0,Z511),"0")+IFERROR(IF(Z512="",0,Z512),"0")</f>
        <v>0</v>
      </c>
      <c r="AA513" s="68"/>
      <c r="AB513" s="68"/>
      <c r="AC513" s="68"/>
      <c r="AD513" s="780"/>
    </row>
    <row r="514" spans="1:68" ht="12.5" x14ac:dyDescent="0.25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409"/>
      <c r="P514" s="406" t="s">
        <v>43</v>
      </c>
      <c r="Q514" s="407"/>
      <c r="R514" s="407"/>
      <c r="S514" s="407"/>
      <c r="T514" s="407"/>
      <c r="U514" s="407"/>
      <c r="V514" s="408"/>
      <c r="W514" s="43" t="s">
        <v>0</v>
      </c>
      <c r="X514" s="44">
        <f>IFERROR(SUM(X511:X512),"0")</f>
        <v>0</v>
      </c>
      <c r="Y514" s="44">
        <f>IFERROR(SUM(Y511:Y512),"0")</f>
        <v>0</v>
      </c>
      <c r="Z514" s="43"/>
      <c r="AA514" s="68"/>
      <c r="AB514" s="68"/>
      <c r="AC514" s="68"/>
      <c r="AD514" s="780"/>
    </row>
    <row r="515" spans="1:68" ht="14.25" customHeight="1" x14ac:dyDescent="0.3">
      <c r="A515" s="401" t="s">
        <v>79</v>
      </c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01"/>
      <c r="P515" s="401"/>
      <c r="Q515" s="401"/>
      <c r="R515" s="401"/>
      <c r="S515" s="401"/>
      <c r="T515" s="401"/>
      <c r="U515" s="401"/>
      <c r="V515" s="401"/>
      <c r="W515" s="401"/>
      <c r="X515" s="401"/>
      <c r="Y515" s="401"/>
      <c r="Z515" s="401"/>
      <c r="AA515" s="67"/>
      <c r="AB515" s="67"/>
      <c r="AC515" s="81"/>
      <c r="AD515" s="780"/>
    </row>
    <row r="516" spans="1:68" ht="27" customHeight="1" x14ac:dyDescent="0.3">
      <c r="A516" s="64" t="s">
        <v>642</v>
      </c>
      <c r="B516" s="64" t="s">
        <v>643</v>
      </c>
      <c r="C516" s="37">
        <v>4301031252</v>
      </c>
      <c r="D516" s="402">
        <v>4680115883116</v>
      </c>
      <c r="E516" s="402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126</v>
      </c>
      <c r="L516" s="38"/>
      <c r="M516" s="39" t="s">
        <v>125</v>
      </c>
      <c r="N516" s="39"/>
      <c r="O516" s="38">
        <v>60</v>
      </c>
      <c r="P516" s="4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404"/>
      <c r="R516" s="404"/>
      <c r="S516" s="404"/>
      <c r="T516" s="405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ref="Y516:Y521" si="89">IFERROR(IF(X516="",0,CEILING((X516/$H516),1)*$H516),"")</f>
        <v>0</v>
      </c>
      <c r="Z516" s="42" t="str">
        <f>IFERROR(IF(Y516=0,"",ROUNDUP(Y516/H516,0)*0.01196),"")</f>
        <v/>
      </c>
      <c r="AA516" s="69" t="s">
        <v>48</v>
      </c>
      <c r="AB516" s="70" t="s">
        <v>48</v>
      </c>
      <c r="AC516" s="82"/>
      <c r="AD516" s="780"/>
      <c r="AG516" s="79"/>
      <c r="AJ516" s="84"/>
      <c r="AK516" s="84"/>
      <c r="BB516" s="351" t="s">
        <v>69</v>
      </c>
      <c r="BM516" s="79">
        <f t="shared" ref="BM516:BM521" si="90">IFERROR(X516*I516/H516,"0")</f>
        <v>0</v>
      </c>
      <c r="BN516" s="79">
        <f t="shared" ref="BN516:BN521" si="91">IFERROR(Y516*I516/H516,"0")</f>
        <v>0</v>
      </c>
      <c r="BO516" s="79">
        <f t="shared" ref="BO516:BO521" si="92">IFERROR(1/J516*(X516/H516),"0")</f>
        <v>0</v>
      </c>
      <c r="BP516" s="79">
        <f t="shared" ref="BP516:BP521" si="93">IFERROR(1/J516*(Y516/H516),"0")</f>
        <v>0</v>
      </c>
    </row>
    <row r="517" spans="1:68" ht="27" customHeight="1" x14ac:dyDescent="0.3">
      <c r="A517" s="64" t="s">
        <v>644</v>
      </c>
      <c r="B517" s="64" t="s">
        <v>645</v>
      </c>
      <c r="C517" s="37">
        <v>4301031248</v>
      </c>
      <c r="D517" s="402">
        <v>4680115883093</v>
      </c>
      <c r="E517" s="402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126</v>
      </c>
      <c r="L517" s="38"/>
      <c r="M517" s="39" t="s">
        <v>82</v>
      </c>
      <c r="N517" s="39"/>
      <c r="O517" s="38">
        <v>60</v>
      </c>
      <c r="P517" s="4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404"/>
      <c r="R517" s="404"/>
      <c r="S517" s="404"/>
      <c r="T517" s="405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IFERROR(IF(Y517=0,"",ROUNDUP(Y517/H517,0)*0.01196),"")</f>
        <v/>
      </c>
      <c r="AA517" s="69" t="s">
        <v>48</v>
      </c>
      <c r="AB517" s="70" t="s">
        <v>48</v>
      </c>
      <c r="AC517" s="82"/>
      <c r="AD517" s="780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3">
      <c r="A518" s="64" t="s">
        <v>646</v>
      </c>
      <c r="B518" s="64" t="s">
        <v>647</v>
      </c>
      <c r="C518" s="37">
        <v>4301031250</v>
      </c>
      <c r="D518" s="402">
        <v>4680115883109</v>
      </c>
      <c r="E518" s="402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126</v>
      </c>
      <c r="L518" s="38"/>
      <c r="M518" s="39" t="s">
        <v>82</v>
      </c>
      <c r="N518" s="39"/>
      <c r="O518" s="38">
        <v>60</v>
      </c>
      <c r="P518" s="4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404"/>
      <c r="R518" s="404"/>
      <c r="S518" s="404"/>
      <c r="T518" s="405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D518" s="780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ht="27" customHeight="1" x14ac:dyDescent="0.3">
      <c r="A519" s="64" t="s">
        <v>648</v>
      </c>
      <c r="B519" s="64" t="s">
        <v>649</v>
      </c>
      <c r="C519" s="37">
        <v>4301031249</v>
      </c>
      <c r="D519" s="402">
        <v>4680115882072</v>
      </c>
      <c r="E519" s="402"/>
      <c r="F519" s="63">
        <v>0.6</v>
      </c>
      <c r="G519" s="38">
        <v>6</v>
      </c>
      <c r="H519" s="63">
        <v>3.6</v>
      </c>
      <c r="I519" s="63">
        <v>3.84</v>
      </c>
      <c r="J519" s="38">
        <v>120</v>
      </c>
      <c r="K519" s="38" t="s">
        <v>88</v>
      </c>
      <c r="L519" s="38"/>
      <c r="M519" s="39" t="s">
        <v>125</v>
      </c>
      <c r="N519" s="39"/>
      <c r="O519" s="38">
        <v>60</v>
      </c>
      <c r="P519" s="4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404"/>
      <c r="R519" s="404"/>
      <c r="S519" s="404"/>
      <c r="T519" s="405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D519" s="780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customHeight="1" x14ac:dyDescent="0.3">
      <c r="A520" s="64" t="s">
        <v>650</v>
      </c>
      <c r="B520" s="64" t="s">
        <v>651</v>
      </c>
      <c r="C520" s="37">
        <v>4301031251</v>
      </c>
      <c r="D520" s="402">
        <v>4680115882102</v>
      </c>
      <c r="E520" s="402"/>
      <c r="F520" s="63">
        <v>0.6</v>
      </c>
      <c r="G520" s="38">
        <v>6</v>
      </c>
      <c r="H520" s="63">
        <v>3.6</v>
      </c>
      <c r="I520" s="63">
        <v>3.81</v>
      </c>
      <c r="J520" s="38">
        <v>120</v>
      </c>
      <c r="K520" s="38" t="s">
        <v>88</v>
      </c>
      <c r="L520" s="38"/>
      <c r="M520" s="39" t="s">
        <v>82</v>
      </c>
      <c r="N520" s="39"/>
      <c r="O520" s="38">
        <v>60</v>
      </c>
      <c r="P520" s="4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404"/>
      <c r="R520" s="404"/>
      <c r="S520" s="404"/>
      <c r="T520" s="405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D520" s="780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customHeight="1" x14ac:dyDescent="0.3">
      <c r="A521" s="64" t="s">
        <v>652</v>
      </c>
      <c r="B521" s="64" t="s">
        <v>653</v>
      </c>
      <c r="C521" s="37">
        <v>4301031253</v>
      </c>
      <c r="D521" s="402">
        <v>4680115882096</v>
      </c>
      <c r="E521" s="402"/>
      <c r="F521" s="63">
        <v>0.6</v>
      </c>
      <c r="G521" s="38">
        <v>6</v>
      </c>
      <c r="H521" s="63">
        <v>3.6</v>
      </c>
      <c r="I521" s="63">
        <v>3.81</v>
      </c>
      <c r="J521" s="38">
        <v>120</v>
      </c>
      <c r="K521" s="38" t="s">
        <v>88</v>
      </c>
      <c r="L521" s="38"/>
      <c r="M521" s="39" t="s">
        <v>82</v>
      </c>
      <c r="N521" s="39"/>
      <c r="O521" s="38">
        <v>60</v>
      </c>
      <c r="P521" s="4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404"/>
      <c r="R521" s="404"/>
      <c r="S521" s="404"/>
      <c r="T521" s="405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D521" s="780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t="12.5" x14ac:dyDescent="0.25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409"/>
      <c r="P522" s="406" t="s">
        <v>43</v>
      </c>
      <c r="Q522" s="407"/>
      <c r="R522" s="407"/>
      <c r="S522" s="407"/>
      <c r="T522" s="407"/>
      <c r="U522" s="407"/>
      <c r="V522" s="408"/>
      <c r="W522" s="43" t="s">
        <v>42</v>
      </c>
      <c r="X522" s="44">
        <f>IFERROR(X516/H516,"0")+IFERROR(X517/H517,"0")+IFERROR(X518/H518,"0")+IFERROR(X519/H519,"0")+IFERROR(X520/H520,"0")+IFERROR(X521/H521,"0")</f>
        <v>0</v>
      </c>
      <c r="Y522" s="44">
        <f>IFERROR(Y516/H516,"0")+IFERROR(Y517/H517,"0")+IFERROR(Y518/H518,"0")+IFERROR(Y519/H519,"0")+IFERROR(Y520/H520,"0")+IFERROR(Y521/H521,"0")</f>
        <v>0</v>
      </c>
      <c r="Z522" s="44">
        <f>IFERROR(IF(Z516="",0,Z516),"0")+IFERROR(IF(Z517="",0,Z517),"0")+IFERROR(IF(Z518="",0,Z518),"0")+IFERROR(IF(Z519="",0,Z519),"0")+IFERROR(IF(Z520="",0,Z520),"0")+IFERROR(IF(Z521="",0,Z521),"0")</f>
        <v>0</v>
      </c>
      <c r="AA522" s="68"/>
      <c r="AB522" s="68"/>
      <c r="AC522" s="68"/>
      <c r="AD522" s="780"/>
    </row>
    <row r="523" spans="1:68" ht="12.5" x14ac:dyDescent="0.25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409"/>
      <c r="P523" s="406" t="s">
        <v>43</v>
      </c>
      <c r="Q523" s="407"/>
      <c r="R523" s="407"/>
      <c r="S523" s="407"/>
      <c r="T523" s="407"/>
      <c r="U523" s="407"/>
      <c r="V523" s="408"/>
      <c r="W523" s="43" t="s">
        <v>0</v>
      </c>
      <c r="X523" s="44">
        <f>IFERROR(SUM(X516:X521),"0")</f>
        <v>0</v>
      </c>
      <c r="Y523" s="44">
        <f>IFERROR(SUM(Y516:Y521),"0")</f>
        <v>0</v>
      </c>
      <c r="Z523" s="43"/>
      <c r="AA523" s="68"/>
      <c r="AB523" s="68"/>
      <c r="AC523" s="68"/>
      <c r="AD523" s="780"/>
    </row>
    <row r="524" spans="1:68" ht="14.25" customHeight="1" x14ac:dyDescent="0.3">
      <c r="A524" s="401" t="s">
        <v>84</v>
      </c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1"/>
      <c r="P524" s="401"/>
      <c r="Q524" s="401"/>
      <c r="R524" s="401"/>
      <c r="S524" s="401"/>
      <c r="T524" s="401"/>
      <c r="U524" s="401"/>
      <c r="V524" s="401"/>
      <c r="W524" s="401"/>
      <c r="X524" s="401"/>
      <c r="Y524" s="401"/>
      <c r="Z524" s="401"/>
      <c r="AA524" s="67"/>
      <c r="AB524" s="67"/>
      <c r="AC524" s="81"/>
      <c r="AD524" s="780"/>
    </row>
    <row r="525" spans="1:68" ht="16.5" customHeight="1" x14ac:dyDescent="0.3">
      <c r="A525" s="64" t="s">
        <v>654</v>
      </c>
      <c r="B525" s="64" t="s">
        <v>655</v>
      </c>
      <c r="C525" s="37">
        <v>4301051230</v>
      </c>
      <c r="D525" s="402">
        <v>4607091383409</v>
      </c>
      <c r="E525" s="402"/>
      <c r="F525" s="63">
        <v>1.3</v>
      </c>
      <c r="G525" s="38">
        <v>6</v>
      </c>
      <c r="H525" s="63">
        <v>7.8</v>
      </c>
      <c r="I525" s="63">
        <v>8.3460000000000001</v>
      </c>
      <c r="J525" s="38">
        <v>56</v>
      </c>
      <c r="K525" s="38" t="s">
        <v>126</v>
      </c>
      <c r="L525" s="38"/>
      <c r="M525" s="39" t="s">
        <v>82</v>
      </c>
      <c r="N525" s="39"/>
      <c r="O525" s="38">
        <v>45</v>
      </c>
      <c r="P525" s="4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404"/>
      <c r="R525" s="404"/>
      <c r="S525" s="404"/>
      <c r="T525" s="405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IFERROR(IF(Y525=0,"",ROUNDUP(Y525/H525,0)*0.02175),"")</f>
        <v/>
      </c>
      <c r="AA525" s="69" t="s">
        <v>48</v>
      </c>
      <c r="AB525" s="70" t="s">
        <v>48</v>
      </c>
      <c r="AC525" s="82"/>
      <c r="AD525" s="780"/>
      <c r="AG525" s="79"/>
      <c r="AJ525" s="84"/>
      <c r="AK525" s="84"/>
      <c r="BB525" s="357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t="16.5" customHeight="1" x14ac:dyDescent="0.3">
      <c r="A526" s="64" t="s">
        <v>656</v>
      </c>
      <c r="B526" s="64" t="s">
        <v>657</v>
      </c>
      <c r="C526" s="37">
        <v>4301051231</v>
      </c>
      <c r="D526" s="402">
        <v>4607091383416</v>
      </c>
      <c r="E526" s="402"/>
      <c r="F526" s="63">
        <v>1.3</v>
      </c>
      <c r="G526" s="38">
        <v>6</v>
      </c>
      <c r="H526" s="63">
        <v>7.8</v>
      </c>
      <c r="I526" s="63">
        <v>8.3460000000000001</v>
      </c>
      <c r="J526" s="38">
        <v>56</v>
      </c>
      <c r="K526" s="38" t="s">
        <v>126</v>
      </c>
      <c r="L526" s="38"/>
      <c r="M526" s="39" t="s">
        <v>82</v>
      </c>
      <c r="N526" s="39"/>
      <c r="O526" s="38">
        <v>45</v>
      </c>
      <c r="P526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404"/>
      <c r="R526" s="404"/>
      <c r="S526" s="404"/>
      <c r="T526" s="405"/>
      <c r="U526" s="40" t="s">
        <v>48</v>
      </c>
      <c r="V526" s="40" t="s">
        <v>48</v>
      </c>
      <c r="W526" s="41" t="s">
        <v>0</v>
      </c>
      <c r="X526" s="59">
        <v>0</v>
      </c>
      <c r="Y526" s="56">
        <f>IFERROR(IF(X526="",0,CEILING((X526/$H526),1)*$H526),"")</f>
        <v>0</v>
      </c>
      <c r="Z526" s="42" t="str">
        <f>IFERROR(IF(Y526=0,"",ROUNDUP(Y526/H526,0)*0.02175),"")</f>
        <v/>
      </c>
      <c r="AA526" s="69" t="s">
        <v>48</v>
      </c>
      <c r="AB526" s="70" t="s">
        <v>48</v>
      </c>
      <c r="AC526" s="82"/>
      <c r="AD526" s="780"/>
      <c r="AG526" s="79"/>
      <c r="AJ526" s="84"/>
      <c r="AK526" s="84"/>
      <c r="BB526" s="358" t="s">
        <v>69</v>
      </c>
      <c r="BM526" s="79">
        <f>IFERROR(X526*I526/H526,"0")</f>
        <v>0</v>
      </c>
      <c r="BN526" s="79">
        <f>IFERROR(Y526*I526/H526,"0")</f>
        <v>0</v>
      </c>
      <c r="BO526" s="79">
        <f>IFERROR(1/J526*(X526/H526),"0")</f>
        <v>0</v>
      </c>
      <c r="BP526" s="79">
        <f>IFERROR(1/J526*(Y526/H526),"0")</f>
        <v>0</v>
      </c>
    </row>
    <row r="527" spans="1:68" ht="27" customHeight="1" x14ac:dyDescent="0.3">
      <c r="A527" s="64" t="s">
        <v>658</v>
      </c>
      <c r="B527" s="64" t="s">
        <v>659</v>
      </c>
      <c r="C527" s="37">
        <v>4301051058</v>
      </c>
      <c r="D527" s="402">
        <v>4680115883536</v>
      </c>
      <c r="E527" s="402"/>
      <c r="F527" s="63">
        <v>0.3</v>
      </c>
      <c r="G527" s="38">
        <v>6</v>
      </c>
      <c r="H527" s="63">
        <v>1.8</v>
      </c>
      <c r="I527" s="63">
        <v>2.0659999999999998</v>
      </c>
      <c r="J527" s="38">
        <v>156</v>
      </c>
      <c r="K527" s="38" t="s">
        <v>88</v>
      </c>
      <c r="L527" s="38"/>
      <c r="M527" s="39" t="s">
        <v>82</v>
      </c>
      <c r="N527" s="39"/>
      <c r="O527" s="38">
        <v>45</v>
      </c>
      <c r="P527" s="4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404"/>
      <c r="R527" s="404"/>
      <c r="S527" s="404"/>
      <c r="T527" s="405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IFERROR(IF(Y527=0,"",ROUNDUP(Y527/H527,0)*0.00753),"")</f>
        <v/>
      </c>
      <c r="AA527" s="69" t="s">
        <v>48</v>
      </c>
      <c r="AB527" s="70" t="s">
        <v>48</v>
      </c>
      <c r="AC527" s="82"/>
      <c r="AD527" s="780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t="12.5" x14ac:dyDescent="0.25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409"/>
      <c r="P528" s="406" t="s">
        <v>43</v>
      </c>
      <c r="Q528" s="407"/>
      <c r="R528" s="407"/>
      <c r="S528" s="407"/>
      <c r="T528" s="407"/>
      <c r="U528" s="407"/>
      <c r="V528" s="408"/>
      <c r="W528" s="43" t="s">
        <v>42</v>
      </c>
      <c r="X528" s="44">
        <f>IFERROR(X525/H525,"0")+IFERROR(X526/H526,"0")+IFERROR(X527/H527,"0")</f>
        <v>0</v>
      </c>
      <c r="Y528" s="44">
        <f>IFERROR(Y525/H525,"0")+IFERROR(Y526/H526,"0")+IFERROR(Y527/H527,"0")</f>
        <v>0</v>
      </c>
      <c r="Z528" s="44">
        <f>IFERROR(IF(Z525="",0,Z525),"0")+IFERROR(IF(Z526="",0,Z526),"0")+IFERROR(IF(Z527="",0,Z527),"0")</f>
        <v>0</v>
      </c>
      <c r="AA528" s="68"/>
      <c r="AB528" s="68"/>
      <c r="AC528" s="68"/>
      <c r="AD528" s="780"/>
    </row>
    <row r="529" spans="1:68" ht="12.5" x14ac:dyDescent="0.25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409"/>
      <c r="P529" s="406" t="s">
        <v>43</v>
      </c>
      <c r="Q529" s="407"/>
      <c r="R529" s="407"/>
      <c r="S529" s="407"/>
      <c r="T529" s="407"/>
      <c r="U529" s="407"/>
      <c r="V529" s="408"/>
      <c r="W529" s="43" t="s">
        <v>0</v>
      </c>
      <c r="X529" s="44">
        <f>IFERROR(SUM(X525:X527),"0")</f>
        <v>0</v>
      </c>
      <c r="Y529" s="44">
        <f>IFERROR(SUM(Y525:Y527),"0")</f>
        <v>0</v>
      </c>
      <c r="Z529" s="43"/>
      <c r="AA529" s="68"/>
      <c r="AB529" s="68"/>
      <c r="AC529" s="68"/>
      <c r="AD529" s="780"/>
    </row>
    <row r="530" spans="1:68" ht="14.25" customHeight="1" x14ac:dyDescent="0.3">
      <c r="A530" s="401" t="s">
        <v>183</v>
      </c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1"/>
      <c r="P530" s="401"/>
      <c r="Q530" s="401"/>
      <c r="R530" s="401"/>
      <c r="S530" s="401"/>
      <c r="T530" s="401"/>
      <c r="U530" s="401"/>
      <c r="V530" s="401"/>
      <c r="W530" s="401"/>
      <c r="X530" s="401"/>
      <c r="Y530" s="401"/>
      <c r="Z530" s="401"/>
      <c r="AA530" s="67"/>
      <c r="AB530" s="67"/>
      <c r="AC530" s="81"/>
      <c r="AD530" s="780"/>
    </row>
    <row r="531" spans="1:68" ht="16.5" customHeight="1" x14ac:dyDescent="0.3">
      <c r="A531" s="64" t="s">
        <v>660</v>
      </c>
      <c r="B531" s="64" t="s">
        <v>661</v>
      </c>
      <c r="C531" s="37">
        <v>4301060363</v>
      </c>
      <c r="D531" s="402">
        <v>4680115885035</v>
      </c>
      <c r="E531" s="402"/>
      <c r="F531" s="63">
        <v>1</v>
      </c>
      <c r="G531" s="38">
        <v>4</v>
      </c>
      <c r="H531" s="63">
        <v>4</v>
      </c>
      <c r="I531" s="63">
        <v>4.4160000000000004</v>
      </c>
      <c r="J531" s="38">
        <v>104</v>
      </c>
      <c r="K531" s="38" t="s">
        <v>126</v>
      </c>
      <c r="L531" s="38"/>
      <c r="M531" s="39" t="s">
        <v>82</v>
      </c>
      <c r="N531" s="39"/>
      <c r="O531" s="38">
        <v>35</v>
      </c>
      <c r="P531" s="4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404"/>
      <c r="R531" s="404"/>
      <c r="S531" s="404"/>
      <c r="T531" s="405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D531" s="780"/>
      <c r="AG531" s="79"/>
      <c r="AJ531" s="84"/>
      <c r="AK531" s="84"/>
      <c r="BB531" s="360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ht="12.5" x14ac:dyDescent="0.25">
      <c r="A532" s="396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409"/>
      <c r="P532" s="406" t="s">
        <v>43</v>
      </c>
      <c r="Q532" s="407"/>
      <c r="R532" s="407"/>
      <c r="S532" s="407"/>
      <c r="T532" s="407"/>
      <c r="U532" s="407"/>
      <c r="V532" s="408"/>
      <c r="W532" s="43" t="s">
        <v>42</v>
      </c>
      <c r="X532" s="44">
        <f>IFERROR(X531/H531,"0")</f>
        <v>0</v>
      </c>
      <c r="Y532" s="44">
        <f>IFERROR(Y531/H531,"0")</f>
        <v>0</v>
      </c>
      <c r="Z532" s="44">
        <f>IFERROR(IF(Z531="",0,Z531),"0")</f>
        <v>0</v>
      </c>
      <c r="AA532" s="68"/>
      <c r="AB532" s="68"/>
      <c r="AC532" s="68"/>
      <c r="AD532" s="780"/>
    </row>
    <row r="533" spans="1:68" ht="12.5" x14ac:dyDescent="0.25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409"/>
      <c r="P533" s="406" t="s">
        <v>43</v>
      </c>
      <c r="Q533" s="407"/>
      <c r="R533" s="407"/>
      <c r="S533" s="407"/>
      <c r="T533" s="407"/>
      <c r="U533" s="407"/>
      <c r="V533" s="408"/>
      <c r="W533" s="43" t="s">
        <v>0</v>
      </c>
      <c r="X533" s="44">
        <f>IFERROR(SUM(X531:X531),"0")</f>
        <v>0</v>
      </c>
      <c r="Y533" s="44">
        <f>IFERROR(SUM(Y531:Y531),"0")</f>
        <v>0</v>
      </c>
      <c r="Z533" s="43"/>
      <c r="AA533" s="68"/>
      <c r="AB533" s="68"/>
      <c r="AC533" s="68"/>
      <c r="AD533" s="780"/>
    </row>
    <row r="534" spans="1:68" ht="27.75" customHeight="1" x14ac:dyDescent="0.25">
      <c r="A534" s="438" t="s">
        <v>662</v>
      </c>
      <c r="B534" s="438"/>
      <c r="C534" s="438"/>
      <c r="D534" s="438"/>
      <c r="E534" s="438"/>
      <c r="F534" s="438"/>
      <c r="G534" s="438"/>
      <c r="H534" s="438"/>
      <c r="I534" s="438"/>
      <c r="J534" s="438"/>
      <c r="K534" s="438"/>
      <c r="L534" s="438"/>
      <c r="M534" s="438"/>
      <c r="N534" s="438"/>
      <c r="O534" s="438"/>
      <c r="P534" s="438"/>
      <c r="Q534" s="438"/>
      <c r="R534" s="438"/>
      <c r="S534" s="438"/>
      <c r="T534" s="438"/>
      <c r="U534" s="438"/>
      <c r="V534" s="438"/>
      <c r="W534" s="438"/>
      <c r="X534" s="438"/>
      <c r="Y534" s="438"/>
      <c r="Z534" s="438"/>
      <c r="AA534" s="55"/>
      <c r="AB534" s="55"/>
      <c r="AC534" s="55"/>
      <c r="AD534" s="780"/>
    </row>
    <row r="535" spans="1:68" ht="16.5" customHeight="1" x14ac:dyDescent="0.3">
      <c r="A535" s="415" t="s">
        <v>662</v>
      </c>
      <c r="B535" s="415"/>
      <c r="C535" s="415"/>
      <c r="D535" s="415"/>
      <c r="E535" s="415"/>
      <c r="F535" s="415"/>
      <c r="G535" s="415"/>
      <c r="H535" s="415"/>
      <c r="I535" s="415"/>
      <c r="J535" s="415"/>
      <c r="K535" s="415"/>
      <c r="L535" s="415"/>
      <c r="M535" s="415"/>
      <c r="N535" s="415"/>
      <c r="O535" s="415"/>
      <c r="P535" s="415"/>
      <c r="Q535" s="415"/>
      <c r="R535" s="415"/>
      <c r="S535" s="415"/>
      <c r="T535" s="415"/>
      <c r="U535" s="415"/>
      <c r="V535" s="415"/>
      <c r="W535" s="415"/>
      <c r="X535" s="415"/>
      <c r="Y535" s="415"/>
      <c r="Z535" s="415"/>
      <c r="AA535" s="66"/>
      <c r="AB535" s="66"/>
      <c r="AC535" s="80"/>
      <c r="AD535" s="780"/>
    </row>
    <row r="536" spans="1:68" ht="14.25" customHeight="1" x14ac:dyDescent="0.3">
      <c r="A536" s="401" t="s">
        <v>122</v>
      </c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01"/>
      <c r="P536" s="401"/>
      <c r="Q536" s="401"/>
      <c r="R536" s="401"/>
      <c r="S536" s="401"/>
      <c r="T536" s="401"/>
      <c r="U536" s="401"/>
      <c r="V536" s="401"/>
      <c r="W536" s="401"/>
      <c r="X536" s="401"/>
      <c r="Y536" s="401"/>
      <c r="Z536" s="401"/>
      <c r="AA536" s="67"/>
      <c r="AB536" s="67"/>
      <c r="AC536" s="81"/>
      <c r="AD536" s="780"/>
    </row>
    <row r="537" spans="1:68" ht="27" customHeight="1" x14ac:dyDescent="0.3">
      <c r="A537" s="64" t="s">
        <v>663</v>
      </c>
      <c r="B537" s="64" t="s">
        <v>664</v>
      </c>
      <c r="C537" s="37">
        <v>4301011763</v>
      </c>
      <c r="D537" s="402">
        <v>4640242181011</v>
      </c>
      <c r="E537" s="402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126</v>
      </c>
      <c r="L537" s="38"/>
      <c r="M537" s="39" t="s">
        <v>128</v>
      </c>
      <c r="N537" s="39"/>
      <c r="O537" s="38">
        <v>55</v>
      </c>
      <c r="P537" s="439" t="s">
        <v>665</v>
      </c>
      <c r="Q537" s="404"/>
      <c r="R537" s="404"/>
      <c r="S537" s="404"/>
      <c r="T537" s="405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ref="Y537:Y543" si="94"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D537" s="780"/>
      <c r="AG537" s="79"/>
      <c r="AJ537" s="84"/>
      <c r="AK537" s="84"/>
      <c r="BB537" s="361" t="s">
        <v>69</v>
      </c>
      <c r="BM537" s="79">
        <f t="shared" ref="BM537:BM543" si="95">IFERROR(X537*I537/H537,"0")</f>
        <v>0</v>
      </c>
      <c r="BN537" s="79">
        <f t="shared" ref="BN537:BN543" si="96">IFERROR(Y537*I537/H537,"0")</f>
        <v>0</v>
      </c>
      <c r="BO537" s="79">
        <f t="shared" ref="BO537:BO543" si="97">IFERROR(1/J537*(X537/H537),"0")</f>
        <v>0</v>
      </c>
      <c r="BP537" s="79">
        <f t="shared" ref="BP537:BP543" si="98">IFERROR(1/J537*(Y537/H537),"0")</f>
        <v>0</v>
      </c>
    </row>
    <row r="538" spans="1:68" ht="27" customHeight="1" x14ac:dyDescent="0.3">
      <c r="A538" s="64" t="s">
        <v>666</v>
      </c>
      <c r="B538" s="64" t="s">
        <v>667</v>
      </c>
      <c r="C538" s="37">
        <v>4301011585</v>
      </c>
      <c r="D538" s="402">
        <v>4640242180441</v>
      </c>
      <c r="E538" s="402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126</v>
      </c>
      <c r="L538" s="38"/>
      <c r="M538" s="39" t="s">
        <v>125</v>
      </c>
      <c r="N538" s="39"/>
      <c r="O538" s="38">
        <v>50</v>
      </c>
      <c r="P538" s="440" t="s">
        <v>668</v>
      </c>
      <c r="Q538" s="404"/>
      <c r="R538" s="404"/>
      <c r="S538" s="404"/>
      <c r="T538" s="405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D538" s="780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3">
      <c r="A539" s="64" t="s">
        <v>669</v>
      </c>
      <c r="B539" s="64" t="s">
        <v>670</v>
      </c>
      <c r="C539" s="37">
        <v>4301011584</v>
      </c>
      <c r="D539" s="402">
        <v>4640242180564</v>
      </c>
      <c r="E539" s="402"/>
      <c r="F539" s="63">
        <v>1.5</v>
      </c>
      <c r="G539" s="38">
        <v>8</v>
      </c>
      <c r="H539" s="63">
        <v>12</v>
      </c>
      <c r="I539" s="63">
        <v>12.48</v>
      </c>
      <c r="J539" s="38">
        <v>56</v>
      </c>
      <c r="K539" s="38" t="s">
        <v>126</v>
      </c>
      <c r="L539" s="38"/>
      <c r="M539" s="39" t="s">
        <v>125</v>
      </c>
      <c r="N539" s="39"/>
      <c r="O539" s="38">
        <v>50</v>
      </c>
      <c r="P539" s="441" t="s">
        <v>671</v>
      </c>
      <c r="Q539" s="404"/>
      <c r="R539" s="404"/>
      <c r="S539" s="404"/>
      <c r="T539" s="405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D539" s="780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3">
      <c r="A540" s="64" t="s">
        <v>672</v>
      </c>
      <c r="B540" s="64" t="s">
        <v>673</v>
      </c>
      <c r="C540" s="37">
        <v>4301011762</v>
      </c>
      <c r="D540" s="402">
        <v>4640242180922</v>
      </c>
      <c r="E540" s="402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126</v>
      </c>
      <c r="L540" s="38"/>
      <c r="M540" s="39" t="s">
        <v>125</v>
      </c>
      <c r="N540" s="39"/>
      <c r="O540" s="38">
        <v>55</v>
      </c>
      <c r="P540" s="442" t="s">
        <v>674</v>
      </c>
      <c r="Q540" s="404"/>
      <c r="R540" s="404"/>
      <c r="S540" s="404"/>
      <c r="T540" s="405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D540" s="780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ht="27" customHeight="1" x14ac:dyDescent="0.3">
      <c r="A541" s="64" t="s">
        <v>675</v>
      </c>
      <c r="B541" s="64" t="s">
        <v>676</v>
      </c>
      <c r="C541" s="37">
        <v>4301011764</v>
      </c>
      <c r="D541" s="402">
        <v>4640242181189</v>
      </c>
      <c r="E541" s="402"/>
      <c r="F541" s="63">
        <v>0.4</v>
      </c>
      <c r="G541" s="38">
        <v>10</v>
      </c>
      <c r="H541" s="63">
        <v>4</v>
      </c>
      <c r="I541" s="63">
        <v>4.24</v>
      </c>
      <c r="J541" s="38">
        <v>120</v>
      </c>
      <c r="K541" s="38" t="s">
        <v>88</v>
      </c>
      <c r="L541" s="38"/>
      <c r="M541" s="39" t="s">
        <v>128</v>
      </c>
      <c r="N541" s="39"/>
      <c r="O541" s="38">
        <v>55</v>
      </c>
      <c r="P541" s="430" t="s">
        <v>677</v>
      </c>
      <c r="Q541" s="404"/>
      <c r="R541" s="404"/>
      <c r="S541" s="404"/>
      <c r="T541" s="405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IFERROR(IF(Y541=0,"",ROUNDUP(Y541/H541,0)*0.00937),"")</f>
        <v/>
      </c>
      <c r="AA541" s="69" t="s">
        <v>48</v>
      </c>
      <c r="AB541" s="70" t="s">
        <v>48</v>
      </c>
      <c r="AC541" s="82"/>
      <c r="AD541" s="780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customHeight="1" x14ac:dyDescent="0.3">
      <c r="A542" s="64" t="s">
        <v>678</v>
      </c>
      <c r="B542" s="64" t="s">
        <v>679</v>
      </c>
      <c r="C542" s="37">
        <v>4301011551</v>
      </c>
      <c r="D542" s="402">
        <v>4640242180038</v>
      </c>
      <c r="E542" s="402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88</v>
      </c>
      <c r="L542" s="38"/>
      <c r="M542" s="39" t="s">
        <v>125</v>
      </c>
      <c r="N542" s="39"/>
      <c r="O542" s="38">
        <v>50</v>
      </c>
      <c r="P542" s="431" t="s">
        <v>680</v>
      </c>
      <c r="Q542" s="404"/>
      <c r="R542" s="404"/>
      <c r="S542" s="404"/>
      <c r="T542" s="405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IFERROR(IF(Y542=0,"",ROUNDUP(Y542/H542,0)*0.00937),"")</f>
        <v/>
      </c>
      <c r="AA542" s="69" t="s">
        <v>48</v>
      </c>
      <c r="AB542" s="70" t="s">
        <v>48</v>
      </c>
      <c r="AC542" s="82"/>
      <c r="AD542" s="780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customHeight="1" x14ac:dyDescent="0.3">
      <c r="A543" s="64" t="s">
        <v>681</v>
      </c>
      <c r="B543" s="64" t="s">
        <v>682</v>
      </c>
      <c r="C543" s="37">
        <v>4301011765</v>
      </c>
      <c r="D543" s="402">
        <v>4640242181172</v>
      </c>
      <c r="E543" s="402"/>
      <c r="F543" s="63">
        <v>0.4</v>
      </c>
      <c r="G543" s="38">
        <v>10</v>
      </c>
      <c r="H543" s="63">
        <v>4</v>
      </c>
      <c r="I543" s="63">
        <v>4.24</v>
      </c>
      <c r="J543" s="38">
        <v>120</v>
      </c>
      <c r="K543" s="38" t="s">
        <v>88</v>
      </c>
      <c r="L543" s="38"/>
      <c r="M543" s="39" t="s">
        <v>125</v>
      </c>
      <c r="N543" s="39"/>
      <c r="O543" s="38">
        <v>55</v>
      </c>
      <c r="P543" s="432" t="s">
        <v>683</v>
      </c>
      <c r="Q543" s="404"/>
      <c r="R543" s="404"/>
      <c r="S543" s="404"/>
      <c r="T543" s="405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IFERROR(IF(Y543=0,"",ROUNDUP(Y543/H543,0)*0.00937),"")</f>
        <v/>
      </c>
      <c r="AA543" s="69" t="s">
        <v>48</v>
      </c>
      <c r="AB543" s="70" t="s">
        <v>48</v>
      </c>
      <c r="AC543" s="82"/>
      <c r="AD543" s="780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t="12.5" x14ac:dyDescent="0.25">
      <c r="A544" s="396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409"/>
      <c r="P544" s="406" t="s">
        <v>43</v>
      </c>
      <c r="Q544" s="407"/>
      <c r="R544" s="407"/>
      <c r="S544" s="407"/>
      <c r="T544" s="407"/>
      <c r="U544" s="407"/>
      <c r="V544" s="408"/>
      <c r="W544" s="43" t="s">
        <v>42</v>
      </c>
      <c r="X544" s="44">
        <f>IFERROR(X537/H537,"0")+IFERROR(X538/H538,"0")+IFERROR(X539/H539,"0")+IFERROR(X540/H540,"0")+IFERROR(X541/H541,"0")+IFERROR(X542/H542,"0")+IFERROR(X543/H543,"0")</f>
        <v>0</v>
      </c>
      <c r="Y544" s="44">
        <f>IFERROR(Y537/H537,"0")+IFERROR(Y538/H538,"0")+IFERROR(Y539/H539,"0")+IFERROR(Y540/H540,"0")+IFERROR(Y541/H541,"0")+IFERROR(Y542/H542,"0")+IFERROR(Y543/H543,"0")</f>
        <v>0</v>
      </c>
      <c r="Z544" s="44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8"/>
      <c r="AB544" s="68"/>
      <c r="AC544" s="68"/>
      <c r="AD544" s="780"/>
    </row>
    <row r="545" spans="1:68" ht="12.5" x14ac:dyDescent="0.25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409"/>
      <c r="P545" s="406" t="s">
        <v>43</v>
      </c>
      <c r="Q545" s="407"/>
      <c r="R545" s="407"/>
      <c r="S545" s="407"/>
      <c r="T545" s="407"/>
      <c r="U545" s="407"/>
      <c r="V545" s="408"/>
      <c r="W545" s="43" t="s">
        <v>0</v>
      </c>
      <c r="X545" s="44">
        <f>IFERROR(SUM(X537:X543),"0")</f>
        <v>0</v>
      </c>
      <c r="Y545" s="44">
        <f>IFERROR(SUM(Y537:Y543),"0")</f>
        <v>0</v>
      </c>
      <c r="Z545" s="43"/>
      <c r="AA545" s="68"/>
      <c r="AB545" s="68"/>
      <c r="AC545" s="68"/>
      <c r="AD545" s="780"/>
    </row>
    <row r="546" spans="1:68" ht="14.25" customHeight="1" x14ac:dyDescent="0.3">
      <c r="A546" s="401" t="s">
        <v>162</v>
      </c>
      <c r="B546" s="401"/>
      <c r="C546" s="401"/>
      <c r="D546" s="401"/>
      <c r="E546" s="401"/>
      <c r="F546" s="401"/>
      <c r="G546" s="401"/>
      <c r="H546" s="401"/>
      <c r="I546" s="401"/>
      <c r="J546" s="401"/>
      <c r="K546" s="401"/>
      <c r="L546" s="401"/>
      <c r="M546" s="401"/>
      <c r="N546" s="401"/>
      <c r="O546" s="401"/>
      <c r="P546" s="401"/>
      <c r="Q546" s="401"/>
      <c r="R546" s="401"/>
      <c r="S546" s="401"/>
      <c r="T546" s="401"/>
      <c r="U546" s="401"/>
      <c r="V546" s="401"/>
      <c r="W546" s="401"/>
      <c r="X546" s="401"/>
      <c r="Y546" s="401"/>
      <c r="Z546" s="401"/>
      <c r="AA546" s="67"/>
      <c r="AB546" s="67"/>
      <c r="AC546" s="81"/>
      <c r="AD546" s="780"/>
    </row>
    <row r="547" spans="1:68" ht="16.5" customHeight="1" x14ac:dyDescent="0.3">
      <c r="A547" s="64" t="s">
        <v>684</v>
      </c>
      <c r="B547" s="64" t="s">
        <v>685</v>
      </c>
      <c r="C547" s="37">
        <v>4301020269</v>
      </c>
      <c r="D547" s="402">
        <v>4640242180519</v>
      </c>
      <c r="E547" s="402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126</v>
      </c>
      <c r="L547" s="38"/>
      <c r="M547" s="39" t="s">
        <v>128</v>
      </c>
      <c r="N547" s="39"/>
      <c r="O547" s="38">
        <v>50</v>
      </c>
      <c r="P547" s="433" t="s">
        <v>686</v>
      </c>
      <c r="Q547" s="404"/>
      <c r="R547" s="404"/>
      <c r="S547" s="404"/>
      <c r="T547" s="405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D547" s="780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t="27" customHeight="1" x14ac:dyDescent="0.3">
      <c r="A548" s="64" t="s">
        <v>687</v>
      </c>
      <c r="B548" s="64" t="s">
        <v>688</v>
      </c>
      <c r="C548" s="37">
        <v>4301020260</v>
      </c>
      <c r="D548" s="402">
        <v>4640242180526</v>
      </c>
      <c r="E548" s="402"/>
      <c r="F548" s="63">
        <v>1.8</v>
      </c>
      <c r="G548" s="38">
        <v>6</v>
      </c>
      <c r="H548" s="63">
        <v>10.8</v>
      </c>
      <c r="I548" s="63">
        <v>11.28</v>
      </c>
      <c r="J548" s="38">
        <v>56</v>
      </c>
      <c r="K548" s="38" t="s">
        <v>126</v>
      </c>
      <c r="L548" s="38"/>
      <c r="M548" s="39" t="s">
        <v>125</v>
      </c>
      <c r="N548" s="39"/>
      <c r="O548" s="38">
        <v>50</v>
      </c>
      <c r="P548" s="434" t="s">
        <v>689</v>
      </c>
      <c r="Q548" s="404"/>
      <c r="R548" s="404"/>
      <c r="S548" s="404"/>
      <c r="T548" s="405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D548" s="780"/>
      <c r="AG548" s="79"/>
      <c r="AJ548" s="84"/>
      <c r="AK548" s="84"/>
      <c r="BB548" s="369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customHeight="1" x14ac:dyDescent="0.3">
      <c r="A549" s="64" t="s">
        <v>690</v>
      </c>
      <c r="B549" s="64" t="s">
        <v>691</v>
      </c>
      <c r="C549" s="37">
        <v>4301020309</v>
      </c>
      <c r="D549" s="402">
        <v>4640242180090</v>
      </c>
      <c r="E549" s="402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126</v>
      </c>
      <c r="L549" s="38"/>
      <c r="M549" s="39" t="s">
        <v>125</v>
      </c>
      <c r="N549" s="39"/>
      <c r="O549" s="38">
        <v>50</v>
      </c>
      <c r="P549" s="435" t="s">
        <v>692</v>
      </c>
      <c r="Q549" s="404"/>
      <c r="R549" s="404"/>
      <c r="S549" s="404"/>
      <c r="T549" s="405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D549" s="780"/>
      <c r="AG549" s="79"/>
      <c r="AJ549" s="84"/>
      <c r="AK549" s="84"/>
      <c r="BB549" s="370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customHeight="1" x14ac:dyDescent="0.3">
      <c r="A550" s="64" t="s">
        <v>693</v>
      </c>
      <c r="B550" s="64" t="s">
        <v>694</v>
      </c>
      <c r="C550" s="37">
        <v>4301020295</v>
      </c>
      <c r="D550" s="402">
        <v>4640242181363</v>
      </c>
      <c r="E550" s="402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88</v>
      </c>
      <c r="L550" s="38"/>
      <c r="M550" s="39" t="s">
        <v>125</v>
      </c>
      <c r="N550" s="39"/>
      <c r="O550" s="38">
        <v>50</v>
      </c>
      <c r="P550" s="436" t="s">
        <v>695</v>
      </c>
      <c r="Q550" s="404"/>
      <c r="R550" s="404"/>
      <c r="S550" s="404"/>
      <c r="T550" s="405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IFERROR(IF(Y550=0,"",ROUNDUP(Y550/H550,0)*0.00937),"")</f>
        <v/>
      </c>
      <c r="AA550" s="69" t="s">
        <v>48</v>
      </c>
      <c r="AB550" s="70" t="s">
        <v>48</v>
      </c>
      <c r="AC550" s="82"/>
      <c r="AD550" s="780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12.5" x14ac:dyDescent="0.25">
      <c r="A551" s="396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409"/>
      <c r="P551" s="406" t="s">
        <v>43</v>
      </c>
      <c r="Q551" s="407"/>
      <c r="R551" s="407"/>
      <c r="S551" s="407"/>
      <c r="T551" s="407"/>
      <c r="U551" s="407"/>
      <c r="V551" s="408"/>
      <c r="W551" s="43" t="s">
        <v>42</v>
      </c>
      <c r="X551" s="44">
        <f>IFERROR(X547/H547,"0")+IFERROR(X548/H548,"0")+IFERROR(X549/H549,"0")+IFERROR(X550/H550,"0")</f>
        <v>0</v>
      </c>
      <c r="Y551" s="44">
        <f>IFERROR(Y547/H547,"0")+IFERROR(Y548/H548,"0")+IFERROR(Y549/H549,"0")+IFERROR(Y550/H550,"0")</f>
        <v>0</v>
      </c>
      <c r="Z551" s="44">
        <f>IFERROR(IF(Z547="",0,Z547),"0")+IFERROR(IF(Z548="",0,Z548),"0")+IFERROR(IF(Z549="",0,Z549),"0")+IFERROR(IF(Z550="",0,Z550),"0")</f>
        <v>0</v>
      </c>
      <c r="AA551" s="68"/>
      <c r="AB551" s="68"/>
      <c r="AC551" s="68"/>
      <c r="AD551" s="780"/>
    </row>
    <row r="552" spans="1:68" ht="12.5" x14ac:dyDescent="0.25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409"/>
      <c r="P552" s="406" t="s">
        <v>43</v>
      </c>
      <c r="Q552" s="407"/>
      <c r="R552" s="407"/>
      <c r="S552" s="407"/>
      <c r="T552" s="407"/>
      <c r="U552" s="407"/>
      <c r="V552" s="408"/>
      <c r="W552" s="43" t="s">
        <v>0</v>
      </c>
      <c r="X552" s="44">
        <f>IFERROR(SUM(X547:X550),"0")</f>
        <v>0</v>
      </c>
      <c r="Y552" s="44">
        <f>IFERROR(SUM(Y547:Y550),"0")</f>
        <v>0</v>
      </c>
      <c r="Z552" s="43"/>
      <c r="AA552" s="68"/>
      <c r="AB552" s="68"/>
      <c r="AC552" s="68"/>
      <c r="AD552" s="780"/>
    </row>
    <row r="553" spans="1:68" ht="14.25" customHeight="1" x14ac:dyDescent="0.3">
      <c r="A553" s="401" t="s">
        <v>79</v>
      </c>
      <c r="B553" s="401"/>
      <c r="C553" s="401"/>
      <c r="D553" s="401"/>
      <c r="E553" s="401"/>
      <c r="F553" s="401"/>
      <c r="G553" s="401"/>
      <c r="H553" s="401"/>
      <c r="I553" s="401"/>
      <c r="J553" s="401"/>
      <c r="K553" s="401"/>
      <c r="L553" s="401"/>
      <c r="M553" s="401"/>
      <c r="N553" s="401"/>
      <c r="O553" s="401"/>
      <c r="P553" s="401"/>
      <c r="Q553" s="401"/>
      <c r="R553" s="401"/>
      <c r="S553" s="401"/>
      <c r="T553" s="401"/>
      <c r="U553" s="401"/>
      <c r="V553" s="401"/>
      <c r="W553" s="401"/>
      <c r="X553" s="401"/>
      <c r="Y553" s="401"/>
      <c r="Z553" s="401"/>
      <c r="AA553" s="67"/>
      <c r="AB553" s="67"/>
      <c r="AC553" s="81"/>
      <c r="AD553" s="780"/>
    </row>
    <row r="554" spans="1:68" ht="27" customHeight="1" x14ac:dyDescent="0.3">
      <c r="A554" s="64" t="s">
        <v>696</v>
      </c>
      <c r="B554" s="64" t="s">
        <v>697</v>
      </c>
      <c r="C554" s="37">
        <v>4301031280</v>
      </c>
      <c r="D554" s="402">
        <v>4640242180816</v>
      </c>
      <c r="E554" s="402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88</v>
      </c>
      <c r="L554" s="38"/>
      <c r="M554" s="39" t="s">
        <v>82</v>
      </c>
      <c r="N554" s="39"/>
      <c r="O554" s="38">
        <v>40</v>
      </c>
      <c r="P554" s="423" t="s">
        <v>698</v>
      </c>
      <c r="Q554" s="404"/>
      <c r="R554" s="404"/>
      <c r="S554" s="404"/>
      <c r="T554" s="405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ref="Y554:Y560" si="99">IFERROR(IF(X554="",0,CEILING((X554/$H554),1)*$H554),"")</f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D554" s="780"/>
      <c r="AG554" s="79"/>
      <c r="AJ554" s="84"/>
      <c r="AK554" s="84"/>
      <c r="BB554" s="372" t="s">
        <v>69</v>
      </c>
      <c r="BM554" s="79">
        <f t="shared" ref="BM554:BM560" si="100">IFERROR(X554*I554/H554,"0")</f>
        <v>0</v>
      </c>
      <c r="BN554" s="79">
        <f t="shared" ref="BN554:BN560" si="101">IFERROR(Y554*I554/H554,"0")</f>
        <v>0</v>
      </c>
      <c r="BO554" s="79">
        <f t="shared" ref="BO554:BO560" si="102">IFERROR(1/J554*(X554/H554),"0")</f>
        <v>0</v>
      </c>
      <c r="BP554" s="79">
        <f t="shared" ref="BP554:BP560" si="103">IFERROR(1/J554*(Y554/H554),"0")</f>
        <v>0</v>
      </c>
    </row>
    <row r="555" spans="1:68" ht="27" customHeight="1" x14ac:dyDescent="0.3">
      <c r="A555" s="64" t="s">
        <v>699</v>
      </c>
      <c r="B555" s="64" t="s">
        <v>700</v>
      </c>
      <c r="C555" s="37">
        <v>4301031244</v>
      </c>
      <c r="D555" s="402">
        <v>4640242180595</v>
      </c>
      <c r="E555" s="402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88</v>
      </c>
      <c r="L555" s="38"/>
      <c r="M555" s="39" t="s">
        <v>82</v>
      </c>
      <c r="N555" s="39"/>
      <c r="O555" s="38">
        <v>40</v>
      </c>
      <c r="P555" s="424" t="s">
        <v>701</v>
      </c>
      <c r="Q555" s="404"/>
      <c r="R555" s="404"/>
      <c r="S555" s="404"/>
      <c r="T555" s="405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D555" s="780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3">
      <c r="A556" s="64" t="s">
        <v>702</v>
      </c>
      <c r="B556" s="64" t="s">
        <v>703</v>
      </c>
      <c r="C556" s="37">
        <v>4301031289</v>
      </c>
      <c r="D556" s="402">
        <v>4640242181615</v>
      </c>
      <c r="E556" s="402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88</v>
      </c>
      <c r="L556" s="38"/>
      <c r="M556" s="39" t="s">
        <v>82</v>
      </c>
      <c r="N556" s="39"/>
      <c r="O556" s="38">
        <v>45</v>
      </c>
      <c r="P556" s="425" t="s">
        <v>704</v>
      </c>
      <c r="Q556" s="404"/>
      <c r="R556" s="404"/>
      <c r="S556" s="404"/>
      <c r="T556" s="405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IFERROR(IF(Y556=0,"",ROUNDUP(Y556/H556,0)*0.00753),"")</f>
        <v/>
      </c>
      <c r="AA556" s="69" t="s">
        <v>48</v>
      </c>
      <c r="AB556" s="70" t="s">
        <v>48</v>
      </c>
      <c r="AC556" s="82"/>
      <c r="AD556" s="780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customHeight="1" x14ac:dyDescent="0.3">
      <c r="A557" s="64" t="s">
        <v>705</v>
      </c>
      <c r="B557" s="64" t="s">
        <v>706</v>
      </c>
      <c r="C557" s="37">
        <v>4301031285</v>
      </c>
      <c r="D557" s="402">
        <v>4640242181639</v>
      </c>
      <c r="E557" s="402"/>
      <c r="F557" s="63">
        <v>0.7</v>
      </c>
      <c r="G557" s="38">
        <v>6</v>
      </c>
      <c r="H557" s="63">
        <v>4.2</v>
      </c>
      <c r="I557" s="63">
        <v>4.4000000000000004</v>
      </c>
      <c r="J557" s="38">
        <v>156</v>
      </c>
      <c r="K557" s="38" t="s">
        <v>88</v>
      </c>
      <c r="L557" s="38"/>
      <c r="M557" s="39" t="s">
        <v>82</v>
      </c>
      <c r="N557" s="39"/>
      <c r="O557" s="38">
        <v>45</v>
      </c>
      <c r="P557" s="426" t="s">
        <v>707</v>
      </c>
      <c r="Q557" s="404"/>
      <c r="R557" s="404"/>
      <c r="S557" s="404"/>
      <c r="T557" s="405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D557" s="780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ht="27" customHeight="1" x14ac:dyDescent="0.3">
      <c r="A558" s="64" t="s">
        <v>708</v>
      </c>
      <c r="B558" s="64" t="s">
        <v>709</v>
      </c>
      <c r="C558" s="37">
        <v>4301031287</v>
      </c>
      <c r="D558" s="402">
        <v>4640242181622</v>
      </c>
      <c r="E558" s="402"/>
      <c r="F558" s="63">
        <v>0.7</v>
      </c>
      <c r="G558" s="38">
        <v>6</v>
      </c>
      <c r="H558" s="63">
        <v>4.2</v>
      </c>
      <c r="I558" s="63">
        <v>4.4000000000000004</v>
      </c>
      <c r="J558" s="38">
        <v>156</v>
      </c>
      <c r="K558" s="38" t="s">
        <v>88</v>
      </c>
      <c r="L558" s="38"/>
      <c r="M558" s="39" t="s">
        <v>82</v>
      </c>
      <c r="N558" s="39"/>
      <c r="O558" s="38">
        <v>45</v>
      </c>
      <c r="P558" s="427" t="s">
        <v>710</v>
      </c>
      <c r="Q558" s="404"/>
      <c r="R558" s="404"/>
      <c r="S558" s="404"/>
      <c r="T558" s="405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D558" s="780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customHeight="1" x14ac:dyDescent="0.3">
      <c r="A559" s="64" t="s">
        <v>711</v>
      </c>
      <c r="B559" s="64" t="s">
        <v>712</v>
      </c>
      <c r="C559" s="37">
        <v>4301031203</v>
      </c>
      <c r="D559" s="402">
        <v>4640242180908</v>
      </c>
      <c r="E559" s="402"/>
      <c r="F559" s="63">
        <v>0.28000000000000003</v>
      </c>
      <c r="G559" s="38">
        <v>6</v>
      </c>
      <c r="H559" s="63">
        <v>1.68</v>
      </c>
      <c r="I559" s="63">
        <v>1.81</v>
      </c>
      <c r="J559" s="38">
        <v>234</v>
      </c>
      <c r="K559" s="38" t="s">
        <v>83</v>
      </c>
      <c r="L559" s="38"/>
      <c r="M559" s="39" t="s">
        <v>82</v>
      </c>
      <c r="N559" s="39"/>
      <c r="O559" s="38">
        <v>40</v>
      </c>
      <c r="P559" s="428" t="s">
        <v>713</v>
      </c>
      <c r="Q559" s="404"/>
      <c r="R559" s="404"/>
      <c r="S559" s="404"/>
      <c r="T559" s="405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IFERROR(IF(Y559=0,"",ROUNDUP(Y559/H559,0)*0.00502),"")</f>
        <v/>
      </c>
      <c r="AA559" s="69" t="s">
        <v>48</v>
      </c>
      <c r="AB559" s="70" t="s">
        <v>48</v>
      </c>
      <c r="AC559" s="82"/>
      <c r="AD559" s="780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customHeight="1" x14ac:dyDescent="0.3">
      <c r="A560" s="64" t="s">
        <v>714</v>
      </c>
      <c r="B560" s="64" t="s">
        <v>715</v>
      </c>
      <c r="C560" s="37">
        <v>4301031200</v>
      </c>
      <c r="D560" s="402">
        <v>4640242180489</v>
      </c>
      <c r="E560" s="402"/>
      <c r="F560" s="63">
        <v>0.28000000000000003</v>
      </c>
      <c r="G560" s="38">
        <v>6</v>
      </c>
      <c r="H560" s="63">
        <v>1.68</v>
      </c>
      <c r="I560" s="63">
        <v>1.84</v>
      </c>
      <c r="J560" s="38">
        <v>234</v>
      </c>
      <c r="K560" s="38" t="s">
        <v>83</v>
      </c>
      <c r="L560" s="38"/>
      <c r="M560" s="39" t="s">
        <v>82</v>
      </c>
      <c r="N560" s="39"/>
      <c r="O560" s="38">
        <v>40</v>
      </c>
      <c r="P560" s="429" t="s">
        <v>716</v>
      </c>
      <c r="Q560" s="404"/>
      <c r="R560" s="404"/>
      <c r="S560" s="404"/>
      <c r="T560" s="405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IFERROR(IF(Y560=0,"",ROUNDUP(Y560/H560,0)*0.00502),"")</f>
        <v/>
      </c>
      <c r="AA560" s="69" t="s">
        <v>48</v>
      </c>
      <c r="AB560" s="70" t="s">
        <v>48</v>
      </c>
      <c r="AC560" s="82"/>
      <c r="AD560" s="780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t="12.5" x14ac:dyDescent="0.25">
      <c r="A561" s="396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409"/>
      <c r="P561" s="406" t="s">
        <v>43</v>
      </c>
      <c r="Q561" s="407"/>
      <c r="R561" s="407"/>
      <c r="S561" s="407"/>
      <c r="T561" s="407"/>
      <c r="U561" s="407"/>
      <c r="V561" s="408"/>
      <c r="W561" s="43" t="s">
        <v>42</v>
      </c>
      <c r="X561" s="44">
        <f>IFERROR(X554/H554,"0")+IFERROR(X555/H555,"0")+IFERROR(X556/H556,"0")+IFERROR(X557/H557,"0")+IFERROR(X558/H558,"0")+IFERROR(X559/H559,"0")+IFERROR(X560/H560,"0")</f>
        <v>0</v>
      </c>
      <c r="Y561" s="44">
        <f>IFERROR(Y554/H554,"0")+IFERROR(Y555/H555,"0")+IFERROR(Y556/H556,"0")+IFERROR(Y557/H557,"0")+IFERROR(Y558/H558,"0")+IFERROR(Y559/H559,"0")+IFERROR(Y560/H560,"0")</f>
        <v>0</v>
      </c>
      <c r="Z561" s="44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8"/>
      <c r="AB561" s="68"/>
      <c r="AC561" s="68"/>
      <c r="AD561" s="780"/>
    </row>
    <row r="562" spans="1:68" ht="12.5" x14ac:dyDescent="0.25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409"/>
      <c r="P562" s="406" t="s">
        <v>43</v>
      </c>
      <c r="Q562" s="407"/>
      <c r="R562" s="407"/>
      <c r="S562" s="407"/>
      <c r="T562" s="407"/>
      <c r="U562" s="407"/>
      <c r="V562" s="408"/>
      <c r="W562" s="43" t="s">
        <v>0</v>
      </c>
      <c r="X562" s="44">
        <f>IFERROR(SUM(X554:X560),"0")</f>
        <v>0</v>
      </c>
      <c r="Y562" s="44">
        <f>IFERROR(SUM(Y554:Y560),"0")</f>
        <v>0</v>
      </c>
      <c r="Z562" s="43"/>
      <c r="AA562" s="68"/>
      <c r="AB562" s="68"/>
      <c r="AC562" s="68"/>
      <c r="AD562" s="780"/>
    </row>
    <row r="563" spans="1:68" ht="14.25" customHeight="1" x14ac:dyDescent="0.3">
      <c r="A563" s="401" t="s">
        <v>84</v>
      </c>
      <c r="B563" s="401"/>
      <c r="C563" s="401"/>
      <c r="D563" s="401"/>
      <c r="E563" s="401"/>
      <c r="F563" s="401"/>
      <c r="G563" s="401"/>
      <c r="H563" s="401"/>
      <c r="I563" s="401"/>
      <c r="J563" s="401"/>
      <c r="K563" s="401"/>
      <c r="L563" s="401"/>
      <c r="M563" s="401"/>
      <c r="N563" s="401"/>
      <c r="O563" s="401"/>
      <c r="P563" s="401"/>
      <c r="Q563" s="401"/>
      <c r="R563" s="401"/>
      <c r="S563" s="401"/>
      <c r="T563" s="401"/>
      <c r="U563" s="401"/>
      <c r="V563" s="401"/>
      <c r="W563" s="401"/>
      <c r="X563" s="401"/>
      <c r="Y563" s="401"/>
      <c r="Z563" s="401"/>
      <c r="AA563" s="67"/>
      <c r="AB563" s="67"/>
      <c r="AC563" s="81"/>
      <c r="AD563" s="780"/>
    </row>
    <row r="564" spans="1:68" ht="27" customHeight="1" x14ac:dyDescent="0.3">
      <c r="A564" s="64" t="s">
        <v>717</v>
      </c>
      <c r="B564" s="64" t="s">
        <v>718</v>
      </c>
      <c r="C564" s="37">
        <v>4301051746</v>
      </c>
      <c r="D564" s="402">
        <v>4640242180533</v>
      </c>
      <c r="E564" s="402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126</v>
      </c>
      <c r="L564" s="38"/>
      <c r="M564" s="39" t="s">
        <v>128</v>
      </c>
      <c r="N564" s="39"/>
      <c r="O564" s="38">
        <v>40</v>
      </c>
      <c r="P564" s="418" t="s">
        <v>719</v>
      </c>
      <c r="Q564" s="404"/>
      <c r="R564" s="404"/>
      <c r="S564" s="404"/>
      <c r="T564" s="405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D564" s="780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3">
      <c r="A565" s="64" t="s">
        <v>720</v>
      </c>
      <c r="B565" s="64" t="s">
        <v>721</v>
      </c>
      <c r="C565" s="37">
        <v>4301051510</v>
      </c>
      <c r="D565" s="402">
        <v>4640242180540</v>
      </c>
      <c r="E565" s="402"/>
      <c r="F565" s="63">
        <v>1.3</v>
      </c>
      <c r="G565" s="38">
        <v>6</v>
      </c>
      <c r="H565" s="63">
        <v>7.8</v>
      </c>
      <c r="I565" s="63">
        <v>8.3640000000000008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30</v>
      </c>
      <c r="P565" s="419" t="s">
        <v>722</v>
      </c>
      <c r="Q565" s="404"/>
      <c r="R565" s="404"/>
      <c r="S565" s="404"/>
      <c r="T565" s="405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D565" s="780"/>
      <c r="AG565" s="79"/>
      <c r="AJ565" s="84"/>
      <c r="AK565" s="84"/>
      <c r="BB565" s="380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customHeight="1" x14ac:dyDescent="0.3">
      <c r="A566" s="64" t="s">
        <v>724</v>
      </c>
      <c r="B566" s="64" t="s">
        <v>725</v>
      </c>
      <c r="C566" s="37">
        <v>4301051390</v>
      </c>
      <c r="D566" s="402">
        <v>4640242181233</v>
      </c>
      <c r="E566" s="402"/>
      <c r="F566" s="63">
        <v>0.3</v>
      </c>
      <c r="G566" s="38">
        <v>6</v>
      </c>
      <c r="H566" s="63">
        <v>1.8</v>
      </c>
      <c r="I566" s="63">
        <v>1.984</v>
      </c>
      <c r="J566" s="38">
        <v>234</v>
      </c>
      <c r="K566" s="38" t="s">
        <v>83</v>
      </c>
      <c r="L566" s="38"/>
      <c r="M566" s="39" t="s">
        <v>82</v>
      </c>
      <c r="N566" s="39"/>
      <c r="O566" s="38">
        <v>40</v>
      </c>
      <c r="P566" s="420" t="s">
        <v>726</v>
      </c>
      <c r="Q566" s="404"/>
      <c r="R566" s="404"/>
      <c r="S566" s="404"/>
      <c r="T566" s="405"/>
      <c r="U566" s="40" t="s">
        <v>723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IFERROR(IF(Y566=0,"",ROUNDUP(Y566/H566,0)*0.00502),"")</f>
        <v/>
      </c>
      <c r="AA566" s="69" t="s">
        <v>48</v>
      </c>
      <c r="AB566" s="70" t="s">
        <v>48</v>
      </c>
      <c r="AC566" s="82"/>
      <c r="AD566" s="780"/>
      <c r="AG566" s="79"/>
      <c r="AJ566" s="84"/>
      <c r="AK566" s="84"/>
      <c r="BB566" s="381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customHeight="1" x14ac:dyDescent="0.3">
      <c r="A567" s="64" t="s">
        <v>727</v>
      </c>
      <c r="B567" s="64" t="s">
        <v>728</v>
      </c>
      <c r="C567" s="37">
        <v>4301051448</v>
      </c>
      <c r="D567" s="402">
        <v>4640242181226</v>
      </c>
      <c r="E567" s="402"/>
      <c r="F567" s="63">
        <v>0.3</v>
      </c>
      <c r="G567" s="38">
        <v>6</v>
      </c>
      <c r="H567" s="63">
        <v>1.8</v>
      </c>
      <c r="I567" s="63">
        <v>1.972</v>
      </c>
      <c r="J567" s="38">
        <v>234</v>
      </c>
      <c r="K567" s="38" t="s">
        <v>83</v>
      </c>
      <c r="L567" s="38"/>
      <c r="M567" s="39" t="s">
        <v>82</v>
      </c>
      <c r="N567" s="39"/>
      <c r="O567" s="38">
        <v>30</v>
      </c>
      <c r="P567" s="421" t="s">
        <v>729</v>
      </c>
      <c r="Q567" s="404"/>
      <c r="R567" s="404"/>
      <c r="S567" s="404"/>
      <c r="T567" s="405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IFERROR(IF(Y567=0,"",ROUNDUP(Y567/H567,0)*0.00502),"")</f>
        <v/>
      </c>
      <c r="AA567" s="69" t="s">
        <v>48</v>
      </c>
      <c r="AB567" s="70" t="s">
        <v>48</v>
      </c>
      <c r="AC567" s="82"/>
      <c r="AD567" s="780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12.5" x14ac:dyDescent="0.25">
      <c r="A568" s="396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409"/>
      <c r="P568" s="406" t="s">
        <v>43</v>
      </c>
      <c r="Q568" s="407"/>
      <c r="R568" s="407"/>
      <c r="S568" s="407"/>
      <c r="T568" s="407"/>
      <c r="U568" s="407"/>
      <c r="V568" s="408"/>
      <c r="W568" s="43" t="s">
        <v>42</v>
      </c>
      <c r="X568" s="44">
        <f>IFERROR(X564/H564,"0")+IFERROR(X565/H565,"0")+IFERROR(X566/H566,"0")+IFERROR(X567/H567,"0")</f>
        <v>0</v>
      </c>
      <c r="Y568" s="44">
        <f>IFERROR(Y564/H564,"0")+IFERROR(Y565/H565,"0")+IFERROR(Y566/H566,"0")+IFERROR(Y567/H567,"0")</f>
        <v>0</v>
      </c>
      <c r="Z568" s="44">
        <f>IFERROR(IF(Z564="",0,Z564),"0")+IFERROR(IF(Z565="",0,Z565),"0")+IFERROR(IF(Z566="",0,Z566),"0")+IFERROR(IF(Z567="",0,Z567),"0")</f>
        <v>0</v>
      </c>
      <c r="AA568" s="68"/>
      <c r="AB568" s="68"/>
      <c r="AC568" s="68"/>
      <c r="AD568" s="780"/>
    </row>
    <row r="569" spans="1:68" ht="12.5" x14ac:dyDescent="0.25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409"/>
      <c r="P569" s="406" t="s">
        <v>43</v>
      </c>
      <c r="Q569" s="407"/>
      <c r="R569" s="407"/>
      <c r="S569" s="407"/>
      <c r="T569" s="407"/>
      <c r="U569" s="407"/>
      <c r="V569" s="408"/>
      <c r="W569" s="43" t="s">
        <v>0</v>
      </c>
      <c r="X569" s="44">
        <f>IFERROR(SUM(X564:X567),"0")</f>
        <v>0</v>
      </c>
      <c r="Y569" s="44">
        <f>IFERROR(SUM(Y564:Y567),"0")</f>
        <v>0</v>
      </c>
      <c r="Z569" s="43"/>
      <c r="AA569" s="68"/>
      <c r="AB569" s="68"/>
      <c r="AC569" s="68"/>
      <c r="AD569" s="780"/>
    </row>
    <row r="570" spans="1:68" ht="14.25" customHeight="1" x14ac:dyDescent="0.3">
      <c r="A570" s="401" t="s">
        <v>183</v>
      </c>
      <c r="B570" s="401"/>
      <c r="C570" s="401"/>
      <c r="D570" s="401"/>
      <c r="E570" s="401"/>
      <c r="F570" s="401"/>
      <c r="G570" s="401"/>
      <c r="H570" s="401"/>
      <c r="I570" s="401"/>
      <c r="J570" s="401"/>
      <c r="K570" s="401"/>
      <c r="L570" s="401"/>
      <c r="M570" s="401"/>
      <c r="N570" s="401"/>
      <c r="O570" s="401"/>
      <c r="P570" s="401"/>
      <c r="Q570" s="401"/>
      <c r="R570" s="401"/>
      <c r="S570" s="401"/>
      <c r="T570" s="401"/>
      <c r="U570" s="401"/>
      <c r="V570" s="401"/>
      <c r="W570" s="401"/>
      <c r="X570" s="401"/>
      <c r="Y570" s="401"/>
      <c r="Z570" s="401"/>
      <c r="AA570" s="67"/>
      <c r="AB570" s="67"/>
      <c r="AC570" s="81"/>
      <c r="AD570" s="780"/>
    </row>
    <row r="571" spans="1:68" ht="27" customHeight="1" x14ac:dyDescent="0.3">
      <c r="A571" s="64" t="s">
        <v>730</v>
      </c>
      <c r="B571" s="64" t="s">
        <v>731</v>
      </c>
      <c r="C571" s="37">
        <v>4301060408</v>
      </c>
      <c r="D571" s="402">
        <v>4640242180120</v>
      </c>
      <c r="E571" s="402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126</v>
      </c>
      <c r="L571" s="38"/>
      <c r="M571" s="39" t="s">
        <v>82</v>
      </c>
      <c r="N571" s="39"/>
      <c r="O571" s="38">
        <v>40</v>
      </c>
      <c r="P571" s="422" t="s">
        <v>732</v>
      </c>
      <c r="Q571" s="404"/>
      <c r="R571" s="404"/>
      <c r="S571" s="404"/>
      <c r="T571" s="405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D571" s="780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t="27" customHeight="1" x14ac:dyDescent="0.3">
      <c r="A572" s="64" t="s">
        <v>730</v>
      </c>
      <c r="B572" s="64" t="s">
        <v>733</v>
      </c>
      <c r="C572" s="37">
        <v>4301060354</v>
      </c>
      <c r="D572" s="402">
        <v>4640242180120</v>
      </c>
      <c r="E572" s="402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126</v>
      </c>
      <c r="L572" s="38"/>
      <c r="M572" s="39" t="s">
        <v>82</v>
      </c>
      <c r="N572" s="39"/>
      <c r="O572" s="38">
        <v>40</v>
      </c>
      <c r="P572" s="412" t="s">
        <v>734</v>
      </c>
      <c r="Q572" s="404"/>
      <c r="R572" s="404"/>
      <c r="S572" s="404"/>
      <c r="T572" s="405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IFERROR(IF(Y572=0,"",ROUNDUP(Y572/H572,0)*0.02175),"")</f>
        <v/>
      </c>
      <c r="AA572" s="69" t="s">
        <v>48</v>
      </c>
      <c r="AB572" s="70" t="s">
        <v>48</v>
      </c>
      <c r="AC572" s="82"/>
      <c r="AD572" s="780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t="27" customHeight="1" x14ac:dyDescent="0.3">
      <c r="A573" s="64" t="s">
        <v>735</v>
      </c>
      <c r="B573" s="64" t="s">
        <v>736</v>
      </c>
      <c r="C573" s="37">
        <v>4301060407</v>
      </c>
      <c r="D573" s="402">
        <v>4640242180137</v>
      </c>
      <c r="E573" s="402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126</v>
      </c>
      <c r="L573" s="38"/>
      <c r="M573" s="39" t="s">
        <v>82</v>
      </c>
      <c r="N573" s="39"/>
      <c r="O573" s="38">
        <v>40</v>
      </c>
      <c r="P573" s="413" t="s">
        <v>737</v>
      </c>
      <c r="Q573" s="404"/>
      <c r="R573" s="404"/>
      <c r="S573" s="404"/>
      <c r="T573" s="405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D573" s="780"/>
      <c r="AG573" s="79"/>
      <c r="AJ573" s="84"/>
      <c r="AK573" s="84"/>
      <c r="BB573" s="385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3">
      <c r="A574" s="64" t="s">
        <v>735</v>
      </c>
      <c r="B574" s="64" t="s">
        <v>738</v>
      </c>
      <c r="C574" s="37">
        <v>4301060355</v>
      </c>
      <c r="D574" s="402">
        <v>4640242180137</v>
      </c>
      <c r="E574" s="402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40</v>
      </c>
      <c r="P574" s="414" t="s">
        <v>739</v>
      </c>
      <c r="Q574" s="404"/>
      <c r="R574" s="404"/>
      <c r="S574" s="404"/>
      <c r="T574" s="405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D574" s="780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12.5" x14ac:dyDescent="0.25">
      <c r="A575" s="396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409"/>
      <c r="P575" s="406" t="s">
        <v>43</v>
      </c>
      <c r="Q575" s="407"/>
      <c r="R575" s="407"/>
      <c r="S575" s="407"/>
      <c r="T575" s="407"/>
      <c r="U575" s="407"/>
      <c r="V575" s="408"/>
      <c r="W575" s="43" t="s">
        <v>42</v>
      </c>
      <c r="X575" s="44">
        <f>IFERROR(X571/H571,"0")+IFERROR(X572/H572,"0")+IFERROR(X573/H573,"0")+IFERROR(X574/H574,"0")</f>
        <v>0</v>
      </c>
      <c r="Y575" s="44">
        <f>IFERROR(Y571/H571,"0")+IFERROR(Y572/H572,"0")+IFERROR(Y573/H573,"0")+IFERROR(Y574/H574,"0")</f>
        <v>0</v>
      </c>
      <c r="Z575" s="44">
        <f>IFERROR(IF(Z571="",0,Z571),"0")+IFERROR(IF(Z572="",0,Z572),"0")+IFERROR(IF(Z573="",0,Z573),"0")+IFERROR(IF(Z574="",0,Z574),"0")</f>
        <v>0</v>
      </c>
      <c r="AA575" s="68"/>
      <c r="AB575" s="68"/>
      <c r="AC575" s="68"/>
      <c r="AD575" s="780"/>
    </row>
    <row r="576" spans="1:68" ht="12.5" x14ac:dyDescent="0.25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409"/>
      <c r="P576" s="406" t="s">
        <v>43</v>
      </c>
      <c r="Q576" s="407"/>
      <c r="R576" s="407"/>
      <c r="S576" s="407"/>
      <c r="T576" s="407"/>
      <c r="U576" s="407"/>
      <c r="V576" s="408"/>
      <c r="W576" s="43" t="s">
        <v>0</v>
      </c>
      <c r="X576" s="44">
        <f>IFERROR(SUM(X571:X574),"0")</f>
        <v>0</v>
      </c>
      <c r="Y576" s="44">
        <f>IFERROR(SUM(Y571:Y574),"0")</f>
        <v>0</v>
      </c>
      <c r="Z576" s="43"/>
      <c r="AA576" s="68"/>
      <c r="AB576" s="68"/>
      <c r="AC576" s="68"/>
      <c r="AD576" s="780"/>
    </row>
    <row r="577" spans="1:68" ht="16.5" customHeight="1" x14ac:dyDescent="0.3">
      <c r="A577" s="415" t="s">
        <v>740</v>
      </c>
      <c r="B577" s="415"/>
      <c r="C577" s="415"/>
      <c r="D577" s="415"/>
      <c r="E577" s="415"/>
      <c r="F577" s="415"/>
      <c r="G577" s="415"/>
      <c r="H577" s="415"/>
      <c r="I577" s="415"/>
      <c r="J577" s="415"/>
      <c r="K577" s="415"/>
      <c r="L577" s="415"/>
      <c r="M577" s="415"/>
      <c r="N577" s="415"/>
      <c r="O577" s="415"/>
      <c r="P577" s="415"/>
      <c r="Q577" s="415"/>
      <c r="R577" s="415"/>
      <c r="S577" s="415"/>
      <c r="T577" s="415"/>
      <c r="U577" s="415"/>
      <c r="V577" s="415"/>
      <c r="W577" s="415"/>
      <c r="X577" s="415"/>
      <c r="Y577" s="415"/>
      <c r="Z577" s="415"/>
      <c r="AA577" s="66"/>
      <c r="AB577" s="66"/>
      <c r="AC577" s="80"/>
      <c r="AD577" s="780"/>
    </row>
    <row r="578" spans="1:68" ht="14.25" customHeight="1" x14ac:dyDescent="0.3">
      <c r="A578" s="401" t="s">
        <v>122</v>
      </c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1"/>
      <c r="P578" s="401"/>
      <c r="Q578" s="401"/>
      <c r="R578" s="401"/>
      <c r="S578" s="401"/>
      <c r="T578" s="401"/>
      <c r="U578" s="401"/>
      <c r="V578" s="401"/>
      <c r="W578" s="401"/>
      <c r="X578" s="401"/>
      <c r="Y578" s="401"/>
      <c r="Z578" s="401"/>
      <c r="AA578" s="67"/>
      <c r="AB578" s="67"/>
      <c r="AC578" s="81"/>
      <c r="AD578" s="780"/>
    </row>
    <row r="579" spans="1:68" ht="27" customHeight="1" x14ac:dyDescent="0.3">
      <c r="A579" s="64" t="s">
        <v>741</v>
      </c>
      <c r="B579" s="64" t="s">
        <v>742</v>
      </c>
      <c r="C579" s="37">
        <v>4301011951</v>
      </c>
      <c r="D579" s="402">
        <v>4640242180045</v>
      </c>
      <c r="E579" s="402"/>
      <c r="F579" s="63">
        <v>1.35</v>
      </c>
      <c r="G579" s="38">
        <v>8</v>
      </c>
      <c r="H579" s="63">
        <v>10.8</v>
      </c>
      <c r="I579" s="63">
        <v>11.28</v>
      </c>
      <c r="J579" s="38">
        <v>56</v>
      </c>
      <c r="K579" s="38" t="s">
        <v>126</v>
      </c>
      <c r="L579" s="38"/>
      <c r="M579" s="39" t="s">
        <v>125</v>
      </c>
      <c r="N579" s="39"/>
      <c r="O579" s="38">
        <v>55</v>
      </c>
      <c r="P579" s="416" t="s">
        <v>743</v>
      </c>
      <c r="Q579" s="404"/>
      <c r="R579" s="404"/>
      <c r="S579" s="404"/>
      <c r="T579" s="405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D579" s="780"/>
      <c r="AG579" s="79"/>
      <c r="AJ579" s="84"/>
      <c r="AK579" s="84"/>
      <c r="BB579" s="387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3">
      <c r="A580" s="64" t="s">
        <v>744</v>
      </c>
      <c r="B580" s="64" t="s">
        <v>745</v>
      </c>
      <c r="C580" s="37">
        <v>4301011950</v>
      </c>
      <c r="D580" s="402">
        <v>4640242180601</v>
      </c>
      <c r="E580" s="402"/>
      <c r="F580" s="63">
        <v>1.35</v>
      </c>
      <c r="G580" s="38">
        <v>8</v>
      </c>
      <c r="H580" s="63">
        <v>10.8</v>
      </c>
      <c r="I580" s="63">
        <v>11.28</v>
      </c>
      <c r="J580" s="38">
        <v>56</v>
      </c>
      <c r="K580" s="38" t="s">
        <v>126</v>
      </c>
      <c r="L580" s="38"/>
      <c r="M580" s="39" t="s">
        <v>125</v>
      </c>
      <c r="N580" s="39"/>
      <c r="O580" s="38">
        <v>55</v>
      </c>
      <c r="P580" s="417" t="s">
        <v>746</v>
      </c>
      <c r="Q580" s="404"/>
      <c r="R580" s="404"/>
      <c r="S580" s="404"/>
      <c r="T580" s="405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D580" s="780"/>
      <c r="AG580" s="79"/>
      <c r="AJ580" s="84"/>
      <c r="AK580" s="84"/>
      <c r="BB580" s="388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12.5" x14ac:dyDescent="0.25">
      <c r="A581" s="396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409"/>
      <c r="P581" s="406" t="s">
        <v>43</v>
      </c>
      <c r="Q581" s="407"/>
      <c r="R581" s="407"/>
      <c r="S581" s="407"/>
      <c r="T581" s="407"/>
      <c r="U581" s="407"/>
      <c r="V581" s="408"/>
      <c r="W581" s="43" t="s">
        <v>42</v>
      </c>
      <c r="X581" s="44">
        <f>IFERROR(X579/H579,"0")+IFERROR(X580/H580,"0")</f>
        <v>0</v>
      </c>
      <c r="Y581" s="44">
        <f>IFERROR(Y579/H579,"0")+IFERROR(Y580/H580,"0")</f>
        <v>0</v>
      </c>
      <c r="Z581" s="44">
        <f>IFERROR(IF(Z579="",0,Z579),"0")+IFERROR(IF(Z580="",0,Z580),"0")</f>
        <v>0</v>
      </c>
      <c r="AA581" s="68"/>
      <c r="AB581" s="68"/>
      <c r="AC581" s="68"/>
      <c r="AD581" s="780"/>
    </row>
    <row r="582" spans="1:68" ht="12.5" x14ac:dyDescent="0.25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409"/>
      <c r="P582" s="406" t="s">
        <v>43</v>
      </c>
      <c r="Q582" s="407"/>
      <c r="R582" s="407"/>
      <c r="S582" s="407"/>
      <c r="T582" s="407"/>
      <c r="U582" s="407"/>
      <c r="V582" s="408"/>
      <c r="W582" s="43" t="s">
        <v>0</v>
      </c>
      <c r="X582" s="44">
        <f>IFERROR(SUM(X579:X580),"0")</f>
        <v>0</v>
      </c>
      <c r="Y582" s="44">
        <f>IFERROR(SUM(Y579:Y580),"0")</f>
        <v>0</v>
      </c>
      <c r="Z582" s="43"/>
      <c r="AA582" s="68"/>
      <c r="AB582" s="68"/>
      <c r="AC582" s="68"/>
      <c r="AD582" s="780"/>
    </row>
    <row r="583" spans="1:68" ht="14.25" customHeight="1" x14ac:dyDescent="0.3">
      <c r="A583" s="401" t="s">
        <v>162</v>
      </c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1"/>
      <c r="P583" s="401"/>
      <c r="Q583" s="401"/>
      <c r="R583" s="401"/>
      <c r="S583" s="401"/>
      <c r="T583" s="401"/>
      <c r="U583" s="401"/>
      <c r="V583" s="401"/>
      <c r="W583" s="401"/>
      <c r="X583" s="401"/>
      <c r="Y583" s="401"/>
      <c r="Z583" s="401"/>
      <c r="AA583" s="67"/>
      <c r="AB583" s="67"/>
      <c r="AC583" s="81"/>
      <c r="AD583" s="780"/>
    </row>
    <row r="584" spans="1:68" ht="27" customHeight="1" x14ac:dyDescent="0.3">
      <c r="A584" s="64" t="s">
        <v>747</v>
      </c>
      <c r="B584" s="64" t="s">
        <v>748</v>
      </c>
      <c r="C584" s="37">
        <v>4301020314</v>
      </c>
      <c r="D584" s="402">
        <v>4640242180090</v>
      </c>
      <c r="E584" s="402"/>
      <c r="F584" s="63">
        <v>1.35</v>
      </c>
      <c r="G584" s="38">
        <v>8</v>
      </c>
      <c r="H584" s="63">
        <v>10.8</v>
      </c>
      <c r="I584" s="63">
        <v>11.28</v>
      </c>
      <c r="J584" s="38">
        <v>56</v>
      </c>
      <c r="K584" s="38" t="s">
        <v>126</v>
      </c>
      <c r="L584" s="38"/>
      <c r="M584" s="39" t="s">
        <v>125</v>
      </c>
      <c r="N584" s="39"/>
      <c r="O584" s="38">
        <v>50</v>
      </c>
      <c r="P584" s="403" t="s">
        <v>749</v>
      </c>
      <c r="Q584" s="404"/>
      <c r="R584" s="404"/>
      <c r="S584" s="404"/>
      <c r="T584" s="405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D584" s="780"/>
      <c r="AG584" s="79"/>
      <c r="AJ584" s="84"/>
      <c r="AK584" s="84"/>
      <c r="BB584" s="389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ht="12.5" x14ac:dyDescent="0.25">
      <c r="A585" s="396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409"/>
      <c r="P585" s="406" t="s">
        <v>43</v>
      </c>
      <c r="Q585" s="407"/>
      <c r="R585" s="407"/>
      <c r="S585" s="407"/>
      <c r="T585" s="407"/>
      <c r="U585" s="407"/>
      <c r="V585" s="408"/>
      <c r="W585" s="43" t="s">
        <v>42</v>
      </c>
      <c r="X585" s="44">
        <f>IFERROR(X584/H584,"0")</f>
        <v>0</v>
      </c>
      <c r="Y585" s="44">
        <f>IFERROR(Y584/H584,"0")</f>
        <v>0</v>
      </c>
      <c r="Z585" s="44">
        <f>IFERROR(IF(Z584="",0,Z584),"0")</f>
        <v>0</v>
      </c>
      <c r="AA585" s="68"/>
      <c r="AB585" s="68"/>
      <c r="AC585" s="68"/>
      <c r="AD585" s="780"/>
    </row>
    <row r="586" spans="1:68" ht="12.5" x14ac:dyDescent="0.25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409"/>
      <c r="P586" s="406" t="s">
        <v>43</v>
      </c>
      <c r="Q586" s="407"/>
      <c r="R586" s="407"/>
      <c r="S586" s="407"/>
      <c r="T586" s="407"/>
      <c r="U586" s="407"/>
      <c r="V586" s="408"/>
      <c r="W586" s="43" t="s">
        <v>0</v>
      </c>
      <c r="X586" s="44">
        <f>IFERROR(SUM(X584:X584),"0")</f>
        <v>0</v>
      </c>
      <c r="Y586" s="44">
        <f>IFERROR(SUM(Y584:Y584),"0")</f>
        <v>0</v>
      </c>
      <c r="Z586" s="43"/>
      <c r="AA586" s="68"/>
      <c r="AB586" s="68"/>
      <c r="AC586" s="68"/>
      <c r="AD586" s="780"/>
    </row>
    <row r="587" spans="1:68" ht="14.25" customHeight="1" x14ac:dyDescent="0.3">
      <c r="A587" s="401" t="s">
        <v>79</v>
      </c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1"/>
      <c r="P587" s="401"/>
      <c r="Q587" s="401"/>
      <c r="R587" s="401"/>
      <c r="S587" s="401"/>
      <c r="T587" s="401"/>
      <c r="U587" s="401"/>
      <c r="V587" s="401"/>
      <c r="W587" s="401"/>
      <c r="X587" s="401"/>
      <c r="Y587" s="401"/>
      <c r="Z587" s="401"/>
      <c r="AA587" s="67"/>
      <c r="AB587" s="67"/>
      <c r="AC587" s="81"/>
      <c r="AD587" s="780"/>
    </row>
    <row r="588" spans="1:68" ht="27" customHeight="1" x14ac:dyDescent="0.3">
      <c r="A588" s="64" t="s">
        <v>750</v>
      </c>
      <c r="B588" s="64" t="s">
        <v>751</v>
      </c>
      <c r="C588" s="37">
        <v>4301031321</v>
      </c>
      <c r="D588" s="402">
        <v>4640242180076</v>
      </c>
      <c r="E588" s="402"/>
      <c r="F588" s="63">
        <v>0.7</v>
      </c>
      <c r="G588" s="38">
        <v>6</v>
      </c>
      <c r="H588" s="63">
        <v>4.2</v>
      </c>
      <c r="I588" s="63">
        <v>4.4000000000000004</v>
      </c>
      <c r="J588" s="38">
        <v>156</v>
      </c>
      <c r="K588" s="38" t="s">
        <v>88</v>
      </c>
      <c r="L588" s="38"/>
      <c r="M588" s="39" t="s">
        <v>82</v>
      </c>
      <c r="N588" s="39"/>
      <c r="O588" s="38">
        <v>40</v>
      </c>
      <c r="P588" s="410" t="s">
        <v>752</v>
      </c>
      <c r="Q588" s="404"/>
      <c r="R588" s="404"/>
      <c r="S588" s="404"/>
      <c r="T588" s="405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IFERROR(IF(Y588=0,"",ROUNDUP(Y588/H588,0)*0.00753),"")</f>
        <v/>
      </c>
      <c r="AA588" s="69" t="s">
        <v>48</v>
      </c>
      <c r="AB588" s="70" t="s">
        <v>48</v>
      </c>
      <c r="AC588" s="82"/>
      <c r="AD588" s="780"/>
      <c r="AG588" s="79"/>
      <c r="AJ588" s="84"/>
      <c r="AK588" s="84"/>
      <c r="BB588" s="390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ht="12.5" x14ac:dyDescent="0.25">
      <c r="A589" s="396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409"/>
      <c r="P589" s="406" t="s">
        <v>43</v>
      </c>
      <c r="Q589" s="407"/>
      <c r="R589" s="407"/>
      <c r="S589" s="407"/>
      <c r="T589" s="407"/>
      <c r="U589" s="407"/>
      <c r="V589" s="408"/>
      <c r="W589" s="43" t="s">
        <v>42</v>
      </c>
      <c r="X589" s="44">
        <f>IFERROR(X588/H588,"0")</f>
        <v>0</v>
      </c>
      <c r="Y589" s="44">
        <f>IFERROR(Y588/H588,"0")</f>
        <v>0</v>
      </c>
      <c r="Z589" s="44">
        <f>IFERROR(IF(Z588="",0,Z588),"0")</f>
        <v>0</v>
      </c>
      <c r="AA589" s="68"/>
      <c r="AB589" s="68"/>
      <c r="AC589" s="68"/>
      <c r="AD589" s="780"/>
    </row>
    <row r="590" spans="1:68" ht="12.5" x14ac:dyDescent="0.25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409"/>
      <c r="P590" s="406" t="s">
        <v>43</v>
      </c>
      <c r="Q590" s="407"/>
      <c r="R590" s="407"/>
      <c r="S590" s="407"/>
      <c r="T590" s="407"/>
      <c r="U590" s="407"/>
      <c r="V590" s="408"/>
      <c r="W590" s="43" t="s">
        <v>0</v>
      </c>
      <c r="X590" s="44">
        <f>IFERROR(SUM(X588:X588),"0")</f>
        <v>0</v>
      </c>
      <c r="Y590" s="44">
        <f>IFERROR(SUM(Y588:Y588),"0")</f>
        <v>0</v>
      </c>
      <c r="Z590" s="43"/>
      <c r="AA590" s="68"/>
      <c r="AB590" s="68"/>
      <c r="AC590" s="68"/>
      <c r="AD590" s="780"/>
    </row>
    <row r="591" spans="1:68" ht="14.25" customHeight="1" x14ac:dyDescent="0.3">
      <c r="A591" s="401" t="s">
        <v>84</v>
      </c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1"/>
      <c r="P591" s="401"/>
      <c r="Q591" s="401"/>
      <c r="R591" s="401"/>
      <c r="S591" s="401"/>
      <c r="T591" s="401"/>
      <c r="U591" s="401"/>
      <c r="V591" s="401"/>
      <c r="W591" s="401"/>
      <c r="X591" s="401"/>
      <c r="Y591" s="401"/>
      <c r="Z591" s="401"/>
      <c r="AA591" s="67"/>
      <c r="AB591" s="67"/>
      <c r="AC591" s="81"/>
      <c r="AD591" s="780"/>
    </row>
    <row r="592" spans="1:68" ht="27" customHeight="1" x14ac:dyDescent="0.3">
      <c r="A592" s="64" t="s">
        <v>753</v>
      </c>
      <c r="B592" s="64" t="s">
        <v>754</v>
      </c>
      <c r="C592" s="37">
        <v>4301051780</v>
      </c>
      <c r="D592" s="402">
        <v>4640242180106</v>
      </c>
      <c r="E592" s="402"/>
      <c r="F592" s="63">
        <v>1.3</v>
      </c>
      <c r="G592" s="38">
        <v>6</v>
      </c>
      <c r="H592" s="63">
        <v>7.8</v>
      </c>
      <c r="I592" s="63">
        <v>8.2799999999999994</v>
      </c>
      <c r="J592" s="38">
        <v>56</v>
      </c>
      <c r="K592" s="38" t="s">
        <v>126</v>
      </c>
      <c r="L592" s="38"/>
      <c r="M592" s="39" t="s">
        <v>82</v>
      </c>
      <c r="N592" s="39"/>
      <c r="O592" s="38">
        <v>45</v>
      </c>
      <c r="P592" s="411" t="s">
        <v>755</v>
      </c>
      <c r="Q592" s="404"/>
      <c r="R592" s="404"/>
      <c r="S592" s="404"/>
      <c r="T592" s="405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D592" s="780"/>
      <c r="AG592" s="79"/>
      <c r="AJ592" s="84"/>
      <c r="AK592" s="84"/>
      <c r="BB592" s="391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32" ht="12.5" x14ac:dyDescent="0.25">
      <c r="A593" s="396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409"/>
      <c r="P593" s="406" t="s">
        <v>43</v>
      </c>
      <c r="Q593" s="407"/>
      <c r="R593" s="407"/>
      <c r="S593" s="407"/>
      <c r="T593" s="407"/>
      <c r="U593" s="407"/>
      <c r="V593" s="408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32" ht="12.5" x14ac:dyDescent="0.25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409"/>
      <c r="P594" s="406" t="s">
        <v>43</v>
      </c>
      <c r="Q594" s="407"/>
      <c r="R594" s="407"/>
      <c r="S594" s="407"/>
      <c r="T594" s="407"/>
      <c r="U594" s="407"/>
      <c r="V594" s="408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32" ht="15" customHeight="1" x14ac:dyDescent="0.25">
      <c r="A595" s="396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397"/>
      <c r="P595" s="393" t="s">
        <v>36</v>
      </c>
      <c r="Q595" s="394"/>
      <c r="R595" s="394"/>
      <c r="S595" s="394"/>
      <c r="T595" s="394"/>
      <c r="U595" s="394"/>
      <c r="V595" s="395"/>
      <c r="W595" s="43" t="s">
        <v>0</v>
      </c>
      <c r="X595" s="44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6211.16</v>
      </c>
      <c r="Y595" s="44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6218.3600000000006</v>
      </c>
      <c r="Z595" s="43"/>
      <c r="AA595" s="68"/>
      <c r="AB595" s="68"/>
      <c r="AC595" s="68"/>
    </row>
    <row r="596" spans="1:32" ht="12.5" x14ac:dyDescent="0.25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397"/>
      <c r="P596" s="393" t="s">
        <v>37</v>
      </c>
      <c r="Q596" s="394"/>
      <c r="R596" s="394"/>
      <c r="S596" s="394"/>
      <c r="T596" s="394"/>
      <c r="U596" s="394"/>
      <c r="V596" s="395"/>
      <c r="W596" s="43" t="s">
        <v>0</v>
      </c>
      <c r="X596" s="44">
        <f>IFERROR(SUM(BM22:BM592),"0")</f>
        <v>6753.8933846153859</v>
      </c>
      <c r="Y596" s="44">
        <f>IFERROR(SUM(BN22:BN592),"0")</f>
        <v>6761.6140000000005</v>
      </c>
      <c r="Z596" s="43"/>
      <c r="AA596" s="68"/>
      <c r="AB596" s="68"/>
      <c r="AC596" s="68"/>
    </row>
    <row r="597" spans="1:32" ht="12.5" x14ac:dyDescent="0.25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397"/>
      <c r="P597" s="393" t="s">
        <v>38</v>
      </c>
      <c r="Q597" s="394"/>
      <c r="R597" s="394"/>
      <c r="S597" s="394"/>
      <c r="T597" s="394"/>
      <c r="U597" s="394"/>
      <c r="V597" s="395"/>
      <c r="W597" s="43" t="s">
        <v>23</v>
      </c>
      <c r="X597" s="45">
        <f>ROUNDUP(SUM(BO22:BO592),0)</f>
        <v>16</v>
      </c>
      <c r="Y597" s="45">
        <f>ROUNDUP(SUM(BP22:BP592),0)</f>
        <v>16</v>
      </c>
      <c r="Z597" s="43"/>
      <c r="AA597" s="68"/>
      <c r="AB597" s="68"/>
      <c r="AC597" s="68"/>
    </row>
    <row r="598" spans="1:32" ht="12.5" x14ac:dyDescent="0.25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397"/>
      <c r="P598" s="393" t="s">
        <v>39</v>
      </c>
      <c r="Q598" s="394"/>
      <c r="R598" s="394"/>
      <c r="S598" s="394"/>
      <c r="T598" s="394"/>
      <c r="U598" s="394"/>
      <c r="V598" s="395"/>
      <c r="W598" s="43" t="s">
        <v>0</v>
      </c>
      <c r="X598" s="44">
        <f>GrossWeightTotal+PalletQtyTotal*25</f>
        <v>7153.8933846153859</v>
      </c>
      <c r="Y598" s="44">
        <f>GrossWeightTotalR+PalletQtyTotalR*25</f>
        <v>7161.6140000000005</v>
      </c>
      <c r="Z598" s="43"/>
      <c r="AA598" s="68"/>
      <c r="AB598" s="68"/>
      <c r="AC598" s="68"/>
    </row>
    <row r="599" spans="1:32" ht="12.5" x14ac:dyDescent="0.25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397"/>
      <c r="P599" s="393" t="s">
        <v>40</v>
      </c>
      <c r="Q599" s="394"/>
      <c r="R599" s="394"/>
      <c r="S599" s="394"/>
      <c r="T599" s="394"/>
      <c r="U599" s="394"/>
      <c r="V599" s="395"/>
      <c r="W599" s="43" t="s">
        <v>23</v>
      </c>
      <c r="X599" s="44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2126.0769230769229</v>
      </c>
      <c r="Y599" s="44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2127</v>
      </c>
      <c r="Z599" s="43"/>
      <c r="AA599" s="68"/>
      <c r="AB599" s="68"/>
      <c r="AC599" s="68"/>
    </row>
    <row r="600" spans="1:32" ht="14.5" x14ac:dyDescent="0.25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397"/>
      <c r="P600" s="393" t="s">
        <v>41</v>
      </c>
      <c r="Q600" s="394"/>
      <c r="R600" s="394"/>
      <c r="S600" s="394"/>
      <c r="T600" s="394"/>
      <c r="U600" s="394"/>
      <c r="V600" s="395"/>
      <c r="W600" s="46" t="s">
        <v>54</v>
      </c>
      <c r="X600" s="43"/>
      <c r="Y600" s="43"/>
      <c r="Z600" s="43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18.118460000000002</v>
      </c>
      <c r="AA600" s="68"/>
      <c r="AB600" s="68"/>
      <c r="AC600" s="68"/>
    </row>
    <row r="601" spans="1:32" ht="13.5" thickBot="1" x14ac:dyDescent="0.35"/>
    <row r="602" spans="1:32" ht="27" thickTop="1" thickBot="1" x14ac:dyDescent="0.3">
      <c r="A602" s="47" t="s">
        <v>9</v>
      </c>
      <c r="B602" s="83" t="s">
        <v>78</v>
      </c>
      <c r="C602" s="392" t="s">
        <v>120</v>
      </c>
      <c r="D602" s="392" t="s">
        <v>120</v>
      </c>
      <c r="E602" s="392" t="s">
        <v>120</v>
      </c>
      <c r="F602" s="392" t="s">
        <v>120</v>
      </c>
      <c r="G602" s="392" t="s">
        <v>120</v>
      </c>
      <c r="H602" s="392" t="s">
        <v>120</v>
      </c>
      <c r="I602" s="392" t="s">
        <v>276</v>
      </c>
      <c r="J602" s="392" t="s">
        <v>276</v>
      </c>
      <c r="K602" s="392" t="s">
        <v>276</v>
      </c>
      <c r="L602" s="398"/>
      <c r="M602" s="392" t="s">
        <v>276</v>
      </c>
      <c r="N602" s="398"/>
      <c r="O602" s="392" t="s">
        <v>276</v>
      </c>
      <c r="P602" s="392" t="s">
        <v>276</v>
      </c>
      <c r="Q602" s="392" t="s">
        <v>276</v>
      </c>
      <c r="R602" s="392" t="s">
        <v>276</v>
      </c>
      <c r="S602" s="392" t="s">
        <v>276</v>
      </c>
      <c r="T602" s="392" t="s">
        <v>276</v>
      </c>
      <c r="U602" s="392" t="s">
        <v>276</v>
      </c>
      <c r="V602" s="392" t="s">
        <v>276</v>
      </c>
      <c r="W602" s="392" t="s">
        <v>496</v>
      </c>
      <c r="X602" s="392" t="s">
        <v>496</v>
      </c>
      <c r="Y602" s="392" t="s">
        <v>550</v>
      </c>
      <c r="Z602" s="392" t="s">
        <v>550</v>
      </c>
      <c r="AA602" s="392" t="s">
        <v>550</v>
      </c>
      <c r="AB602" s="392" t="s">
        <v>550</v>
      </c>
      <c r="AC602" s="83" t="s">
        <v>621</v>
      </c>
      <c r="AD602" s="392" t="s">
        <v>662</v>
      </c>
      <c r="AE602" s="392" t="s">
        <v>662</v>
      </c>
      <c r="AF602" s="1"/>
    </row>
    <row r="603" spans="1:32" ht="14.25" customHeight="1" thickTop="1" x14ac:dyDescent="0.25">
      <c r="A603" s="399" t="s">
        <v>10</v>
      </c>
      <c r="B603" s="392" t="s">
        <v>78</v>
      </c>
      <c r="C603" s="392" t="s">
        <v>121</v>
      </c>
      <c r="D603" s="392" t="s">
        <v>141</v>
      </c>
      <c r="E603" s="392" t="s">
        <v>189</v>
      </c>
      <c r="F603" s="392" t="s">
        <v>209</v>
      </c>
      <c r="G603" s="392" t="s">
        <v>244</v>
      </c>
      <c r="H603" s="392" t="s">
        <v>120</v>
      </c>
      <c r="I603" s="392" t="s">
        <v>277</v>
      </c>
      <c r="J603" s="392" t="s">
        <v>294</v>
      </c>
      <c r="K603" s="392" t="s">
        <v>350</v>
      </c>
      <c r="L603" s="1"/>
      <c r="M603" s="392" t="s">
        <v>365</v>
      </c>
      <c r="N603" s="1"/>
      <c r="O603" s="392" t="s">
        <v>381</v>
      </c>
      <c r="P603" s="392" t="s">
        <v>394</v>
      </c>
      <c r="Q603" s="392" t="s">
        <v>397</v>
      </c>
      <c r="R603" s="392" t="s">
        <v>404</v>
      </c>
      <c r="S603" s="392" t="s">
        <v>415</v>
      </c>
      <c r="T603" s="392" t="s">
        <v>418</v>
      </c>
      <c r="U603" s="392" t="s">
        <v>425</v>
      </c>
      <c r="V603" s="392" t="s">
        <v>487</v>
      </c>
      <c r="W603" s="392" t="s">
        <v>497</v>
      </c>
      <c r="X603" s="392" t="s">
        <v>525</v>
      </c>
      <c r="Y603" s="392" t="s">
        <v>551</v>
      </c>
      <c r="Z603" s="392" t="s">
        <v>596</v>
      </c>
      <c r="AA603" s="392" t="s">
        <v>611</v>
      </c>
      <c r="AB603" s="392" t="s">
        <v>618</v>
      </c>
      <c r="AC603" s="392" t="s">
        <v>621</v>
      </c>
      <c r="AD603" s="392" t="s">
        <v>662</v>
      </c>
      <c r="AE603" s="392" t="s">
        <v>740</v>
      </c>
      <c r="AF603" s="1"/>
    </row>
    <row r="604" spans="1:32" thickBot="1" x14ac:dyDescent="0.3">
      <c r="A604" s="400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1"/>
      <c r="M604" s="392"/>
      <c r="N604" s="1"/>
      <c r="O604" s="392"/>
      <c r="P604" s="392"/>
      <c r="Q604" s="392"/>
      <c r="R604" s="392"/>
      <c r="S604" s="392"/>
      <c r="T604" s="392"/>
      <c r="U604" s="392"/>
      <c r="V604" s="392"/>
      <c r="W604" s="392"/>
      <c r="X604" s="392"/>
      <c r="Y604" s="392"/>
      <c r="Z604" s="392"/>
      <c r="AA604" s="392"/>
      <c r="AB604" s="392"/>
      <c r="AC604" s="392"/>
      <c r="AD604" s="392"/>
      <c r="AE604" s="392"/>
      <c r="AF604" s="1"/>
    </row>
    <row r="605" spans="1:32" ht="15" thickTop="1" thickBot="1" x14ac:dyDescent="0.3">
      <c r="A605" s="47" t="s">
        <v>13</v>
      </c>
      <c r="B605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50.4</v>
      </c>
      <c r="C605" s="53">
        <f>IFERROR(Y53*1,"0")+IFERROR(Y54*1,"0")+IFERROR(Y55*1,"0")+IFERROR(Y56*1,"0")+IFERROR(Y57*1,"0")+IFERROR(Y58*1,"0")+IFERROR(Y62*1,"0")+IFERROR(Y63*1,"0")</f>
        <v>0</v>
      </c>
      <c r="D605" s="53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278.39999999999998</v>
      </c>
      <c r="E605" s="53">
        <f>IFERROR(Y105*1,"0")+IFERROR(Y106*1,"0")+IFERROR(Y107*1,"0")+IFERROR(Y108*1,"0")+IFERROR(Y109*1,"0")+IFERROR(Y113*1,"0")+IFERROR(Y114*1,"0")+IFERROR(Y115*1,"0")+IFERROR(Y116*1,"0")+IFERROR(Y117*1,"0")</f>
        <v>259.20000000000005</v>
      </c>
      <c r="F605" s="53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53">
        <f>IFERROR(Y153*1,"0")+IFERROR(Y154*1,"0")+IFERROR(Y158*1,"0")+IFERROR(Y159*1,"0")+IFERROR(Y163*1,"0")+IFERROR(Y164*1,"0")</f>
        <v>0</v>
      </c>
      <c r="H605" s="53">
        <f>IFERROR(Y169*1,"0")+IFERROR(Y170*1,"0")+IFERROR(Y171*1,"0")+IFERROR(Y175*1,"0")+IFERROR(Y176*1,"0")+IFERROR(Y177*1,"0")+IFERROR(Y178*1,"0")+IFERROR(Y179*1,"0")+IFERROR(Y183*1,"0")+IFERROR(Y184*1,"0")+IFERROR(Y185*1,"0")</f>
        <v>291.8</v>
      </c>
      <c r="I605" s="53">
        <f>IFERROR(Y191*1,"0")+IFERROR(Y192*1,"0")+IFERROR(Y193*1,"0")+IFERROR(Y194*1,"0")+IFERROR(Y195*1,"0")+IFERROR(Y196*1,"0")+IFERROR(Y197*1,"0")+IFERROR(Y198*1,"0")</f>
        <v>0</v>
      </c>
      <c r="J605" s="53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511.19999999999993</v>
      </c>
      <c r="K605" s="53">
        <f>IFERROR(Y247*1,"0")+IFERROR(Y248*1,"0")+IFERROR(Y249*1,"0")+IFERROR(Y250*1,"0")+IFERROR(Y251*1,"0")+IFERROR(Y252*1,"0")+IFERROR(Y253*1,"0")+IFERROR(Y254*1,"0")</f>
        <v>0</v>
      </c>
      <c r="L605" s="1"/>
      <c r="M605" s="53">
        <f>IFERROR(Y259*1,"0")+IFERROR(Y260*1,"0")+IFERROR(Y261*1,"0")+IFERROR(Y262*1,"0")+IFERROR(Y263*1,"0")+IFERROR(Y264*1,"0")+IFERROR(Y265*1,"0")+IFERROR(Y266*1,"0")</f>
        <v>377.7</v>
      </c>
      <c r="N605" s="1"/>
      <c r="O605" s="53">
        <f>IFERROR(Y271*1,"0")+IFERROR(Y272*1,"0")+IFERROR(Y273*1,"0")+IFERROR(Y274*1,"0")+IFERROR(Y275*1,"0")+IFERROR(Y276*1,"0")</f>
        <v>0</v>
      </c>
      <c r="P605" s="53">
        <f>IFERROR(Y281*1,"0")</f>
        <v>0</v>
      </c>
      <c r="Q605" s="53">
        <f>IFERROR(Y286*1,"0")+IFERROR(Y287*1,"0")+IFERROR(Y288*1,"0")</f>
        <v>0</v>
      </c>
      <c r="R605" s="53">
        <f>IFERROR(Y293*1,"0")+IFERROR(Y294*1,"0")+IFERROR(Y295*1,"0")+IFERROR(Y296*1,"0")+IFERROR(Y297*1,"0")</f>
        <v>1674.24</v>
      </c>
      <c r="S605" s="53">
        <f>IFERROR(Y302*1,"0")</f>
        <v>0</v>
      </c>
      <c r="T605" s="53">
        <f>IFERROR(Y307*1,"0")+IFERROR(Y311*1,"0")+IFERROR(Y312*1,"0")</f>
        <v>0</v>
      </c>
      <c r="U605" s="53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136.1</v>
      </c>
      <c r="V605" s="53">
        <f>IFERROR(Y364*1,"0")+IFERROR(Y368*1,"0")+IFERROR(Y369*1,"0")+IFERROR(Y370*1,"0")</f>
        <v>563.1</v>
      </c>
      <c r="W605" s="53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1022.1999999999999</v>
      </c>
      <c r="X605" s="53">
        <f>IFERROR(Y405*1,"0")+IFERROR(Y406*1,"0")+IFERROR(Y407*1,"0")+IFERROR(Y408*1,"0")+IFERROR(Y412*1,"0")+IFERROR(Y413*1,"0")+IFERROR(Y417*1,"0")+IFERROR(Y418*1,"0")+IFERROR(Y419*1,"0")+IFERROR(Y420*1,"0")+IFERROR(Y421*1,"0")+IFERROR(Y425*1,"0")</f>
        <v>240</v>
      </c>
      <c r="Y605" s="53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410.82</v>
      </c>
      <c r="Z605" s="53">
        <f>IFERROR(Y469*1,"0")+IFERROR(Y473*1,"0")+IFERROR(Y474*1,"0")+IFERROR(Y475*1,"0")+IFERROR(Y476*1,"0")+IFERROR(Y477*1,"0")+IFERROR(Y478*1,"0")+IFERROR(Y482*1,"0")</f>
        <v>0</v>
      </c>
      <c r="AA605" s="53">
        <f>IFERROR(Y487*1,"0")+IFERROR(Y488*1,"0")+IFERROR(Y489*1,"0")</f>
        <v>0</v>
      </c>
      <c r="AB605" s="53">
        <f>IFERROR(Y494*1,"0")</f>
        <v>0</v>
      </c>
      <c r="AC605" s="53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403.2</v>
      </c>
      <c r="AD605" s="53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53">
        <f>IFERROR(Y579*1,"0")+IFERROR(Y580*1,"0")+IFERROR(Y584*1,"0")+IFERROR(Y588*1,"0")+IFERROR(Y592*1,"0")</f>
        <v>0</v>
      </c>
      <c r="AF605" s="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A363:Z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A374:Z374"/>
    <mergeCell ref="A375:Z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P581:V581"/>
    <mergeCell ref="A581:O582"/>
    <mergeCell ref="P582:V582"/>
    <mergeCell ref="R603:R604"/>
    <mergeCell ref="S603:S604"/>
    <mergeCell ref="T603:T604"/>
    <mergeCell ref="U603:U604"/>
    <mergeCell ref="V603:V604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W603:W604"/>
    <mergeCell ref="X603:X604"/>
    <mergeCell ref="Y603:Y604"/>
    <mergeCell ref="Z603:Z604"/>
    <mergeCell ref="AA603:AA604"/>
    <mergeCell ref="AB603:AB604"/>
    <mergeCell ref="AC603:AC604"/>
    <mergeCell ref="AD603:AD604"/>
    <mergeCell ref="AE603:AE60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  <mergeCell ref="J603:J604"/>
    <mergeCell ref="K603:K604"/>
    <mergeCell ref="M603:M604"/>
    <mergeCell ref="O603:O604"/>
    <mergeCell ref="P603:P604"/>
    <mergeCell ref="Q603:Q60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756</v>
      </c>
      <c r="H1" s="9"/>
    </row>
    <row r="3" spans="2:8" x14ac:dyDescent="0.25">
      <c r="B3" s="54" t="s">
        <v>757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758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759</v>
      </c>
      <c r="C6" s="54" t="s">
        <v>760</v>
      </c>
      <c r="D6" s="54" t="s">
        <v>761</v>
      </c>
      <c r="E6" s="54" t="s">
        <v>48</v>
      </c>
    </row>
    <row r="7" spans="2:8" x14ac:dyDescent="0.25">
      <c r="B7" s="54" t="s">
        <v>762</v>
      </c>
      <c r="C7" s="54" t="s">
        <v>763</v>
      </c>
      <c r="D7" s="54" t="s">
        <v>764</v>
      </c>
      <c r="E7" s="54" t="s">
        <v>48</v>
      </c>
    </row>
    <row r="8" spans="2:8" x14ac:dyDescent="0.25">
      <c r="B8" s="54" t="s">
        <v>765</v>
      </c>
      <c r="C8" s="54" t="s">
        <v>766</v>
      </c>
      <c r="D8" s="54" t="s">
        <v>767</v>
      </c>
      <c r="E8" s="54" t="s">
        <v>48</v>
      </c>
    </row>
    <row r="9" spans="2:8" x14ac:dyDescent="0.25">
      <c r="B9" s="54" t="s">
        <v>768</v>
      </c>
      <c r="C9" s="54" t="s">
        <v>769</v>
      </c>
      <c r="D9" s="54" t="s">
        <v>770</v>
      </c>
      <c r="E9" s="54" t="s">
        <v>48</v>
      </c>
    </row>
    <row r="10" spans="2:8" x14ac:dyDescent="0.25">
      <c r="B10" s="54" t="s">
        <v>771</v>
      </c>
      <c r="C10" s="54" t="s">
        <v>772</v>
      </c>
      <c r="D10" s="54" t="s">
        <v>773</v>
      </c>
      <c r="E10" s="54" t="s">
        <v>48</v>
      </c>
    </row>
    <row r="12" spans="2:8" x14ac:dyDescent="0.25">
      <c r="B12" s="54" t="s">
        <v>774</v>
      </c>
      <c r="C12" s="54" t="s">
        <v>760</v>
      </c>
      <c r="D12" s="54" t="s">
        <v>48</v>
      </c>
      <c r="E12" s="54" t="s">
        <v>48</v>
      </c>
    </row>
    <row r="14" spans="2:8" x14ac:dyDescent="0.25">
      <c r="B14" s="54" t="s">
        <v>775</v>
      </c>
      <c r="C14" s="54" t="s">
        <v>763</v>
      </c>
      <c r="D14" s="54" t="s">
        <v>48</v>
      </c>
      <c r="E14" s="54" t="s">
        <v>48</v>
      </c>
    </row>
    <row r="16" spans="2:8" x14ac:dyDescent="0.25">
      <c r="B16" s="54" t="s">
        <v>776</v>
      </c>
      <c r="C16" s="54" t="s">
        <v>766</v>
      </c>
      <c r="D16" s="54" t="s">
        <v>48</v>
      </c>
      <c r="E16" s="54" t="s">
        <v>48</v>
      </c>
    </row>
    <row r="18" spans="2:5" x14ac:dyDescent="0.25">
      <c r="B18" s="54" t="s">
        <v>777</v>
      </c>
      <c r="C18" s="54" t="s">
        <v>769</v>
      </c>
      <c r="D18" s="54" t="s">
        <v>48</v>
      </c>
      <c r="E18" s="54" t="s">
        <v>48</v>
      </c>
    </row>
    <row r="20" spans="2:5" x14ac:dyDescent="0.25">
      <c r="B20" s="54" t="s">
        <v>778</v>
      </c>
      <c r="C20" s="54" t="s">
        <v>772</v>
      </c>
      <c r="D20" s="54" t="s">
        <v>48</v>
      </c>
      <c r="E20" s="54" t="s">
        <v>48</v>
      </c>
    </row>
    <row r="22" spans="2:5" x14ac:dyDescent="0.25">
      <c r="B22" s="54" t="s">
        <v>779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780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781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782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783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784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785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786</v>
      </c>
      <c r="C29" s="54" t="s">
        <v>48</v>
      </c>
      <c r="D29" s="54" t="s">
        <v>48</v>
      </c>
      <c r="E29" s="54" t="s">
        <v>48</v>
      </c>
    </row>
    <row r="30" spans="2:5" x14ac:dyDescent="0.25">
      <c r="B30" s="54" t="s">
        <v>787</v>
      </c>
      <c r="C30" s="54" t="s">
        <v>48</v>
      </c>
      <c r="D30" s="54" t="s">
        <v>48</v>
      </c>
      <c r="E30" s="54" t="s">
        <v>48</v>
      </c>
    </row>
    <row r="31" spans="2:5" x14ac:dyDescent="0.25">
      <c r="B31" s="54" t="s">
        <v>788</v>
      </c>
      <c r="C31" s="54" t="s">
        <v>48</v>
      </c>
      <c r="D31" s="54" t="s">
        <v>48</v>
      </c>
      <c r="E31" s="54" t="s">
        <v>48</v>
      </c>
    </row>
    <row r="32" spans="2:5" x14ac:dyDescent="0.25">
      <c r="B32" s="54" t="s">
        <v>789</v>
      </c>
      <c r="C32" s="54" t="s">
        <v>48</v>
      </c>
      <c r="D32" s="54" t="s">
        <v>48</v>
      </c>
      <c r="E32" s="54" t="s">
        <v>48</v>
      </c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1278</vt:i4>
      </vt:variant>
    </vt:vector>
  </HeadingPairs>
  <TitlesOfParts>
    <vt:vector size="12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2024-09-12T08:39:56Z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