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519A4D9-CE20-44E8-946D-563ED128D7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89" i="1" l="1"/>
  <c r="X578" i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5" i="1" s="1"/>
  <c r="Y538" i="1"/>
  <c r="Y546" i="1" s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Y528" i="1"/>
  <c r="X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Z528" i="1" s="1"/>
  <c r="Y521" i="1"/>
  <c r="Y529" i="1" s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0" i="1"/>
  <c r="Y479" i="1"/>
  <c r="X479" i="1"/>
  <c r="BP478" i="1"/>
  <c r="BO478" i="1"/>
  <c r="BN478" i="1"/>
  <c r="BM478" i="1"/>
  <c r="Z478" i="1"/>
  <c r="Z479" i="1" s="1"/>
  <c r="Y478" i="1"/>
  <c r="AA589" i="1" s="1"/>
  <c r="P478" i="1"/>
  <c r="X475" i="1"/>
  <c r="Y474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X468" i="1"/>
  <c r="Y467" i="1"/>
  <c r="X467" i="1"/>
  <c r="BP466" i="1"/>
  <c r="BO466" i="1"/>
  <c r="BN466" i="1"/>
  <c r="BM466" i="1"/>
  <c r="Z466" i="1"/>
  <c r="Z467" i="1" s="1"/>
  <c r="Y466" i="1"/>
  <c r="Y468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Y374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Y349" i="1"/>
  <c r="X349" i="1"/>
  <c r="BP348" i="1"/>
  <c r="BO348" i="1"/>
  <c r="BN348" i="1"/>
  <c r="BM348" i="1"/>
  <c r="Z348" i="1"/>
  <c r="Z349" i="1" s="1"/>
  <c r="Y348" i="1"/>
  <c r="P348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Y345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5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X293" i="1"/>
  <c r="Y292" i="1"/>
  <c r="X292" i="1"/>
  <c r="BP291" i="1"/>
  <c r="BO291" i="1"/>
  <c r="BN291" i="1"/>
  <c r="BM291" i="1"/>
  <c r="Z291" i="1"/>
  <c r="Z292" i="1" s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Y273" i="1" s="1"/>
  <c r="P270" i="1"/>
  <c r="X267" i="1"/>
  <c r="X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Y252" i="1" s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20" i="1"/>
  <c r="X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Y206" i="1" s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1" i="1"/>
  <c r="X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Y171" i="1" s="1"/>
  <c r="P167" i="1"/>
  <c r="X165" i="1"/>
  <c r="X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Y164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Y157" i="1" s="1"/>
  <c r="P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4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Y136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8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Y101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Y91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589" i="1" s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79" i="1" s="1"/>
  <c r="Y23" i="1"/>
  <c r="X23" i="1"/>
  <c r="X583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Z110" i="1" l="1"/>
  <c r="Z101" i="1"/>
  <c r="H9" i="1"/>
  <c r="A10" i="1"/>
  <c r="B589" i="1"/>
  <c r="X580" i="1"/>
  <c r="X582" i="1" s="1"/>
  <c r="X581" i="1"/>
  <c r="Y24" i="1"/>
  <c r="Z26" i="1"/>
  <c r="BN26" i="1"/>
  <c r="Y580" i="1" s="1"/>
  <c r="BP26" i="1"/>
  <c r="Z28" i="1"/>
  <c r="BN28" i="1"/>
  <c r="Z30" i="1"/>
  <c r="BN30" i="1"/>
  <c r="Z34" i="1"/>
  <c r="BN34" i="1"/>
  <c r="Y37" i="1"/>
  <c r="C589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Z68" i="1"/>
  <c r="Z76" i="1" s="1"/>
  <c r="BN68" i="1"/>
  <c r="BP68" i="1"/>
  <c r="Z70" i="1"/>
  <c r="BN70" i="1"/>
  <c r="Z72" i="1"/>
  <c r="BN72" i="1"/>
  <c r="Z75" i="1"/>
  <c r="BN75" i="1"/>
  <c r="Y76" i="1"/>
  <c r="Z79" i="1"/>
  <c r="Z81" i="1" s="1"/>
  <c r="BN79" i="1"/>
  <c r="BP79" i="1"/>
  <c r="Y82" i="1"/>
  <c r="Z85" i="1"/>
  <c r="Z90" i="1" s="1"/>
  <c r="BN85" i="1"/>
  <c r="Z87" i="1"/>
  <c r="BN87" i="1"/>
  <c r="Z89" i="1"/>
  <c r="BN89" i="1"/>
  <c r="Y90" i="1"/>
  <c r="Y583" i="1" s="1"/>
  <c r="Z93" i="1"/>
  <c r="Z95" i="1" s="1"/>
  <c r="BN93" i="1"/>
  <c r="BP93" i="1"/>
  <c r="Y96" i="1"/>
  <c r="Z99" i="1"/>
  <c r="BN99" i="1"/>
  <c r="BP99" i="1"/>
  <c r="E589" i="1"/>
  <c r="Z106" i="1"/>
  <c r="BN106" i="1"/>
  <c r="Z108" i="1"/>
  <c r="BN108" i="1"/>
  <c r="Y111" i="1"/>
  <c r="Z114" i="1"/>
  <c r="Z118" i="1" s="1"/>
  <c r="BN114" i="1"/>
  <c r="Z116" i="1"/>
  <c r="BN116" i="1"/>
  <c r="Y119" i="1"/>
  <c r="F589" i="1"/>
  <c r="Z123" i="1"/>
  <c r="Z127" i="1" s="1"/>
  <c r="BN123" i="1"/>
  <c r="Z125" i="1"/>
  <c r="BN125" i="1"/>
  <c r="Y128" i="1"/>
  <c r="Z132" i="1"/>
  <c r="Z135" i="1" s="1"/>
  <c r="BN132" i="1"/>
  <c r="Z134" i="1"/>
  <c r="BN134" i="1"/>
  <c r="Y135" i="1"/>
  <c r="Z138" i="1"/>
  <c r="Z144" i="1" s="1"/>
  <c r="BN138" i="1"/>
  <c r="BP138" i="1"/>
  <c r="Z140" i="1"/>
  <c r="BN140" i="1"/>
  <c r="Z142" i="1"/>
  <c r="BN142" i="1"/>
  <c r="Y145" i="1"/>
  <c r="Z148" i="1"/>
  <c r="Z149" i="1" s="1"/>
  <c r="BN148" i="1"/>
  <c r="BP148" i="1"/>
  <c r="Z153" i="1"/>
  <c r="BN153" i="1"/>
  <c r="BP153" i="1"/>
  <c r="Z155" i="1"/>
  <c r="BN155" i="1"/>
  <c r="Y156" i="1"/>
  <c r="Z159" i="1"/>
  <c r="BN159" i="1"/>
  <c r="BP159" i="1"/>
  <c r="Z161" i="1"/>
  <c r="BN161" i="1"/>
  <c r="BP169" i="1"/>
  <c r="BN169" i="1"/>
  <c r="Z169" i="1"/>
  <c r="H589" i="1"/>
  <c r="Y184" i="1"/>
  <c r="BP175" i="1"/>
  <c r="BN175" i="1"/>
  <c r="Z175" i="1"/>
  <c r="BP179" i="1"/>
  <c r="BN179" i="1"/>
  <c r="Z179" i="1"/>
  <c r="Y183" i="1"/>
  <c r="BP188" i="1"/>
  <c r="BN188" i="1"/>
  <c r="Z188" i="1"/>
  <c r="Z189" i="1" s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19" i="1"/>
  <c r="BP208" i="1"/>
  <c r="BN208" i="1"/>
  <c r="Z208" i="1"/>
  <c r="BP212" i="1"/>
  <c r="BN212" i="1"/>
  <c r="Z212" i="1"/>
  <c r="BP216" i="1"/>
  <c r="BN216" i="1"/>
  <c r="Z216" i="1"/>
  <c r="BP224" i="1"/>
  <c r="BN224" i="1"/>
  <c r="Z224" i="1"/>
  <c r="BP233" i="1"/>
  <c r="BN233" i="1"/>
  <c r="Z233" i="1"/>
  <c r="BP237" i="1"/>
  <c r="BN237" i="1"/>
  <c r="Z237" i="1"/>
  <c r="BP246" i="1"/>
  <c r="BN246" i="1"/>
  <c r="Z246" i="1"/>
  <c r="BP250" i="1"/>
  <c r="BN250" i="1"/>
  <c r="Z250" i="1"/>
  <c r="M589" i="1"/>
  <c r="Y261" i="1"/>
  <c r="BP255" i="1"/>
  <c r="BN255" i="1"/>
  <c r="Z255" i="1"/>
  <c r="BP258" i="1"/>
  <c r="BN258" i="1"/>
  <c r="Z258" i="1"/>
  <c r="BP278" i="1"/>
  <c r="BN278" i="1"/>
  <c r="Z278" i="1"/>
  <c r="Q589" i="1"/>
  <c r="Y282" i="1"/>
  <c r="BP296" i="1"/>
  <c r="BN296" i="1"/>
  <c r="Z296" i="1"/>
  <c r="Z297" i="1" s="1"/>
  <c r="Y298" i="1"/>
  <c r="T589" i="1"/>
  <c r="Y309" i="1"/>
  <c r="BP301" i="1"/>
  <c r="BN301" i="1"/>
  <c r="Z301" i="1"/>
  <c r="Y310" i="1"/>
  <c r="BP306" i="1"/>
  <c r="BN306" i="1"/>
  <c r="Z306" i="1"/>
  <c r="BP314" i="1"/>
  <c r="BN314" i="1"/>
  <c r="Z314" i="1"/>
  <c r="BP353" i="1"/>
  <c r="BN353" i="1"/>
  <c r="Z353" i="1"/>
  <c r="Z355" i="1" s="1"/>
  <c r="Y355" i="1"/>
  <c r="BP379" i="1"/>
  <c r="BN379" i="1"/>
  <c r="Z379" i="1"/>
  <c r="Y381" i="1"/>
  <c r="Y386" i="1"/>
  <c r="BP383" i="1"/>
  <c r="BN383" i="1"/>
  <c r="Z383" i="1"/>
  <c r="Z385" i="1" s="1"/>
  <c r="Y385" i="1"/>
  <c r="BP403" i="1"/>
  <c r="BN403" i="1"/>
  <c r="Z403" i="1"/>
  <c r="BP421" i="1"/>
  <c r="BN421" i="1"/>
  <c r="Z421" i="1"/>
  <c r="BP425" i="1"/>
  <c r="BN425" i="1"/>
  <c r="Z425" i="1"/>
  <c r="BP429" i="1"/>
  <c r="BN429" i="1"/>
  <c r="Z429" i="1"/>
  <c r="G589" i="1"/>
  <c r="F9" i="1"/>
  <c r="J9" i="1"/>
  <c r="Y77" i="1"/>
  <c r="Y110" i="1"/>
  <c r="Y127" i="1"/>
  <c r="BP163" i="1"/>
  <c r="BN163" i="1"/>
  <c r="Z163" i="1"/>
  <c r="Y165" i="1"/>
  <c r="Y170" i="1"/>
  <c r="BP167" i="1"/>
  <c r="Y581" i="1" s="1"/>
  <c r="BN167" i="1"/>
  <c r="Z167" i="1"/>
  <c r="Z170" i="1" s="1"/>
  <c r="BP177" i="1"/>
  <c r="BN177" i="1"/>
  <c r="Z177" i="1"/>
  <c r="BP181" i="1"/>
  <c r="BN181" i="1"/>
  <c r="Z181" i="1"/>
  <c r="BP198" i="1"/>
  <c r="BN198" i="1"/>
  <c r="Z198" i="1"/>
  <c r="Z205" i="1" s="1"/>
  <c r="BP202" i="1"/>
  <c r="BN202" i="1"/>
  <c r="Z202" i="1"/>
  <c r="BP210" i="1"/>
  <c r="BN210" i="1"/>
  <c r="Z210" i="1"/>
  <c r="BP214" i="1"/>
  <c r="BN214" i="1"/>
  <c r="Z214" i="1"/>
  <c r="BP218" i="1"/>
  <c r="BN218" i="1"/>
  <c r="Z218" i="1"/>
  <c r="Y220" i="1"/>
  <c r="Y227" i="1"/>
  <c r="BP222" i="1"/>
  <c r="BN222" i="1"/>
  <c r="Z222" i="1"/>
  <c r="Z227" i="1" s="1"/>
  <c r="BP226" i="1"/>
  <c r="BN226" i="1"/>
  <c r="Z226" i="1"/>
  <c r="Y228" i="1"/>
  <c r="J589" i="1"/>
  <c r="Y240" i="1"/>
  <c r="BP231" i="1"/>
  <c r="BN231" i="1"/>
  <c r="Z231" i="1"/>
  <c r="BP235" i="1"/>
  <c r="BN235" i="1"/>
  <c r="Z235" i="1"/>
  <c r="Y239" i="1"/>
  <c r="BP244" i="1"/>
  <c r="BN244" i="1"/>
  <c r="Z244" i="1"/>
  <c r="Z251" i="1" s="1"/>
  <c r="BP248" i="1"/>
  <c r="BN248" i="1"/>
  <c r="Z248" i="1"/>
  <c r="BP256" i="1"/>
  <c r="BN256" i="1"/>
  <c r="Z256" i="1"/>
  <c r="BP260" i="1"/>
  <c r="BN260" i="1"/>
  <c r="Z260" i="1"/>
  <c r="Y262" i="1"/>
  <c r="O589" i="1"/>
  <c r="Y266" i="1"/>
  <c r="BP265" i="1"/>
  <c r="BN265" i="1"/>
  <c r="Z265" i="1"/>
  <c r="Z266" i="1" s="1"/>
  <c r="Y267" i="1"/>
  <c r="P589" i="1"/>
  <c r="Y274" i="1"/>
  <c r="BP270" i="1"/>
  <c r="BN270" i="1"/>
  <c r="Z270" i="1"/>
  <c r="BP322" i="1"/>
  <c r="BN322" i="1"/>
  <c r="Z322" i="1"/>
  <c r="Z325" i="1" s="1"/>
  <c r="BP330" i="1"/>
  <c r="BN330" i="1"/>
  <c r="Z330" i="1"/>
  <c r="Y332" i="1"/>
  <c r="BP336" i="1"/>
  <c r="BN336" i="1"/>
  <c r="Z336" i="1"/>
  <c r="Z338" i="1" s="1"/>
  <c r="Y338" i="1"/>
  <c r="BP363" i="1"/>
  <c r="BN363" i="1"/>
  <c r="Z363" i="1"/>
  <c r="BP367" i="1"/>
  <c r="BN367" i="1"/>
  <c r="Z367" i="1"/>
  <c r="Z374" i="1"/>
  <c r="BP391" i="1"/>
  <c r="BN391" i="1"/>
  <c r="Z391" i="1"/>
  <c r="Z398" i="1"/>
  <c r="BP485" i="1"/>
  <c r="BN485" i="1"/>
  <c r="Z485" i="1"/>
  <c r="Z492" i="1" s="1"/>
  <c r="Y493" i="1"/>
  <c r="BP489" i="1"/>
  <c r="BN489" i="1"/>
  <c r="Z489" i="1"/>
  <c r="BP501" i="1"/>
  <c r="BN501" i="1"/>
  <c r="Z501" i="1"/>
  <c r="BP505" i="1"/>
  <c r="BN505" i="1"/>
  <c r="Z505" i="1"/>
  <c r="Z506" i="1" s="1"/>
  <c r="Y507" i="1"/>
  <c r="Y512" i="1"/>
  <c r="BP509" i="1"/>
  <c r="BN509" i="1"/>
  <c r="Z509" i="1"/>
  <c r="Y513" i="1"/>
  <c r="BP532" i="1"/>
  <c r="BN532" i="1"/>
  <c r="Z532" i="1"/>
  <c r="AC589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I589" i="1"/>
  <c r="Y189" i="1"/>
  <c r="K589" i="1"/>
  <c r="Y251" i="1"/>
  <c r="BP271" i="1"/>
  <c r="BN271" i="1"/>
  <c r="Z271" i="1"/>
  <c r="Y283" i="1"/>
  <c r="BP280" i="1"/>
  <c r="BN280" i="1"/>
  <c r="Z280" i="1"/>
  <c r="Z282" i="1" s="1"/>
  <c r="Y297" i="1"/>
  <c r="BP304" i="1"/>
  <c r="BN304" i="1"/>
  <c r="Z304" i="1"/>
  <c r="BP308" i="1"/>
  <c r="BN308" i="1"/>
  <c r="Z308" i="1"/>
  <c r="Y317" i="1"/>
  <c r="BP312" i="1"/>
  <c r="BN312" i="1"/>
  <c r="Z312" i="1"/>
  <c r="Z316" i="1" s="1"/>
  <c r="Y316" i="1"/>
  <c r="BP320" i="1"/>
  <c r="BN320" i="1"/>
  <c r="Z320" i="1"/>
  <c r="BP324" i="1"/>
  <c r="BN324" i="1"/>
  <c r="Z324" i="1"/>
  <c r="Y326" i="1"/>
  <c r="Y331" i="1"/>
  <c r="BP328" i="1"/>
  <c r="BN328" i="1"/>
  <c r="Z328" i="1"/>
  <c r="Z331" i="1" s="1"/>
  <c r="Y339" i="1"/>
  <c r="BP342" i="1"/>
  <c r="BN342" i="1"/>
  <c r="Z342" i="1"/>
  <c r="Z344" i="1" s="1"/>
  <c r="U589" i="1"/>
  <c r="Y356" i="1"/>
  <c r="BP361" i="1"/>
  <c r="BN361" i="1"/>
  <c r="Z361" i="1"/>
  <c r="Z369" i="1" s="1"/>
  <c r="BP365" i="1"/>
  <c r="BN365" i="1"/>
  <c r="Z365" i="1"/>
  <c r="Y369" i="1"/>
  <c r="BP373" i="1"/>
  <c r="BN373" i="1"/>
  <c r="Z373" i="1"/>
  <c r="Y375" i="1"/>
  <c r="Y380" i="1"/>
  <c r="BP377" i="1"/>
  <c r="BN377" i="1"/>
  <c r="Z377" i="1"/>
  <c r="Z380" i="1" s="1"/>
  <c r="W589" i="1"/>
  <c r="Y394" i="1"/>
  <c r="BP389" i="1"/>
  <c r="BN389" i="1"/>
  <c r="Z389" i="1"/>
  <c r="Z393" i="1" s="1"/>
  <c r="Y393" i="1"/>
  <c r="BP397" i="1"/>
  <c r="BN397" i="1"/>
  <c r="Z397" i="1"/>
  <c r="Y399" i="1"/>
  <c r="Y406" i="1"/>
  <c r="BP401" i="1"/>
  <c r="BN401" i="1"/>
  <c r="Z401" i="1"/>
  <c r="Z406" i="1" s="1"/>
  <c r="BP405" i="1"/>
  <c r="BN405" i="1"/>
  <c r="Z405" i="1"/>
  <c r="Y407" i="1"/>
  <c r="Y410" i="1"/>
  <c r="BP409" i="1"/>
  <c r="BN409" i="1"/>
  <c r="Z409" i="1"/>
  <c r="Z410" i="1" s="1"/>
  <c r="Y411" i="1"/>
  <c r="X589" i="1"/>
  <c r="Y416" i="1"/>
  <c r="BP415" i="1"/>
  <c r="BN415" i="1"/>
  <c r="Z415" i="1"/>
  <c r="Z416" i="1" s="1"/>
  <c r="Y417" i="1"/>
  <c r="Y441" i="1"/>
  <c r="BP419" i="1"/>
  <c r="BN419" i="1"/>
  <c r="Z419" i="1"/>
  <c r="BP423" i="1"/>
  <c r="BN423" i="1"/>
  <c r="Z423" i="1"/>
  <c r="BP427" i="1"/>
  <c r="BN427" i="1"/>
  <c r="Z427" i="1"/>
  <c r="BP432" i="1"/>
  <c r="BN432" i="1"/>
  <c r="Z432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Y463" i="1"/>
  <c r="BP461" i="1"/>
  <c r="BN461" i="1"/>
  <c r="Z461" i="1"/>
  <c r="Y288" i="1"/>
  <c r="S589" i="1"/>
  <c r="Y293" i="1"/>
  <c r="Y350" i="1"/>
  <c r="V589" i="1"/>
  <c r="Y370" i="1"/>
  <c r="BP434" i="1"/>
  <c r="BN434" i="1"/>
  <c r="Z434" i="1"/>
  <c r="BP438" i="1"/>
  <c r="BN438" i="1"/>
  <c r="Z438" i="1"/>
  <c r="Y445" i="1"/>
  <c r="BP459" i="1"/>
  <c r="BN459" i="1"/>
  <c r="Z459" i="1"/>
  <c r="BP472" i="1"/>
  <c r="BN472" i="1"/>
  <c r="Z472" i="1"/>
  <c r="Z474" i="1" s="1"/>
  <c r="BP487" i="1"/>
  <c r="BN487" i="1"/>
  <c r="Z487" i="1"/>
  <c r="BP491" i="1"/>
  <c r="BN491" i="1"/>
  <c r="Z491" i="1"/>
  <c r="Y498" i="1"/>
  <c r="BP495" i="1"/>
  <c r="BN495" i="1"/>
  <c r="Z495" i="1"/>
  <c r="Z497" i="1" s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s="1"/>
  <c r="Y582" i="1" l="1"/>
  <c r="Z463" i="1"/>
  <c r="Z552" i="1"/>
  <c r="Z309" i="1"/>
  <c r="Z261" i="1"/>
  <c r="Z219" i="1"/>
  <c r="Y579" i="1"/>
  <c r="Z535" i="1"/>
  <c r="Z440" i="1"/>
  <c r="Z512" i="1"/>
  <c r="Z273" i="1"/>
  <c r="Z239" i="1"/>
  <c r="Z183" i="1"/>
  <c r="Z164" i="1"/>
  <c r="Z156" i="1"/>
  <c r="Z36" i="1"/>
  <c r="Z584" i="1" s="1"/>
</calcChain>
</file>

<file path=xl/sharedStrings.xml><?xml version="1.0" encoding="utf-8"?>
<sst xmlns="http://schemas.openxmlformats.org/spreadsheetml/2006/main" count="2416" uniqueCount="780">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</sst>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79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8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A569" zoomScaleNormal="100" zoomScaleSheetLayoutView="100" workbookViewId="0">
      <selection activeCell="AA585" sqref="AA58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6" t="s">
        <v>0</v>
      </c>
      <c r="E1" s="410"/>
      <c r="F1" s="410"/>
      <c r="G1" s="12" t="s">
        <v>1</v>
      </c>
      <c r="H1" s="466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0" t="s">
        <v>8</v>
      </c>
      <c r="B5" s="487"/>
      <c r="C5" s="488"/>
      <c r="D5" s="469"/>
      <c r="E5" s="470"/>
      <c r="F5" s="725" t="s">
        <v>9</v>
      </c>
      <c r="G5" s="488"/>
      <c r="H5" s="469"/>
      <c r="I5" s="658"/>
      <c r="J5" s="658"/>
      <c r="K5" s="658"/>
      <c r="L5" s="658"/>
      <c r="M5" s="470"/>
      <c r="N5" s="58"/>
      <c r="P5" s="24" t="s">
        <v>10</v>
      </c>
      <c r="Q5" s="739">
        <v>45542</v>
      </c>
      <c r="R5" s="519"/>
      <c r="T5" s="570" t="s">
        <v>11</v>
      </c>
      <c r="U5" s="457"/>
      <c r="V5" s="571" t="s">
        <v>12</v>
      </c>
      <c r="W5" s="519"/>
      <c r="AB5" s="51"/>
      <c r="AC5" s="51"/>
      <c r="AD5" s="51"/>
      <c r="AE5" s="51"/>
    </row>
    <row r="6" spans="1:32" s="370" customFormat="1" ht="24" customHeight="1" x14ac:dyDescent="0.2">
      <c r="A6" s="520" t="s">
        <v>13</v>
      </c>
      <c r="B6" s="487"/>
      <c r="C6" s="488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19"/>
      <c r="N6" s="59"/>
      <c r="P6" s="24" t="s">
        <v>15</v>
      </c>
      <c r="Q6" s="747" t="str">
        <f>IF(Q5=0," ",CHOOSE(WEEKDAY(Q5,2),"Понедельник","Вторник","Среда","Четверг","Пятница","Суббота","Воскресенье"))</f>
        <v>Суббота</v>
      </c>
      <c r="R6" s="385"/>
      <c r="T6" s="579" t="s">
        <v>16</v>
      </c>
      <c r="U6" s="457"/>
      <c r="V6" s="643" t="s">
        <v>17</v>
      </c>
      <c r="W6" s="427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0" t="str">
        <f>IFERROR(VLOOKUP(DeliveryAddress,Table,3,0),1)</f>
        <v>5</v>
      </c>
      <c r="E7" s="441"/>
      <c r="F7" s="441"/>
      <c r="G7" s="441"/>
      <c r="H7" s="441"/>
      <c r="I7" s="441"/>
      <c r="J7" s="441"/>
      <c r="K7" s="441"/>
      <c r="L7" s="441"/>
      <c r="M7" s="442"/>
      <c r="N7" s="60"/>
      <c r="P7" s="24"/>
      <c r="Q7" s="42"/>
      <c r="R7" s="42"/>
      <c r="T7" s="393"/>
      <c r="U7" s="457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5"/>
      <c r="C8" s="396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0">
        <v>0.41666666666666669</v>
      </c>
      <c r="R8" s="442"/>
      <c r="T8" s="393"/>
      <c r="U8" s="457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37"/>
      <c r="E9" s="398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98"/>
      <c r="N9" s="368"/>
      <c r="P9" s="26" t="s">
        <v>20</v>
      </c>
      <c r="Q9" s="515"/>
      <c r="R9" s="516"/>
      <c r="T9" s="393"/>
      <c r="U9" s="457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37"/>
      <c r="E10" s="398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6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80"/>
      <c r="R10" s="581"/>
      <c r="U10" s="24" t="s">
        <v>22</v>
      </c>
      <c r="V10" s="426" t="s">
        <v>23</v>
      </c>
      <c r="W10" s="427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89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3" t="s">
        <v>28</v>
      </c>
      <c r="B12" s="487"/>
      <c r="C12" s="487"/>
      <c r="D12" s="487"/>
      <c r="E12" s="487"/>
      <c r="F12" s="487"/>
      <c r="G12" s="487"/>
      <c r="H12" s="487"/>
      <c r="I12" s="487"/>
      <c r="J12" s="487"/>
      <c r="K12" s="487"/>
      <c r="L12" s="487"/>
      <c r="M12" s="488"/>
      <c r="N12" s="62"/>
      <c r="P12" s="24" t="s">
        <v>29</v>
      </c>
      <c r="Q12" s="530"/>
      <c r="R12" s="442"/>
      <c r="S12" s="23"/>
      <c r="U12" s="24"/>
      <c r="V12" s="410"/>
      <c r="W12" s="393"/>
      <c r="AB12" s="51"/>
      <c r="AC12" s="51"/>
      <c r="AD12" s="51"/>
      <c r="AE12" s="51"/>
    </row>
    <row r="13" spans="1:32" s="370" customFormat="1" ht="23.25" customHeight="1" x14ac:dyDescent="0.2">
      <c r="A13" s="563" t="s">
        <v>30</v>
      </c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7"/>
      <c r="M13" s="488"/>
      <c r="N13" s="62"/>
      <c r="O13" s="26"/>
      <c r="P13" s="26" t="s">
        <v>31</v>
      </c>
      <c r="Q13" s="689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3" t="s">
        <v>32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  <c r="L14" s="487"/>
      <c r="M14" s="4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63"/>
      <c r="P15" s="551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2"/>
      <c r="Q16" s="552"/>
      <c r="R16" s="552"/>
      <c r="S16" s="552"/>
      <c r="T16" s="5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1" t="s">
        <v>35</v>
      </c>
      <c r="B17" s="421" t="s">
        <v>36</v>
      </c>
      <c r="C17" s="535" t="s">
        <v>37</v>
      </c>
      <c r="D17" s="421" t="s">
        <v>38</v>
      </c>
      <c r="E17" s="495"/>
      <c r="F17" s="421" t="s">
        <v>39</v>
      </c>
      <c r="G17" s="421" t="s">
        <v>40</v>
      </c>
      <c r="H17" s="421" t="s">
        <v>41</v>
      </c>
      <c r="I17" s="421" t="s">
        <v>42</v>
      </c>
      <c r="J17" s="421" t="s">
        <v>43</v>
      </c>
      <c r="K17" s="421" t="s">
        <v>44</v>
      </c>
      <c r="L17" s="421" t="s">
        <v>45</v>
      </c>
      <c r="M17" s="421" t="s">
        <v>46</v>
      </c>
      <c r="N17" s="421" t="s">
        <v>47</v>
      </c>
      <c r="O17" s="421" t="s">
        <v>48</v>
      </c>
      <c r="P17" s="421" t="s">
        <v>49</v>
      </c>
      <c r="Q17" s="494"/>
      <c r="R17" s="494"/>
      <c r="S17" s="494"/>
      <c r="T17" s="495"/>
      <c r="U17" s="757" t="s">
        <v>50</v>
      </c>
      <c r="V17" s="488"/>
      <c r="W17" s="421" t="s">
        <v>51</v>
      </c>
      <c r="X17" s="421" t="s">
        <v>52</v>
      </c>
      <c r="Y17" s="758" t="s">
        <v>53</v>
      </c>
      <c r="Z17" s="421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20"/>
      <c r="AF17" s="721"/>
      <c r="AG17" s="509"/>
      <c r="BD17" s="620" t="s">
        <v>59</v>
      </c>
    </row>
    <row r="18" spans="1:68" ht="14.25" customHeight="1" x14ac:dyDescent="0.2">
      <c r="A18" s="422"/>
      <c r="B18" s="422"/>
      <c r="C18" s="422"/>
      <c r="D18" s="496"/>
      <c r="E18" s="498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96"/>
      <c r="Q18" s="497"/>
      <c r="R18" s="497"/>
      <c r="S18" s="497"/>
      <c r="T18" s="498"/>
      <c r="U18" s="371" t="s">
        <v>60</v>
      </c>
      <c r="V18" s="371" t="s">
        <v>61</v>
      </c>
      <c r="W18" s="422"/>
      <c r="X18" s="422"/>
      <c r="Y18" s="759"/>
      <c r="Z18" s="422"/>
      <c r="AA18" s="634"/>
      <c r="AB18" s="634"/>
      <c r="AC18" s="634"/>
      <c r="AD18" s="722"/>
      <c r="AE18" s="723"/>
      <c r="AF18" s="724"/>
      <c r="AG18" s="510"/>
      <c r="BD18" s="393"/>
    </row>
    <row r="19" spans="1:68" ht="27.75" customHeight="1" x14ac:dyDescent="0.2">
      <c r="A19" s="437" t="s">
        <v>62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48"/>
      <c r="AB19" s="48"/>
      <c r="AC19" s="48"/>
    </row>
    <row r="20" spans="1:68" ht="16.5" customHeight="1" x14ac:dyDescent="0.25">
      <c r="A20" s="423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04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04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6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2"/>
      <c r="R29" s="382"/>
      <c r="S29" s="382"/>
      <c r="T29" s="383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2"/>
      <c r="R30" s="382"/>
      <c r="S30" s="382"/>
      <c r="T30" s="383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04"/>
      <c r="P36" s="394" t="s">
        <v>69</v>
      </c>
      <c r="Q36" s="395"/>
      <c r="R36" s="395"/>
      <c r="S36" s="395"/>
      <c r="T36" s="395"/>
      <c r="U36" s="395"/>
      <c r="V36" s="39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04"/>
      <c r="P37" s="394" t="s">
        <v>69</v>
      </c>
      <c r="Q37" s="395"/>
      <c r="R37" s="395"/>
      <c r="S37" s="395"/>
      <c r="T37" s="395"/>
      <c r="U37" s="395"/>
      <c r="V37" s="39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04"/>
      <c r="P40" s="394" t="s">
        <v>69</v>
      </c>
      <c r="Q40" s="395"/>
      <c r="R40" s="395"/>
      <c r="S40" s="395"/>
      <c r="T40" s="395"/>
      <c r="U40" s="395"/>
      <c r="V40" s="39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04"/>
      <c r="P41" s="394" t="s">
        <v>69</v>
      </c>
      <c r="Q41" s="395"/>
      <c r="R41" s="395"/>
      <c r="S41" s="395"/>
      <c r="T41" s="395"/>
      <c r="U41" s="395"/>
      <c r="V41" s="39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04"/>
      <c r="P44" s="394" t="s">
        <v>69</v>
      </c>
      <c r="Q44" s="395"/>
      <c r="R44" s="395"/>
      <c r="S44" s="395"/>
      <c r="T44" s="395"/>
      <c r="U44" s="395"/>
      <c r="V44" s="39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04"/>
      <c r="P45" s="394" t="s">
        <v>69</v>
      </c>
      <c r="Q45" s="395"/>
      <c r="R45" s="395"/>
      <c r="S45" s="395"/>
      <c r="T45" s="395"/>
      <c r="U45" s="395"/>
      <c r="V45" s="39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04"/>
      <c r="P48" s="394" t="s">
        <v>69</v>
      </c>
      <c r="Q48" s="395"/>
      <c r="R48" s="395"/>
      <c r="S48" s="395"/>
      <c r="T48" s="395"/>
      <c r="U48" s="395"/>
      <c r="V48" s="39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04"/>
      <c r="P49" s="394" t="s">
        <v>69</v>
      </c>
      <c r="Q49" s="395"/>
      <c r="R49" s="395"/>
      <c r="S49" s="395"/>
      <c r="T49" s="395"/>
      <c r="U49" s="395"/>
      <c r="V49" s="39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37" t="s">
        <v>107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48"/>
      <c r="AB50" s="48"/>
      <c r="AC50" s="48"/>
    </row>
    <row r="51" spans="1:68" ht="16.5" customHeight="1" x14ac:dyDescent="0.25">
      <c r="A51" s="423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2"/>
      <c r="R53" s="382"/>
      <c r="S53" s="382"/>
      <c r="T53" s="383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2"/>
      <c r="R54" s="382"/>
      <c r="S54" s="382"/>
      <c r="T54" s="383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2"/>
      <c r="R56" s="382"/>
      <c r="S56" s="382"/>
      <c r="T56" s="383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2"/>
      <c r="R57" s="382"/>
      <c r="S57" s="382"/>
      <c r="T57" s="383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04"/>
      <c r="P59" s="394" t="s">
        <v>69</v>
      </c>
      <c r="Q59" s="395"/>
      <c r="R59" s="395"/>
      <c r="S59" s="395"/>
      <c r="T59" s="395"/>
      <c r="U59" s="395"/>
      <c r="V59" s="396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04"/>
      <c r="P60" s="394" t="s">
        <v>69</v>
      </c>
      <c r="Q60" s="395"/>
      <c r="R60" s="395"/>
      <c r="S60" s="395"/>
      <c r="T60" s="395"/>
      <c r="U60" s="395"/>
      <c r="V60" s="396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04"/>
      <c r="P64" s="394" t="s">
        <v>69</v>
      </c>
      <c r="Q64" s="395"/>
      <c r="R64" s="395"/>
      <c r="S64" s="395"/>
      <c r="T64" s="395"/>
      <c r="U64" s="395"/>
      <c r="V64" s="39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04"/>
      <c r="P65" s="394" t="s">
        <v>69</v>
      </c>
      <c r="Q65" s="395"/>
      <c r="R65" s="395"/>
      <c r="S65" s="395"/>
      <c r="T65" s="395"/>
      <c r="U65" s="395"/>
      <c r="V65" s="39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423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4">
        <v>4680115885899</v>
      </c>
      <c r="E68" s="385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3" t="s">
        <v>132</v>
      </c>
      <c r="Q68" s="382"/>
      <c r="R68" s="382"/>
      <c r="S68" s="382"/>
      <c r="T68" s="383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4">
        <v>4680115881426</v>
      </c>
      <c r="E69" s="385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4">
        <v>4680115881426</v>
      </c>
      <c r="E70" s="385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2"/>
      <c r="R70" s="382"/>
      <c r="S70" s="382"/>
      <c r="T70" s="383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4">
        <v>4680115880283</v>
      </c>
      <c r="E71" s="385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2"/>
      <c r="R71" s="382"/>
      <c r="S71" s="382"/>
      <c r="T71" s="383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4">
        <v>4680115882720</v>
      </c>
      <c r="E72" s="385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2"/>
      <c r="R72" s="382"/>
      <c r="S72" s="382"/>
      <c r="T72" s="383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3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144</v>
      </c>
      <c r="B74" s="54" t="s">
        <v>145</v>
      </c>
      <c r="C74" s="31">
        <v>4301011458</v>
      </c>
      <c r="D74" s="384">
        <v>4680115881525</v>
      </c>
      <c r="E74" s="385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5" t="s">
        <v>146</v>
      </c>
      <c r="Q74" s="382"/>
      <c r="R74" s="382"/>
      <c r="S74" s="382"/>
      <c r="T74" s="383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4">
        <v>4680115881419</v>
      </c>
      <c r="E75" s="385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2"/>
      <c r="R75" s="382"/>
      <c r="S75" s="382"/>
      <c r="T75" s="383"/>
      <c r="U75" s="34"/>
      <c r="V75" s="34"/>
      <c r="W75" s="35" t="s">
        <v>68</v>
      </c>
      <c r="X75" s="377">
        <v>90</v>
      </c>
      <c r="Y75" s="378">
        <f t="shared" si="11"/>
        <v>90</v>
      </c>
      <c r="Z75" s="36">
        <f>IFERROR(IF(Y75=0,"",ROUNDUP(Y75/H75,0)*0.00937),"")</f>
        <v>0.18740000000000001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94.800000000000011</v>
      </c>
      <c r="BN75" s="64">
        <f t="shared" si="13"/>
        <v>94.800000000000011</v>
      </c>
      <c r="BO75" s="64">
        <f t="shared" si="14"/>
        <v>0.16666666666666666</v>
      </c>
      <c r="BP75" s="64">
        <f t="shared" si="15"/>
        <v>0.16666666666666666</v>
      </c>
    </row>
    <row r="76" spans="1:68" x14ac:dyDescent="0.2">
      <c r="A76" s="40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04"/>
      <c r="P76" s="394" t="s">
        <v>69</v>
      </c>
      <c r="Q76" s="395"/>
      <c r="R76" s="395"/>
      <c r="S76" s="395"/>
      <c r="T76" s="395"/>
      <c r="U76" s="395"/>
      <c r="V76" s="396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20</v>
      </c>
      <c r="Y76" s="379">
        <f>IFERROR(Y68/H68,"0")+IFERROR(Y69/H69,"0")+IFERROR(Y70/H70,"0")+IFERROR(Y71/H71,"0")+IFERROR(Y72/H72,"0")+IFERROR(Y73/H73,"0")+IFERROR(Y74/H74,"0")+IFERROR(Y75/H75,"0")</f>
        <v>20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0.18740000000000001</v>
      </c>
      <c r="AA76" s="380"/>
      <c r="AB76" s="380"/>
      <c r="AC76" s="380"/>
    </row>
    <row r="77" spans="1:68" x14ac:dyDescent="0.2">
      <c r="A77" s="393"/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404"/>
      <c r="P77" s="394" t="s">
        <v>69</v>
      </c>
      <c r="Q77" s="395"/>
      <c r="R77" s="395"/>
      <c r="S77" s="395"/>
      <c r="T77" s="395"/>
      <c r="U77" s="395"/>
      <c r="V77" s="396"/>
      <c r="W77" s="37" t="s">
        <v>68</v>
      </c>
      <c r="X77" s="379">
        <f>IFERROR(SUM(X68:X75),"0")</f>
        <v>90</v>
      </c>
      <c r="Y77" s="379">
        <f>IFERROR(SUM(Y68:Y75),"0")</f>
        <v>90</v>
      </c>
      <c r="Z77" s="37"/>
      <c r="AA77" s="380"/>
      <c r="AB77" s="380"/>
      <c r="AC77" s="380"/>
    </row>
    <row r="78" spans="1:68" ht="14.25" customHeight="1" x14ac:dyDescent="0.25">
      <c r="A78" s="392" t="s">
        <v>149</v>
      </c>
      <c r="B78" s="393"/>
      <c r="C78" s="393"/>
      <c r="D78" s="393"/>
      <c r="E78" s="393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393"/>
      <c r="V78" s="393"/>
      <c r="W78" s="393"/>
      <c r="X78" s="393"/>
      <c r="Y78" s="393"/>
      <c r="Z78" s="393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4">
        <v>4680115881440</v>
      </c>
      <c r="E79" s="385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2"/>
      <c r="R79" s="382"/>
      <c r="S79" s="382"/>
      <c r="T79" s="383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4">
        <v>4680115881433</v>
      </c>
      <c r="E80" s="385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2"/>
      <c r="R80" s="382"/>
      <c r="S80" s="382"/>
      <c r="T80" s="383"/>
      <c r="U80" s="34"/>
      <c r="V80" s="34"/>
      <c r="W80" s="35" t="s">
        <v>68</v>
      </c>
      <c r="X80" s="377">
        <v>23</v>
      </c>
      <c r="Y80" s="378">
        <f>IFERROR(IF(X80="",0,CEILING((X80/$H80),1)*$H80),"")</f>
        <v>24.3</v>
      </c>
      <c r="Z80" s="36">
        <f>IFERROR(IF(Y80=0,"",ROUNDUP(Y80/H80,0)*0.00753),"")</f>
        <v>6.7769999999999997E-2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24.703703703703702</v>
      </c>
      <c r="BN80" s="64">
        <f>IFERROR(Y80*I80/H80,"0")</f>
        <v>26.099999999999998</v>
      </c>
      <c r="BO80" s="64">
        <f>IFERROR(1/J80*(X80/H80),"0")</f>
        <v>5.4605887939221262E-2</v>
      </c>
      <c r="BP80" s="64">
        <f>IFERROR(1/J80*(Y80/H80),"0")</f>
        <v>5.7692307692307689E-2</v>
      </c>
    </row>
    <row r="81" spans="1:68" x14ac:dyDescent="0.2">
      <c r="A81" s="40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04"/>
      <c r="P81" s="394" t="s">
        <v>69</v>
      </c>
      <c r="Q81" s="395"/>
      <c r="R81" s="395"/>
      <c r="S81" s="395"/>
      <c r="T81" s="395"/>
      <c r="U81" s="395"/>
      <c r="V81" s="396"/>
      <c r="W81" s="37" t="s">
        <v>70</v>
      </c>
      <c r="X81" s="379">
        <f>IFERROR(X79/H79,"0")+IFERROR(X80/H80,"0")</f>
        <v>8.5185185185185173</v>
      </c>
      <c r="Y81" s="379">
        <f>IFERROR(Y79/H79,"0")+IFERROR(Y80/H80,"0")</f>
        <v>9</v>
      </c>
      <c r="Z81" s="379">
        <f>IFERROR(IF(Z79="",0,Z79),"0")+IFERROR(IF(Z80="",0,Z80),"0")</f>
        <v>6.7769999999999997E-2</v>
      </c>
      <c r="AA81" s="380"/>
      <c r="AB81" s="380"/>
      <c r="AC81" s="380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04"/>
      <c r="P82" s="394" t="s">
        <v>69</v>
      </c>
      <c r="Q82" s="395"/>
      <c r="R82" s="395"/>
      <c r="S82" s="395"/>
      <c r="T82" s="395"/>
      <c r="U82" s="395"/>
      <c r="V82" s="396"/>
      <c r="W82" s="37" t="s">
        <v>68</v>
      </c>
      <c r="X82" s="379">
        <f>IFERROR(SUM(X79:X80),"0")</f>
        <v>23</v>
      </c>
      <c r="Y82" s="379">
        <f>IFERROR(SUM(Y79:Y80),"0")</f>
        <v>24.3</v>
      </c>
      <c r="Z82" s="37"/>
      <c r="AA82" s="380"/>
      <c r="AB82" s="380"/>
      <c r="AC82" s="380"/>
    </row>
    <row r="83" spans="1:68" ht="14.25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73"/>
      <c r="AB83" s="373"/>
      <c r="AC83" s="373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84">
        <v>4680115885066</v>
      </c>
      <c r="E84" s="385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84">
        <v>4680115885042</v>
      </c>
      <c r="E85" s="385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84">
        <v>4680115885080</v>
      </c>
      <c r="E86" s="385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84">
        <v>4680115885073</v>
      </c>
      <c r="E87" s="385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84">
        <v>4680115885059</v>
      </c>
      <c r="E88" s="385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2"/>
      <c r="R88" s="382"/>
      <c r="S88" s="382"/>
      <c r="T88" s="383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84">
        <v>4680115885097</v>
      </c>
      <c r="E89" s="385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2"/>
      <c r="R89" s="382"/>
      <c r="S89" s="382"/>
      <c r="T89" s="383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0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04"/>
      <c r="P90" s="394" t="s">
        <v>69</v>
      </c>
      <c r="Q90" s="395"/>
      <c r="R90" s="395"/>
      <c r="S90" s="395"/>
      <c r="T90" s="395"/>
      <c r="U90" s="395"/>
      <c r="V90" s="396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04"/>
      <c r="P91" s="394" t="s">
        <v>69</v>
      </c>
      <c r="Q91" s="395"/>
      <c r="R91" s="395"/>
      <c r="S91" s="395"/>
      <c r="T91" s="395"/>
      <c r="U91" s="395"/>
      <c r="V91" s="396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73"/>
      <c r="AB92" s="373"/>
      <c r="AC92" s="373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84">
        <v>4680115884403</v>
      </c>
      <c r="E93" s="385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2"/>
      <c r="R93" s="382"/>
      <c r="S93" s="382"/>
      <c r="T93" s="383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84">
        <v>4680115884311</v>
      </c>
      <c r="E94" s="385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2"/>
      <c r="R94" s="382"/>
      <c r="S94" s="382"/>
      <c r="T94" s="383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40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04"/>
      <c r="P95" s="394" t="s">
        <v>69</v>
      </c>
      <c r="Q95" s="395"/>
      <c r="R95" s="395"/>
      <c r="S95" s="395"/>
      <c r="T95" s="395"/>
      <c r="U95" s="395"/>
      <c r="V95" s="396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x14ac:dyDescent="0.2">
      <c r="A96" s="393"/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404"/>
      <c r="P96" s="394" t="s">
        <v>69</v>
      </c>
      <c r="Q96" s="395"/>
      <c r="R96" s="395"/>
      <c r="S96" s="395"/>
      <c r="T96" s="395"/>
      <c r="U96" s="395"/>
      <c r="V96" s="396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customHeight="1" x14ac:dyDescent="0.25">
      <c r="A97" s="392" t="s">
        <v>170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373"/>
      <c r="AB97" s="373"/>
      <c r="AC97" s="373"/>
    </row>
    <row r="98" spans="1:68" ht="27" customHeight="1" x14ac:dyDescent="0.25">
      <c r="A98" s="54" t="s">
        <v>171</v>
      </c>
      <c r="B98" s="54" t="s">
        <v>172</v>
      </c>
      <c r="C98" s="31">
        <v>4301060366</v>
      </c>
      <c r="D98" s="384">
        <v>4680115881532</v>
      </c>
      <c r="E98" s="385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84">
        <v>4680115881532</v>
      </c>
      <c r="E99" s="385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2"/>
      <c r="R99" s="382"/>
      <c r="S99" s="382"/>
      <c r="T99" s="383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84">
        <v>4680115881464</v>
      </c>
      <c r="E100" s="385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2"/>
      <c r="R100" s="382"/>
      <c r="S100" s="382"/>
      <c r="T100" s="383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0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04"/>
      <c r="P101" s="394" t="s">
        <v>69</v>
      </c>
      <c r="Q101" s="395"/>
      <c r="R101" s="395"/>
      <c r="S101" s="395"/>
      <c r="T101" s="395"/>
      <c r="U101" s="395"/>
      <c r="V101" s="396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x14ac:dyDescent="0.2">
      <c r="A102" s="393"/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404"/>
      <c r="P102" s="394" t="s">
        <v>69</v>
      </c>
      <c r="Q102" s="395"/>
      <c r="R102" s="395"/>
      <c r="S102" s="395"/>
      <c r="T102" s="395"/>
      <c r="U102" s="395"/>
      <c r="V102" s="396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customHeight="1" x14ac:dyDescent="0.25">
      <c r="A103" s="423" t="s">
        <v>176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2"/>
      <c r="AB103" s="372"/>
      <c r="AC103" s="372"/>
    </row>
    <row r="104" spans="1:68" ht="14.25" customHeight="1" x14ac:dyDescent="0.25">
      <c r="A104" s="392" t="s">
        <v>109</v>
      </c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3"/>
      <c r="X104" s="393"/>
      <c r="Y104" s="393"/>
      <c r="Z104" s="393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4">
        <v>4680115881327</v>
      </c>
      <c r="E105" s="385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6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2"/>
      <c r="R105" s="382"/>
      <c r="S105" s="382"/>
      <c r="T105" s="383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179</v>
      </c>
      <c r="B106" s="54" t="s">
        <v>180</v>
      </c>
      <c r="C106" s="31">
        <v>4301012006</v>
      </c>
      <c r="D106" s="384">
        <v>4680115881518</v>
      </c>
      <c r="E106" s="385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2"/>
      <c r="R106" s="382"/>
      <c r="S106" s="382"/>
      <c r="T106" s="383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4301011476</v>
      </c>
      <c r="D107" s="384">
        <v>4680115881518</v>
      </c>
      <c r="E107" s="385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7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2"/>
      <c r="R107" s="382"/>
      <c r="S107" s="382"/>
      <c r="T107" s="383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4301012007</v>
      </c>
      <c r="D108" s="384">
        <v>4680115881303</v>
      </c>
      <c r="E108" s="385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2"/>
      <c r="R108" s="382"/>
      <c r="S108" s="382"/>
      <c r="T108" s="383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4">
        <v>4680115881303</v>
      </c>
      <c r="E109" s="385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2"/>
      <c r="R109" s="382"/>
      <c r="S109" s="382"/>
      <c r="T109" s="383"/>
      <c r="U109" s="34"/>
      <c r="V109" s="34"/>
      <c r="W109" s="35" t="s">
        <v>68</v>
      </c>
      <c r="X109" s="377">
        <v>0</v>
      </c>
      <c r="Y109" s="378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403"/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404"/>
      <c r="P110" s="394" t="s">
        <v>69</v>
      </c>
      <c r="Q110" s="395"/>
      <c r="R110" s="395"/>
      <c r="S110" s="395"/>
      <c r="T110" s="395"/>
      <c r="U110" s="395"/>
      <c r="V110" s="396"/>
      <c r="W110" s="37" t="s">
        <v>70</v>
      </c>
      <c r="X110" s="379">
        <f>IFERROR(X105/H105,"0")+IFERROR(X106/H106,"0")+IFERROR(X107/H107,"0")+IFERROR(X108/H108,"0")+IFERROR(X109/H109,"0")</f>
        <v>0</v>
      </c>
      <c r="Y110" s="379">
        <f>IFERROR(Y105/H105,"0")+IFERROR(Y106/H106,"0")+IFERROR(Y107/H107,"0")+IFERROR(Y108/H108,"0")+IFERROR(Y109/H109,"0")</f>
        <v>0</v>
      </c>
      <c r="Z110" s="379">
        <f>IFERROR(IF(Z105="",0,Z105),"0")+IFERROR(IF(Z106="",0,Z106),"0")+IFERROR(IF(Z107="",0,Z107),"0")+IFERROR(IF(Z108="",0,Z108),"0")+IFERROR(IF(Z109="",0,Z109),"0")</f>
        <v>0</v>
      </c>
      <c r="AA110" s="380"/>
      <c r="AB110" s="380"/>
      <c r="AC110" s="380"/>
    </row>
    <row r="111" spans="1:68" x14ac:dyDescent="0.2">
      <c r="A111" s="393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04"/>
      <c r="P111" s="394" t="s">
        <v>69</v>
      </c>
      <c r="Q111" s="395"/>
      <c r="R111" s="395"/>
      <c r="S111" s="395"/>
      <c r="T111" s="395"/>
      <c r="U111" s="395"/>
      <c r="V111" s="396"/>
      <c r="W111" s="37" t="s">
        <v>68</v>
      </c>
      <c r="X111" s="379">
        <f>IFERROR(SUM(X105:X109),"0")</f>
        <v>0</v>
      </c>
      <c r="Y111" s="379">
        <f>IFERROR(SUM(Y105:Y109),"0")</f>
        <v>0</v>
      </c>
      <c r="Z111" s="37"/>
      <c r="AA111" s="380"/>
      <c r="AB111" s="380"/>
      <c r="AC111" s="380"/>
    </row>
    <row r="112" spans="1:68" ht="14.25" customHeight="1" x14ac:dyDescent="0.25">
      <c r="A112" s="392" t="s">
        <v>71</v>
      </c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393"/>
      <c r="P112" s="393"/>
      <c r="Q112" s="393"/>
      <c r="R112" s="393"/>
      <c r="S112" s="393"/>
      <c r="T112" s="393"/>
      <c r="U112" s="393"/>
      <c r="V112" s="393"/>
      <c r="W112" s="393"/>
      <c r="X112" s="393"/>
      <c r="Y112" s="393"/>
      <c r="Z112" s="393"/>
      <c r="AA112" s="373"/>
      <c r="AB112" s="373"/>
      <c r="AC112" s="373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84">
        <v>4607091386967</v>
      </c>
      <c r="E113" s="385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4">
        <v>4607091386967</v>
      </c>
      <c r="E114" s="385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2"/>
      <c r="R114" s="382"/>
      <c r="S114" s="382"/>
      <c r="T114" s="383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4">
        <v>4607091385731</v>
      </c>
      <c r="E115" s="385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2"/>
      <c r="R115" s="382"/>
      <c r="S115" s="382"/>
      <c r="T115" s="383"/>
      <c r="U115" s="34"/>
      <c r="V115" s="34"/>
      <c r="W115" s="35" t="s">
        <v>68</v>
      </c>
      <c r="X115" s="377">
        <v>0</v>
      </c>
      <c r="Y115" s="378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84">
        <v>4680115880894</v>
      </c>
      <c r="E116" s="385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2"/>
      <c r="R116" s="382"/>
      <c r="S116" s="382"/>
      <c r="T116" s="383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84">
        <v>4680115880214</v>
      </c>
      <c r="E117" s="385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2"/>
      <c r="R117" s="382"/>
      <c r="S117" s="382"/>
      <c r="T117" s="383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404"/>
      <c r="P118" s="394" t="s">
        <v>69</v>
      </c>
      <c r="Q118" s="395"/>
      <c r="R118" s="395"/>
      <c r="S118" s="395"/>
      <c r="T118" s="395"/>
      <c r="U118" s="395"/>
      <c r="V118" s="396"/>
      <c r="W118" s="37" t="s">
        <v>70</v>
      </c>
      <c r="X118" s="379">
        <f>IFERROR(X113/H113,"0")+IFERROR(X114/H114,"0")+IFERROR(X115/H115,"0")+IFERROR(X116/H116,"0")+IFERROR(X117/H117,"0")</f>
        <v>0</v>
      </c>
      <c r="Y118" s="379">
        <f>IFERROR(Y113/H113,"0")+IFERROR(Y114/H114,"0")+IFERROR(Y115/H115,"0")+IFERROR(Y116/H116,"0")+IFERROR(Y117/H117,"0")</f>
        <v>0</v>
      </c>
      <c r="Z118" s="379">
        <f>IFERROR(IF(Z113="",0,Z113),"0")+IFERROR(IF(Z114="",0,Z114),"0")+IFERROR(IF(Z115="",0,Z115),"0")+IFERROR(IF(Z116="",0,Z116),"0")+IFERROR(IF(Z117="",0,Z117),"0")</f>
        <v>0</v>
      </c>
      <c r="AA118" s="380"/>
      <c r="AB118" s="380"/>
      <c r="AC118" s="380"/>
    </row>
    <row r="119" spans="1:68" x14ac:dyDescent="0.2">
      <c r="A119" s="393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04"/>
      <c r="P119" s="394" t="s">
        <v>69</v>
      </c>
      <c r="Q119" s="395"/>
      <c r="R119" s="395"/>
      <c r="S119" s="395"/>
      <c r="T119" s="395"/>
      <c r="U119" s="395"/>
      <c r="V119" s="396"/>
      <c r="W119" s="37" t="s">
        <v>68</v>
      </c>
      <c r="X119" s="379">
        <f>IFERROR(SUM(X113:X117),"0")</f>
        <v>0</v>
      </c>
      <c r="Y119" s="379">
        <f>IFERROR(SUM(Y113:Y117),"0")</f>
        <v>0</v>
      </c>
      <c r="Z119" s="37"/>
      <c r="AA119" s="380"/>
      <c r="AB119" s="380"/>
      <c r="AC119" s="380"/>
    </row>
    <row r="120" spans="1:68" ht="16.5" customHeight="1" x14ac:dyDescent="0.25">
      <c r="A120" s="423" t="s">
        <v>196</v>
      </c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393"/>
      <c r="P120" s="393"/>
      <c r="Q120" s="393"/>
      <c r="R120" s="393"/>
      <c r="S120" s="393"/>
      <c r="T120" s="393"/>
      <c r="U120" s="393"/>
      <c r="V120" s="393"/>
      <c r="W120" s="393"/>
      <c r="X120" s="393"/>
      <c r="Y120" s="393"/>
      <c r="Z120" s="393"/>
      <c r="AA120" s="372"/>
      <c r="AB120" s="372"/>
      <c r="AC120" s="372"/>
    </row>
    <row r="121" spans="1:68" ht="14.25" customHeight="1" x14ac:dyDescent="0.25">
      <c r="A121" s="392" t="s">
        <v>109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73"/>
      <c r="AB121" s="373"/>
      <c r="AC121" s="373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84">
        <v>4680115882133</v>
      </c>
      <c r="E122" s="385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2"/>
      <c r="R122" s="382"/>
      <c r="S122" s="382"/>
      <c r="T122" s="383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84">
        <v>4680115882133</v>
      </c>
      <c r="E123" s="385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2"/>
      <c r="R123" s="382"/>
      <c r="S123" s="382"/>
      <c r="T123" s="383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84">
        <v>4680115880269</v>
      </c>
      <c r="E124" s="385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2"/>
      <c r="R124" s="382"/>
      <c r="S124" s="382"/>
      <c r="T124" s="383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4">
        <v>4680115880429</v>
      </c>
      <c r="E125" s="385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2"/>
      <c r="R125" s="382"/>
      <c r="S125" s="382"/>
      <c r="T125" s="383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84">
        <v>4680115881457</v>
      </c>
      <c r="E126" s="385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2"/>
      <c r="R126" s="382"/>
      <c r="S126" s="382"/>
      <c r="T126" s="383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404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04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customHeight="1" x14ac:dyDescent="0.25">
      <c r="A129" s="392" t="s">
        <v>149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93"/>
      <c r="AA129" s="373"/>
      <c r="AB129" s="373"/>
      <c r="AC129" s="373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84">
        <v>4680115881488</v>
      </c>
      <c r="E130" s="385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2"/>
      <c r="R130" s="382"/>
      <c r="S130" s="382"/>
      <c r="T130" s="383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84">
        <v>4680115881488</v>
      </c>
      <c r="E131" s="385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02" t="s">
        <v>209</v>
      </c>
      <c r="Q131" s="382"/>
      <c r="R131" s="382"/>
      <c r="S131" s="382"/>
      <c r="T131" s="383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84">
        <v>4680115882775</v>
      </c>
      <c r="E132" s="385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2"/>
      <c r="R132" s="382"/>
      <c r="S132" s="382"/>
      <c r="T132" s="383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4301020339</v>
      </c>
      <c r="D133" s="384">
        <v>4680115880658</v>
      </c>
      <c r="E133" s="385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82"/>
      <c r="R133" s="382"/>
      <c r="S133" s="382"/>
      <c r="T133" s="383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4301020217</v>
      </c>
      <c r="D134" s="384">
        <v>4680115880658</v>
      </c>
      <c r="E134" s="385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5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82"/>
      <c r="R134" s="382"/>
      <c r="S134" s="382"/>
      <c r="T134" s="383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0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404"/>
      <c r="P135" s="394" t="s">
        <v>69</v>
      </c>
      <c r="Q135" s="395"/>
      <c r="R135" s="395"/>
      <c r="S135" s="395"/>
      <c r="T135" s="395"/>
      <c r="U135" s="395"/>
      <c r="V135" s="396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x14ac:dyDescent="0.2">
      <c r="A136" s="393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04"/>
      <c r="P136" s="394" t="s">
        <v>69</v>
      </c>
      <c r="Q136" s="395"/>
      <c r="R136" s="395"/>
      <c r="S136" s="395"/>
      <c r="T136" s="395"/>
      <c r="U136" s="395"/>
      <c r="V136" s="396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customHeight="1" x14ac:dyDescent="0.25">
      <c r="A137" s="392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3"/>
      <c r="AB137" s="373"/>
      <c r="AC137" s="373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84">
        <v>4607091385168</v>
      </c>
      <c r="E138" s="385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2"/>
      <c r="R138" s="382"/>
      <c r="S138" s="382"/>
      <c r="T138" s="383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4">
        <v>4607091385168</v>
      </c>
      <c r="E139" s="385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2"/>
      <c r="R139" s="382"/>
      <c r="S139" s="382"/>
      <c r="T139" s="383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84">
        <v>4607091383256</v>
      </c>
      <c r="E140" s="385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2"/>
      <c r="R140" s="382"/>
      <c r="S140" s="382"/>
      <c r="T140" s="383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4">
        <v>4607091385748</v>
      </c>
      <c r="E141" s="385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2"/>
      <c r="R141" s="382"/>
      <c r="S141" s="382"/>
      <c r="T141" s="383"/>
      <c r="U141" s="34"/>
      <c r="V141" s="34"/>
      <c r="W141" s="35" t="s">
        <v>68</v>
      </c>
      <c r="X141" s="377">
        <v>45</v>
      </c>
      <c r="Y141" s="378">
        <f t="shared" si="21"/>
        <v>45.900000000000006</v>
      </c>
      <c r="Z141" s="36">
        <f>IFERROR(IF(Y141=0,"",ROUNDUP(Y141/H141,0)*0.00753),"")</f>
        <v>0.12801000000000001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49.533333333333331</v>
      </c>
      <c r="BN141" s="64">
        <f t="shared" si="23"/>
        <v>50.524000000000001</v>
      </c>
      <c r="BO141" s="64">
        <f t="shared" si="24"/>
        <v>0.10683760683760682</v>
      </c>
      <c r="BP141" s="64">
        <f t="shared" si="25"/>
        <v>0.10897435897435898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4">
        <v>4680115884533</v>
      </c>
      <c r="E142" s="385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84">
        <v>4680115882645</v>
      </c>
      <c r="E143" s="385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2"/>
      <c r="R143" s="382"/>
      <c r="S143" s="382"/>
      <c r="T143" s="383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404"/>
      <c r="P144" s="394" t="s">
        <v>69</v>
      </c>
      <c r="Q144" s="395"/>
      <c r="R144" s="395"/>
      <c r="S144" s="395"/>
      <c r="T144" s="395"/>
      <c r="U144" s="395"/>
      <c r="V144" s="396"/>
      <c r="W144" s="37" t="s">
        <v>70</v>
      </c>
      <c r="X144" s="379">
        <f>IFERROR(X138/H138,"0")+IFERROR(X139/H139,"0")+IFERROR(X140/H140,"0")+IFERROR(X141/H141,"0")+IFERROR(X142/H142,"0")+IFERROR(X143/H143,"0")</f>
        <v>16.666666666666664</v>
      </c>
      <c r="Y144" s="379">
        <f>IFERROR(Y138/H138,"0")+IFERROR(Y139/H139,"0")+IFERROR(Y140/H140,"0")+IFERROR(Y141/H141,"0")+IFERROR(Y142/H142,"0")+IFERROR(Y143/H143,"0")</f>
        <v>17</v>
      </c>
      <c r="Z144" s="379">
        <f>IFERROR(IF(Z138="",0,Z138),"0")+IFERROR(IF(Z139="",0,Z139),"0")+IFERROR(IF(Z140="",0,Z140),"0")+IFERROR(IF(Z141="",0,Z141),"0")+IFERROR(IF(Z142="",0,Z142),"0")+IFERROR(IF(Z143="",0,Z143),"0")</f>
        <v>0.12801000000000001</v>
      </c>
      <c r="AA144" s="380"/>
      <c r="AB144" s="380"/>
      <c r="AC144" s="380"/>
    </row>
    <row r="145" spans="1:68" x14ac:dyDescent="0.2">
      <c r="A145" s="393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404"/>
      <c r="P145" s="394" t="s">
        <v>69</v>
      </c>
      <c r="Q145" s="395"/>
      <c r="R145" s="395"/>
      <c r="S145" s="395"/>
      <c r="T145" s="395"/>
      <c r="U145" s="395"/>
      <c r="V145" s="396"/>
      <c r="W145" s="37" t="s">
        <v>68</v>
      </c>
      <c r="X145" s="379">
        <f>IFERROR(SUM(X138:X143),"0")</f>
        <v>45</v>
      </c>
      <c r="Y145" s="379">
        <f>IFERROR(SUM(Y138:Y143),"0")</f>
        <v>45.900000000000006</v>
      </c>
      <c r="Z145" s="37"/>
      <c r="AA145" s="380"/>
      <c r="AB145" s="380"/>
      <c r="AC145" s="380"/>
    </row>
    <row r="146" spans="1:68" ht="14.25" customHeight="1" x14ac:dyDescent="0.25">
      <c r="A146" s="392" t="s">
        <v>170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84">
        <v>4680115882652</v>
      </c>
      <c r="E147" s="385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2"/>
      <c r="R147" s="382"/>
      <c r="S147" s="382"/>
      <c r="T147" s="383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4">
        <v>4680115880238</v>
      </c>
      <c r="E148" s="385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2"/>
      <c r="R148" s="382"/>
      <c r="S148" s="382"/>
      <c r="T148" s="383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403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404"/>
      <c r="P149" s="394" t="s">
        <v>69</v>
      </c>
      <c r="Q149" s="395"/>
      <c r="R149" s="395"/>
      <c r="S149" s="395"/>
      <c r="T149" s="395"/>
      <c r="U149" s="395"/>
      <c r="V149" s="396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404"/>
      <c r="P150" s="394" t="s">
        <v>69</v>
      </c>
      <c r="Q150" s="395"/>
      <c r="R150" s="395"/>
      <c r="S150" s="395"/>
      <c r="T150" s="395"/>
      <c r="U150" s="395"/>
      <c r="V150" s="396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customHeight="1" x14ac:dyDescent="0.25">
      <c r="A151" s="423" t="s">
        <v>107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2"/>
      <c r="AB151" s="372"/>
      <c r="AC151" s="372"/>
    </row>
    <row r="152" spans="1:68" ht="14.25" customHeight="1" x14ac:dyDescent="0.25">
      <c r="A152" s="392" t="s">
        <v>109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93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84">
        <v>4607091382945</v>
      </c>
      <c r="E153" s="385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9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4">
        <v>4607091382952</v>
      </c>
      <c r="E154" s="385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2"/>
      <c r="R154" s="382"/>
      <c r="S154" s="382"/>
      <c r="T154" s="383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235</v>
      </c>
      <c r="B155" s="54" t="s">
        <v>236</v>
      </c>
      <c r="C155" s="31">
        <v>4301011705</v>
      </c>
      <c r="D155" s="384">
        <v>4607091384604</v>
      </c>
      <c r="E155" s="385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2"/>
      <c r="R155" s="382"/>
      <c r="S155" s="382"/>
      <c r="T155" s="383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3"/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404"/>
      <c r="P156" s="394" t="s">
        <v>69</v>
      </c>
      <c r="Q156" s="395"/>
      <c r="R156" s="395"/>
      <c r="S156" s="395"/>
      <c r="T156" s="395"/>
      <c r="U156" s="395"/>
      <c r="V156" s="396"/>
      <c r="W156" s="37" t="s">
        <v>70</v>
      </c>
      <c r="X156" s="379">
        <f>IFERROR(X153/H153,"0")+IFERROR(X154/H154,"0")+IFERROR(X155/H155,"0")</f>
        <v>0</v>
      </c>
      <c r="Y156" s="379">
        <f>IFERROR(Y153/H153,"0")+IFERROR(Y154/H154,"0")+IFERROR(Y155/H155,"0")</f>
        <v>0</v>
      </c>
      <c r="Z156" s="379">
        <f>IFERROR(IF(Z153="",0,Z153),"0")+IFERROR(IF(Z154="",0,Z154),"0")+IFERROR(IF(Z155="",0,Z155),"0")</f>
        <v>0</v>
      </c>
      <c r="AA156" s="380"/>
      <c r="AB156" s="380"/>
      <c r="AC156" s="380"/>
    </row>
    <row r="157" spans="1:68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04"/>
      <c r="P157" s="394" t="s">
        <v>69</v>
      </c>
      <c r="Q157" s="395"/>
      <c r="R157" s="395"/>
      <c r="S157" s="395"/>
      <c r="T157" s="395"/>
      <c r="U157" s="395"/>
      <c r="V157" s="396"/>
      <c r="W157" s="37" t="s">
        <v>68</v>
      </c>
      <c r="X157" s="379">
        <f>IFERROR(SUM(X153:X155),"0")</f>
        <v>0</v>
      </c>
      <c r="Y157" s="379">
        <f>IFERROR(SUM(Y153:Y155),"0")</f>
        <v>0</v>
      </c>
      <c r="Z157" s="37"/>
      <c r="AA157" s="380"/>
      <c r="AB157" s="380"/>
      <c r="AC157" s="380"/>
    </row>
    <row r="158" spans="1:68" ht="14.25" customHeight="1" x14ac:dyDescent="0.25">
      <c r="A158" s="392" t="s">
        <v>63</v>
      </c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/>
      <c r="X158" s="393"/>
      <c r="Y158" s="393"/>
      <c r="Z158" s="393"/>
      <c r="AA158" s="373"/>
      <c r="AB158" s="373"/>
      <c r="AC158" s="373"/>
    </row>
    <row r="159" spans="1:68" ht="16.5" customHeight="1" x14ac:dyDescent="0.25">
      <c r="A159" s="54" t="s">
        <v>237</v>
      </c>
      <c r="B159" s="54" t="s">
        <v>238</v>
      </c>
      <c r="C159" s="31">
        <v>4301030895</v>
      </c>
      <c r="D159" s="384">
        <v>4607091387667</v>
      </c>
      <c r="E159" s="385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2"/>
      <c r="R159" s="382"/>
      <c r="S159" s="382"/>
      <c r="T159" s="383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239</v>
      </c>
      <c r="B160" s="54" t="s">
        <v>240</v>
      </c>
      <c r="C160" s="31">
        <v>4301030961</v>
      </c>
      <c r="D160" s="384">
        <v>4607091387636</v>
      </c>
      <c r="E160" s="385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2"/>
      <c r="R160" s="382"/>
      <c r="S160" s="382"/>
      <c r="T160" s="383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84">
        <v>4607091382426</v>
      </c>
      <c r="E161" s="385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2"/>
      <c r="R161" s="382"/>
      <c r="S161" s="382"/>
      <c r="T161" s="383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243</v>
      </c>
      <c r="B162" s="54" t="s">
        <v>244</v>
      </c>
      <c r="C162" s="31">
        <v>4301030962</v>
      </c>
      <c r="D162" s="384">
        <v>4607091386547</v>
      </c>
      <c r="E162" s="385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2"/>
      <c r="R162" s="382"/>
      <c r="S162" s="382"/>
      <c r="T162" s="383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245</v>
      </c>
      <c r="B163" s="54" t="s">
        <v>246</v>
      </c>
      <c r="C163" s="31">
        <v>4301030964</v>
      </c>
      <c r="D163" s="384">
        <v>4607091382464</v>
      </c>
      <c r="E163" s="385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2"/>
      <c r="R163" s="382"/>
      <c r="S163" s="382"/>
      <c r="T163" s="383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0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404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404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customHeight="1" x14ac:dyDescent="0.25">
      <c r="A166" s="392" t="s">
        <v>71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4">
        <v>4607091385304</v>
      </c>
      <c r="E167" s="385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2"/>
      <c r="R167" s="382"/>
      <c r="S167" s="382"/>
      <c r="T167" s="383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249</v>
      </c>
      <c r="B168" s="54" t="s">
        <v>250</v>
      </c>
      <c r="C168" s="31">
        <v>4301051648</v>
      </c>
      <c r="D168" s="384">
        <v>4607091386264</v>
      </c>
      <c r="E168" s="385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2"/>
      <c r="R168" s="382"/>
      <c r="S168" s="382"/>
      <c r="T168" s="383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4">
        <v>4607091385427</v>
      </c>
      <c r="E169" s="385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2"/>
      <c r="R169" s="382"/>
      <c r="S169" s="382"/>
      <c r="T169" s="383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40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04"/>
      <c r="P170" s="394" t="s">
        <v>69</v>
      </c>
      <c r="Q170" s="395"/>
      <c r="R170" s="395"/>
      <c r="S170" s="395"/>
      <c r="T170" s="395"/>
      <c r="U170" s="395"/>
      <c r="V170" s="396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404"/>
      <c r="P171" s="394" t="s">
        <v>69</v>
      </c>
      <c r="Q171" s="395"/>
      <c r="R171" s="395"/>
      <c r="S171" s="395"/>
      <c r="T171" s="395"/>
      <c r="U171" s="395"/>
      <c r="V171" s="396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customHeight="1" x14ac:dyDescent="0.2">
      <c r="A172" s="437" t="s">
        <v>253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48"/>
      <c r="AB172" s="48"/>
      <c r="AC172" s="48"/>
    </row>
    <row r="173" spans="1:68" ht="16.5" customHeight="1" x14ac:dyDescent="0.25">
      <c r="A173" s="423" t="s">
        <v>254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372"/>
      <c r="AB173" s="372"/>
      <c r="AC173" s="372"/>
    </row>
    <row r="174" spans="1:68" ht="14.25" customHeight="1" x14ac:dyDescent="0.25">
      <c r="A174" s="392" t="s">
        <v>63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93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4">
        <v>4680115880993</v>
      </c>
      <c r="E175" s="385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2"/>
      <c r="R175" s="382"/>
      <c r="S175" s="382"/>
      <c r="T175" s="383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4">
        <v>4680115881761</v>
      </c>
      <c r="E176" s="385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2"/>
      <c r="R176" s="382"/>
      <c r="S176" s="382"/>
      <c r="T176" s="383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84">
        <v>4680115881563</v>
      </c>
      <c r="E177" s="385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2"/>
      <c r="R177" s="382"/>
      <c r="S177" s="382"/>
      <c r="T177" s="383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4">
        <v>4680115880986</v>
      </c>
      <c r="E178" s="385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2"/>
      <c r="R178" s="382"/>
      <c r="S178" s="382"/>
      <c r="T178" s="383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4">
        <v>4680115881785</v>
      </c>
      <c r="E179" s="385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2"/>
      <c r="R179" s="382"/>
      <c r="S179" s="382"/>
      <c r="T179" s="383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4">
        <v>4680115881679</v>
      </c>
      <c r="E180" s="385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2"/>
      <c r="R180" s="382"/>
      <c r="S180" s="382"/>
      <c r="T180" s="383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customHeight="1" x14ac:dyDescent="0.25">
      <c r="A181" s="54" t="s">
        <v>267</v>
      </c>
      <c r="B181" s="54" t="s">
        <v>268</v>
      </c>
      <c r="C181" s="31">
        <v>4301031158</v>
      </c>
      <c r="D181" s="384">
        <v>4680115880191</v>
      </c>
      <c r="E181" s="385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2"/>
      <c r="R181" s="382"/>
      <c r="S181" s="382"/>
      <c r="T181" s="383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customHeight="1" x14ac:dyDescent="0.25">
      <c r="A182" s="54" t="s">
        <v>269</v>
      </c>
      <c r="B182" s="54" t="s">
        <v>270</v>
      </c>
      <c r="C182" s="31">
        <v>4301031245</v>
      </c>
      <c r="D182" s="384">
        <v>4680115883963</v>
      </c>
      <c r="E182" s="385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2"/>
      <c r="R182" s="382"/>
      <c r="S182" s="382"/>
      <c r="T182" s="383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04"/>
      <c r="P183" s="394" t="s">
        <v>69</v>
      </c>
      <c r="Q183" s="395"/>
      <c r="R183" s="395"/>
      <c r="S183" s="395"/>
      <c r="T183" s="395"/>
      <c r="U183" s="395"/>
      <c r="V183" s="396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0</v>
      </c>
      <c r="Y183" s="379">
        <f>IFERROR(Y175/H175,"0")+IFERROR(Y176/H176,"0")+IFERROR(Y177/H177,"0")+IFERROR(Y178/H178,"0")+IFERROR(Y179/H179,"0")+IFERROR(Y180/H180,"0")+IFERROR(Y181/H181,"0")+IFERROR(Y182/H182,"0")</f>
        <v>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04"/>
      <c r="P184" s="394" t="s">
        <v>69</v>
      </c>
      <c r="Q184" s="395"/>
      <c r="R184" s="395"/>
      <c r="S184" s="395"/>
      <c r="T184" s="395"/>
      <c r="U184" s="395"/>
      <c r="V184" s="396"/>
      <c r="W184" s="37" t="s">
        <v>68</v>
      </c>
      <c r="X184" s="379">
        <f>IFERROR(SUM(X175:X182),"0")</f>
        <v>0</v>
      </c>
      <c r="Y184" s="379">
        <f>IFERROR(SUM(Y175:Y182),"0")</f>
        <v>0</v>
      </c>
      <c r="Z184" s="37"/>
      <c r="AA184" s="380"/>
      <c r="AB184" s="380"/>
      <c r="AC184" s="380"/>
    </row>
    <row r="185" spans="1:68" ht="16.5" customHeight="1" x14ac:dyDescent="0.25">
      <c r="A185" s="423" t="s">
        <v>271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93"/>
      <c r="AA185" s="372"/>
      <c r="AB185" s="372"/>
      <c r="AC185" s="372"/>
    </row>
    <row r="186" spans="1:68" ht="14.25" customHeight="1" x14ac:dyDescent="0.25">
      <c r="A186" s="392" t="s">
        <v>109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3"/>
      <c r="AB186" s="373"/>
      <c r="AC186" s="373"/>
    </row>
    <row r="187" spans="1:68" ht="16.5" customHeight="1" x14ac:dyDescent="0.25">
      <c r="A187" s="54" t="s">
        <v>272</v>
      </c>
      <c r="B187" s="54" t="s">
        <v>273</v>
      </c>
      <c r="C187" s="31">
        <v>4301011450</v>
      </c>
      <c r="D187" s="384">
        <v>4680115881402</v>
      </c>
      <c r="E187" s="385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2"/>
      <c r="R187" s="382"/>
      <c r="S187" s="382"/>
      <c r="T187" s="383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4301011767</v>
      </c>
      <c r="D188" s="384">
        <v>4680115881396</v>
      </c>
      <c r="E188" s="385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2"/>
      <c r="R188" s="382"/>
      <c r="S188" s="382"/>
      <c r="T188" s="383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40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04"/>
      <c r="P189" s="394" t="s">
        <v>69</v>
      </c>
      <c r="Q189" s="395"/>
      <c r="R189" s="395"/>
      <c r="S189" s="395"/>
      <c r="T189" s="395"/>
      <c r="U189" s="395"/>
      <c r="V189" s="396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x14ac:dyDescent="0.2">
      <c r="A190" s="393"/>
      <c r="B190" s="393"/>
      <c r="C190" s="393"/>
      <c r="D190" s="393"/>
      <c r="E190" s="393"/>
      <c r="F190" s="393"/>
      <c r="G190" s="393"/>
      <c r="H190" s="393"/>
      <c r="I190" s="393"/>
      <c r="J190" s="393"/>
      <c r="K190" s="393"/>
      <c r="L190" s="393"/>
      <c r="M190" s="393"/>
      <c r="N190" s="393"/>
      <c r="O190" s="404"/>
      <c r="P190" s="394" t="s">
        <v>69</v>
      </c>
      <c r="Q190" s="395"/>
      <c r="R190" s="395"/>
      <c r="S190" s="395"/>
      <c r="T190" s="395"/>
      <c r="U190" s="395"/>
      <c r="V190" s="396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customHeight="1" x14ac:dyDescent="0.25">
      <c r="A191" s="392" t="s">
        <v>149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73"/>
      <c r="AB191" s="373"/>
      <c r="AC191" s="373"/>
    </row>
    <row r="192" spans="1:68" ht="16.5" customHeight="1" x14ac:dyDescent="0.25">
      <c r="A192" s="54" t="s">
        <v>276</v>
      </c>
      <c r="B192" s="54" t="s">
        <v>277</v>
      </c>
      <c r="C192" s="31">
        <v>4301020262</v>
      </c>
      <c r="D192" s="384">
        <v>4680115882935</v>
      </c>
      <c r="E192" s="385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2"/>
      <c r="R192" s="382"/>
      <c r="S192" s="382"/>
      <c r="T192" s="383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278</v>
      </c>
      <c r="B193" s="54" t="s">
        <v>279</v>
      </c>
      <c r="C193" s="31">
        <v>4301020220</v>
      </c>
      <c r="D193" s="384">
        <v>4680115880764</v>
      </c>
      <c r="E193" s="385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2"/>
      <c r="R193" s="382"/>
      <c r="S193" s="382"/>
      <c r="T193" s="383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40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404"/>
      <c r="P194" s="394" t="s">
        <v>69</v>
      </c>
      <c r="Q194" s="395"/>
      <c r="R194" s="395"/>
      <c r="S194" s="395"/>
      <c r="T194" s="395"/>
      <c r="U194" s="395"/>
      <c r="V194" s="396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x14ac:dyDescent="0.2">
      <c r="A195" s="393"/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404"/>
      <c r="P195" s="394" t="s">
        <v>69</v>
      </c>
      <c r="Q195" s="395"/>
      <c r="R195" s="395"/>
      <c r="S195" s="395"/>
      <c r="T195" s="395"/>
      <c r="U195" s="395"/>
      <c r="V195" s="396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customHeight="1" x14ac:dyDescent="0.25">
      <c r="A196" s="392" t="s">
        <v>63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4">
        <v>4680115882683</v>
      </c>
      <c r="E197" s="385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2"/>
      <c r="R197" s="382"/>
      <c r="S197" s="382"/>
      <c r="T197" s="383"/>
      <c r="U197" s="34"/>
      <c r="V197" s="34"/>
      <c r="W197" s="35" t="s">
        <v>68</v>
      </c>
      <c r="X197" s="377">
        <v>0</v>
      </c>
      <c r="Y197" s="378">
        <f t="shared" ref="Y197:Y204" si="31">IFERROR(IF(X197="",0,CEILING((X197/$H197),1)*$H197),"")</f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0</v>
      </c>
      <c r="BN197" s="64">
        <f t="shared" ref="BN197:BN204" si="33">IFERROR(Y197*I197/H197,"0")</f>
        <v>0</v>
      </c>
      <c r="BO197" s="64">
        <f t="shared" ref="BO197:BO204" si="34">IFERROR(1/J197*(X197/H197),"0")</f>
        <v>0</v>
      </c>
      <c r="BP197" s="64">
        <f t="shared" ref="BP197:BP204" si="35">IFERROR(1/J197*(Y197/H197),"0")</f>
        <v>0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4">
        <v>4680115882690</v>
      </c>
      <c r="E198" s="385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7">
        <v>0</v>
      </c>
      <c r="Y198" s="378">
        <f t="shared" si="31"/>
        <v>0</v>
      </c>
      <c r="Z198" s="36" t="str">
        <f>IFERROR(IF(Y198=0,"",ROUNDUP(Y198/H198,0)*0.00937),"")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4">
        <v>4680115882669</v>
      </c>
      <c r="E199" s="385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2"/>
      <c r="R199" s="382"/>
      <c r="S199" s="382"/>
      <c r="T199" s="383"/>
      <c r="U199" s="34"/>
      <c r="V199" s="34"/>
      <c r="W199" s="35" t="s">
        <v>68</v>
      </c>
      <c r="X199" s="377">
        <v>0</v>
      </c>
      <c r="Y199" s="378">
        <f t="shared" si="31"/>
        <v>0</v>
      </c>
      <c r="Z199" s="36" t="str">
        <f>IFERROR(IF(Y199=0,"",ROUNDUP(Y199/H199,0)*0.00937),"")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4">
        <v>4680115882676</v>
      </c>
      <c r="E200" s="385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2"/>
      <c r="R200" s="382"/>
      <c r="S200" s="382"/>
      <c r="T200" s="383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4301031223</v>
      </c>
      <c r="D201" s="384">
        <v>4680115884014</v>
      </c>
      <c r="E201" s="385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2"/>
      <c r="R201" s="382"/>
      <c r="S201" s="382"/>
      <c r="T201" s="383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4301031222</v>
      </c>
      <c r="D202" s="384">
        <v>4680115884007</v>
      </c>
      <c r="E202" s="385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2"/>
      <c r="R202" s="382"/>
      <c r="S202" s="382"/>
      <c r="T202" s="383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4301031229</v>
      </c>
      <c r="D203" s="384">
        <v>4680115884038</v>
      </c>
      <c r="E203" s="385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4301031225</v>
      </c>
      <c r="D204" s="384">
        <v>4680115884021</v>
      </c>
      <c r="E204" s="385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2"/>
      <c r="R204" s="382"/>
      <c r="S204" s="382"/>
      <c r="T204" s="383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404"/>
      <c r="P205" s="394" t="s">
        <v>69</v>
      </c>
      <c r="Q205" s="395"/>
      <c r="R205" s="395"/>
      <c r="S205" s="395"/>
      <c r="T205" s="395"/>
      <c r="U205" s="395"/>
      <c r="V205" s="396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0</v>
      </c>
      <c r="Y205" s="379">
        <f>IFERROR(Y197/H197,"0")+IFERROR(Y198/H198,"0")+IFERROR(Y199/H199,"0")+IFERROR(Y200/H200,"0")+IFERROR(Y201/H201,"0")+IFERROR(Y202/H202,"0")+IFERROR(Y203/H203,"0")+IFERROR(Y204/H204,"0")</f>
        <v>0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0"/>
      <c r="AB205" s="380"/>
      <c r="AC205" s="380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404"/>
      <c r="P206" s="394" t="s">
        <v>69</v>
      </c>
      <c r="Q206" s="395"/>
      <c r="R206" s="395"/>
      <c r="S206" s="395"/>
      <c r="T206" s="395"/>
      <c r="U206" s="395"/>
      <c r="V206" s="396"/>
      <c r="W206" s="37" t="s">
        <v>68</v>
      </c>
      <c r="X206" s="379">
        <f>IFERROR(SUM(X197:X204),"0")</f>
        <v>0</v>
      </c>
      <c r="Y206" s="379">
        <f>IFERROR(SUM(Y197:Y204),"0")</f>
        <v>0</v>
      </c>
      <c r="Z206" s="37"/>
      <c r="AA206" s="380"/>
      <c r="AB206" s="380"/>
      <c r="AC206" s="380"/>
    </row>
    <row r="207" spans="1:68" ht="14.25" customHeight="1" x14ac:dyDescent="0.25">
      <c r="A207" s="392" t="s">
        <v>71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3"/>
      <c r="AB207" s="373"/>
      <c r="AC207" s="373"/>
    </row>
    <row r="208" spans="1:68" ht="27" customHeight="1" x14ac:dyDescent="0.25">
      <c r="A208" s="54" t="s">
        <v>296</v>
      </c>
      <c r="B208" s="54" t="s">
        <v>297</v>
      </c>
      <c r="C208" s="31">
        <v>4301051408</v>
      </c>
      <c r="D208" s="384">
        <v>4680115881594</v>
      </c>
      <c r="E208" s="385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4301051754</v>
      </c>
      <c r="D209" s="384">
        <v>4680115880962</v>
      </c>
      <c r="E209" s="385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2"/>
      <c r="R209" s="382"/>
      <c r="S209" s="382"/>
      <c r="T209" s="383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customHeight="1" x14ac:dyDescent="0.25">
      <c r="A210" s="54" t="s">
        <v>300</v>
      </c>
      <c r="B210" s="54" t="s">
        <v>301</v>
      </c>
      <c r="C210" s="31">
        <v>4301051411</v>
      </c>
      <c r="D210" s="384">
        <v>4680115881617</v>
      </c>
      <c r="E210" s="385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2"/>
      <c r="R210" s="382"/>
      <c r="S210" s="382"/>
      <c r="T210" s="383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4">
        <v>4680115880573</v>
      </c>
      <c r="E211" s="385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7">
        <v>0</v>
      </c>
      <c r="Y211" s="378">
        <f t="shared" si="36"/>
        <v>0</v>
      </c>
      <c r="Z211" s="36" t="str">
        <f>IFERROR(IF(Y211=0,"",ROUNDUP(Y211/H211,0)*0.02175),"")</f>
        <v/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4">
        <v>4680115882195</v>
      </c>
      <c r="E212" s="385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4301051752</v>
      </c>
      <c r="D213" s="384">
        <v>4680115882607</v>
      </c>
      <c r="E213" s="385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4">
        <v>4680115880092</v>
      </c>
      <c r="E214" s="385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310</v>
      </c>
      <c r="B215" s="54" t="s">
        <v>311</v>
      </c>
      <c r="C215" s="31">
        <v>4301051631</v>
      </c>
      <c r="D215" s="384">
        <v>4680115880221</v>
      </c>
      <c r="E215" s="385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312</v>
      </c>
      <c r="B216" s="54" t="s">
        <v>313</v>
      </c>
      <c r="C216" s="31">
        <v>4301051749</v>
      </c>
      <c r="D216" s="384">
        <v>4680115882942</v>
      </c>
      <c r="E216" s="385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2"/>
      <c r="R216" s="382"/>
      <c r="S216" s="382"/>
      <c r="T216" s="383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4">
        <v>4680115880504</v>
      </c>
      <c r="E217" s="385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2"/>
      <c r="R217" s="382"/>
      <c r="S217" s="382"/>
      <c r="T217" s="383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4">
        <v>4680115882164</v>
      </c>
      <c r="E218" s="385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2"/>
      <c r="R218" s="382"/>
      <c r="S218" s="382"/>
      <c r="T218" s="383"/>
      <c r="U218" s="34"/>
      <c r="V218" s="34"/>
      <c r="W218" s="35" t="s">
        <v>68</v>
      </c>
      <c r="X218" s="377">
        <v>0</v>
      </c>
      <c r="Y218" s="378">
        <f t="shared" si="36"/>
        <v>0</v>
      </c>
      <c r="Z218" s="36" t="str">
        <f t="shared" si="41"/>
        <v/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x14ac:dyDescent="0.2">
      <c r="A219" s="40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04"/>
      <c r="P219" s="394" t="s">
        <v>69</v>
      </c>
      <c r="Q219" s="395"/>
      <c r="R219" s="395"/>
      <c r="S219" s="395"/>
      <c r="T219" s="395"/>
      <c r="U219" s="395"/>
      <c r="V219" s="396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380"/>
      <c r="AB219" s="380"/>
      <c r="AC219" s="380"/>
    </row>
    <row r="220" spans="1:68" x14ac:dyDescent="0.2">
      <c r="A220" s="393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404"/>
      <c r="P220" s="394" t="s">
        <v>69</v>
      </c>
      <c r="Q220" s="395"/>
      <c r="R220" s="395"/>
      <c r="S220" s="395"/>
      <c r="T220" s="395"/>
      <c r="U220" s="395"/>
      <c r="V220" s="396"/>
      <c r="W220" s="37" t="s">
        <v>68</v>
      </c>
      <c r="X220" s="379">
        <f>IFERROR(SUM(X208:X218),"0")</f>
        <v>0</v>
      </c>
      <c r="Y220" s="379">
        <f>IFERROR(SUM(Y208:Y218),"0")</f>
        <v>0</v>
      </c>
      <c r="Z220" s="37"/>
      <c r="AA220" s="380"/>
      <c r="AB220" s="380"/>
      <c r="AC220" s="380"/>
    </row>
    <row r="221" spans="1:68" ht="14.25" customHeight="1" x14ac:dyDescent="0.25">
      <c r="A221" s="392" t="s">
        <v>170</v>
      </c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3"/>
      <c r="O221" s="393"/>
      <c r="P221" s="393"/>
      <c r="Q221" s="393"/>
      <c r="R221" s="393"/>
      <c r="S221" s="393"/>
      <c r="T221" s="393"/>
      <c r="U221" s="393"/>
      <c r="V221" s="393"/>
      <c r="W221" s="393"/>
      <c r="X221" s="393"/>
      <c r="Y221" s="393"/>
      <c r="Z221" s="393"/>
      <c r="AA221" s="373"/>
      <c r="AB221" s="373"/>
      <c r="AC221" s="373"/>
    </row>
    <row r="222" spans="1:68" ht="16.5" customHeight="1" x14ac:dyDescent="0.25">
      <c r="A222" s="54" t="s">
        <v>318</v>
      </c>
      <c r="B222" s="54" t="s">
        <v>319</v>
      </c>
      <c r="C222" s="31">
        <v>4301060404</v>
      </c>
      <c r="D222" s="384">
        <v>4680115882874</v>
      </c>
      <c r="E222" s="385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customHeight="1" x14ac:dyDescent="0.25">
      <c r="A223" s="54" t="s">
        <v>318</v>
      </c>
      <c r="B223" s="54" t="s">
        <v>320</v>
      </c>
      <c r="C223" s="31">
        <v>4301060360</v>
      </c>
      <c r="D223" s="384">
        <v>4680115882874</v>
      </c>
      <c r="E223" s="385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5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4301060359</v>
      </c>
      <c r="D224" s="384">
        <v>4680115884434</v>
      </c>
      <c r="E224" s="385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4">
        <v>4680115880818</v>
      </c>
      <c r="E225" s="385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4">
        <v>4680115880801</v>
      </c>
      <c r="E226" s="385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40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404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x14ac:dyDescent="0.2">
      <c r="A228" s="393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404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customHeight="1" x14ac:dyDescent="0.25">
      <c r="A229" s="423" t="s">
        <v>327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372"/>
      <c r="AB229" s="372"/>
      <c r="AC229" s="372"/>
    </row>
    <row r="230" spans="1:68" ht="14.25" customHeight="1" x14ac:dyDescent="0.25">
      <c r="A230" s="392" t="s">
        <v>109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73"/>
      <c r="AB230" s="373"/>
      <c r="AC230" s="373"/>
    </row>
    <row r="231" spans="1:68" ht="27" customHeight="1" x14ac:dyDescent="0.25">
      <c r="A231" s="54" t="s">
        <v>328</v>
      </c>
      <c r="B231" s="54" t="s">
        <v>329</v>
      </c>
      <c r="C231" s="31">
        <v>4301011945</v>
      </c>
      <c r="D231" s="384">
        <v>4680115884274</v>
      </c>
      <c r="E231" s="385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2"/>
      <c r="R231" s="382"/>
      <c r="S231" s="382"/>
      <c r="T231" s="383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328</v>
      </c>
      <c r="B232" s="54" t="s">
        <v>330</v>
      </c>
      <c r="C232" s="31">
        <v>4301011717</v>
      </c>
      <c r="D232" s="384">
        <v>4680115884274</v>
      </c>
      <c r="E232" s="385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2"/>
      <c r="R232" s="382"/>
      <c r="S232" s="382"/>
      <c r="T232" s="383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331</v>
      </c>
      <c r="B233" s="54" t="s">
        <v>332</v>
      </c>
      <c r="C233" s="31">
        <v>4301011719</v>
      </c>
      <c r="D233" s="384">
        <v>4680115884298</v>
      </c>
      <c r="E233" s="385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333</v>
      </c>
      <c r="B234" s="54" t="s">
        <v>334</v>
      </c>
      <c r="C234" s="31">
        <v>4301011944</v>
      </c>
      <c r="D234" s="384">
        <v>4680115884250</v>
      </c>
      <c r="E234" s="385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3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84">
        <v>4680115884250</v>
      </c>
      <c r="E235" s="385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4301011718</v>
      </c>
      <c r="D236" s="384">
        <v>4680115884281</v>
      </c>
      <c r="E236" s="385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338</v>
      </c>
      <c r="B237" s="54" t="s">
        <v>339</v>
      </c>
      <c r="C237" s="31">
        <v>4301011720</v>
      </c>
      <c r="D237" s="384">
        <v>4680115884199</v>
      </c>
      <c r="E237" s="385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4">
        <v>4680115884267</v>
      </c>
      <c r="E238" s="385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2"/>
      <c r="R238" s="382"/>
      <c r="S238" s="382"/>
      <c r="T238" s="383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403"/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404"/>
      <c r="P239" s="394" t="s">
        <v>69</v>
      </c>
      <c r="Q239" s="395"/>
      <c r="R239" s="395"/>
      <c r="S239" s="395"/>
      <c r="T239" s="395"/>
      <c r="U239" s="395"/>
      <c r="V239" s="396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04"/>
      <c r="P240" s="394" t="s">
        <v>69</v>
      </c>
      <c r="Q240" s="395"/>
      <c r="R240" s="395"/>
      <c r="S240" s="395"/>
      <c r="T240" s="395"/>
      <c r="U240" s="395"/>
      <c r="V240" s="396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customHeight="1" x14ac:dyDescent="0.25">
      <c r="A241" s="423" t="s">
        <v>342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372"/>
      <c r="AB241" s="372"/>
      <c r="AC241" s="372"/>
    </row>
    <row r="242" spans="1:68" ht="14.25" customHeight="1" x14ac:dyDescent="0.25">
      <c r="A242" s="392" t="s">
        <v>109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3"/>
      <c r="AB242" s="373"/>
      <c r="AC242" s="373"/>
    </row>
    <row r="243" spans="1:68" ht="27" customHeight="1" x14ac:dyDescent="0.25">
      <c r="A243" s="54" t="s">
        <v>343</v>
      </c>
      <c r="B243" s="54" t="s">
        <v>344</v>
      </c>
      <c r="C243" s="31">
        <v>4301011942</v>
      </c>
      <c r="D243" s="384">
        <v>4680115884137</v>
      </c>
      <c r="E243" s="385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84">
        <v>4680115884137</v>
      </c>
      <c r="E244" s="385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customHeight="1" x14ac:dyDescent="0.25">
      <c r="A245" s="54" t="s">
        <v>346</v>
      </c>
      <c r="B245" s="54" t="s">
        <v>347</v>
      </c>
      <c r="C245" s="31">
        <v>4301011724</v>
      </c>
      <c r="D245" s="384">
        <v>4680115884236</v>
      </c>
      <c r="E245" s="385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84">
        <v>4680115884175</v>
      </c>
      <c r="E246" s="385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84">
        <v>4680115884144</v>
      </c>
      <c r="E247" s="385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customHeight="1" x14ac:dyDescent="0.25">
      <c r="A248" s="54" t="s">
        <v>352</v>
      </c>
      <c r="B248" s="54" t="s">
        <v>353</v>
      </c>
      <c r="C248" s="31">
        <v>4301011963</v>
      </c>
      <c r="D248" s="384">
        <v>4680115885288</v>
      </c>
      <c r="E248" s="385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customHeight="1" x14ac:dyDescent="0.25">
      <c r="A249" s="54" t="s">
        <v>354</v>
      </c>
      <c r="B249" s="54" t="s">
        <v>355</v>
      </c>
      <c r="C249" s="31">
        <v>4301011726</v>
      </c>
      <c r="D249" s="384">
        <v>4680115884182</v>
      </c>
      <c r="E249" s="385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4">
        <v>4680115884205</v>
      </c>
      <c r="E250" s="385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2"/>
      <c r="R250" s="382"/>
      <c r="S250" s="382"/>
      <c r="T250" s="383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x14ac:dyDescent="0.2">
      <c r="A251" s="403"/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404"/>
      <c r="P251" s="394" t="s">
        <v>69</v>
      </c>
      <c r="Q251" s="395"/>
      <c r="R251" s="395"/>
      <c r="S251" s="395"/>
      <c r="T251" s="395"/>
      <c r="U251" s="395"/>
      <c r="V251" s="396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04"/>
      <c r="P252" s="394" t="s">
        <v>69</v>
      </c>
      <c r="Q252" s="395"/>
      <c r="R252" s="395"/>
      <c r="S252" s="395"/>
      <c r="T252" s="395"/>
      <c r="U252" s="395"/>
      <c r="V252" s="396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customHeight="1" x14ac:dyDescent="0.25">
      <c r="A253" s="423" t="s">
        <v>358</v>
      </c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3"/>
      <c r="P253" s="393"/>
      <c r="Q253" s="393"/>
      <c r="R253" s="393"/>
      <c r="S253" s="393"/>
      <c r="T253" s="393"/>
      <c r="U253" s="393"/>
      <c r="V253" s="393"/>
      <c r="W253" s="393"/>
      <c r="X253" s="393"/>
      <c r="Y253" s="393"/>
      <c r="Z253" s="393"/>
      <c r="AA253" s="372"/>
      <c r="AB253" s="372"/>
      <c r="AC253" s="372"/>
    </row>
    <row r="254" spans="1:68" ht="14.25" customHeight="1" x14ac:dyDescent="0.25">
      <c r="A254" s="392" t="s">
        <v>109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3"/>
      <c r="AB254" s="373"/>
      <c r="AC254" s="373"/>
    </row>
    <row r="255" spans="1:68" ht="27" customHeight="1" x14ac:dyDescent="0.25">
      <c r="A255" s="54" t="s">
        <v>359</v>
      </c>
      <c r="B255" s="54" t="s">
        <v>360</v>
      </c>
      <c r="C255" s="31">
        <v>4301011855</v>
      </c>
      <c r="D255" s="384">
        <v>4680115885837</v>
      </c>
      <c r="E255" s="385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customHeight="1" x14ac:dyDescent="0.25">
      <c r="A256" s="54" t="s">
        <v>361</v>
      </c>
      <c r="B256" s="54" t="s">
        <v>362</v>
      </c>
      <c r="C256" s="31">
        <v>4301011910</v>
      </c>
      <c r="D256" s="384">
        <v>4680115885806</v>
      </c>
      <c r="E256" s="385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82"/>
      <c r="R256" s="382"/>
      <c r="S256" s="382"/>
      <c r="T256" s="383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361</v>
      </c>
      <c r="B257" s="54" t="s">
        <v>364</v>
      </c>
      <c r="C257" s="31">
        <v>4301011850</v>
      </c>
      <c r="D257" s="384">
        <v>4680115885806</v>
      </c>
      <c r="E257" s="385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customHeight="1" x14ac:dyDescent="0.25">
      <c r="A258" s="54" t="s">
        <v>365</v>
      </c>
      <c r="B258" s="54" t="s">
        <v>366</v>
      </c>
      <c r="C258" s="31">
        <v>4301011853</v>
      </c>
      <c r="D258" s="384">
        <v>4680115885851</v>
      </c>
      <c r="E258" s="385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4301011852</v>
      </c>
      <c r="D259" s="384">
        <v>4680115885844</v>
      </c>
      <c r="E259" s="385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4301011851</v>
      </c>
      <c r="D260" s="384">
        <v>4680115885820</v>
      </c>
      <c r="E260" s="385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403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404"/>
      <c r="P261" s="394" t="s">
        <v>69</v>
      </c>
      <c r="Q261" s="395"/>
      <c r="R261" s="395"/>
      <c r="S261" s="395"/>
      <c r="T261" s="395"/>
      <c r="U261" s="395"/>
      <c r="V261" s="396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404"/>
      <c r="P262" s="394" t="s">
        <v>69</v>
      </c>
      <c r="Q262" s="395"/>
      <c r="R262" s="395"/>
      <c r="S262" s="395"/>
      <c r="T262" s="395"/>
      <c r="U262" s="395"/>
      <c r="V262" s="396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customHeight="1" x14ac:dyDescent="0.25">
      <c r="A263" s="423" t="s">
        <v>371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2"/>
      <c r="AB263" s="372"/>
      <c r="AC263" s="372"/>
    </row>
    <row r="264" spans="1:68" ht="14.25" customHeight="1" x14ac:dyDescent="0.25">
      <c r="A264" s="392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customHeight="1" x14ac:dyDescent="0.25">
      <c r="A265" s="54" t="s">
        <v>372</v>
      </c>
      <c r="B265" s="54" t="s">
        <v>373</v>
      </c>
      <c r="C265" s="31">
        <v>4301011876</v>
      </c>
      <c r="D265" s="384">
        <v>4680115885707</v>
      </c>
      <c r="E265" s="385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2"/>
      <c r="R265" s="382"/>
      <c r="S265" s="382"/>
      <c r="T265" s="383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40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404"/>
      <c r="P266" s="394" t="s">
        <v>69</v>
      </c>
      <c r="Q266" s="395"/>
      <c r="R266" s="395"/>
      <c r="S266" s="395"/>
      <c r="T266" s="395"/>
      <c r="U266" s="395"/>
      <c r="V266" s="396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x14ac:dyDescent="0.2">
      <c r="A267" s="393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404"/>
      <c r="P267" s="394" t="s">
        <v>69</v>
      </c>
      <c r="Q267" s="395"/>
      <c r="R267" s="395"/>
      <c r="S267" s="395"/>
      <c r="T267" s="395"/>
      <c r="U267" s="395"/>
      <c r="V267" s="396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customHeight="1" x14ac:dyDescent="0.25">
      <c r="A268" s="423" t="s">
        <v>374</v>
      </c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393"/>
      <c r="O268" s="393"/>
      <c r="P268" s="393"/>
      <c r="Q268" s="393"/>
      <c r="R268" s="393"/>
      <c r="S268" s="393"/>
      <c r="T268" s="393"/>
      <c r="U268" s="393"/>
      <c r="V268" s="393"/>
      <c r="W268" s="393"/>
      <c r="X268" s="393"/>
      <c r="Y268" s="393"/>
      <c r="Z268" s="393"/>
      <c r="AA268" s="372"/>
      <c r="AB268" s="372"/>
      <c r="AC268" s="372"/>
    </row>
    <row r="269" spans="1:68" ht="14.25" customHeight="1" x14ac:dyDescent="0.25">
      <c r="A269" s="392" t="s">
        <v>109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93"/>
      <c r="AA269" s="373"/>
      <c r="AB269" s="373"/>
      <c r="AC269" s="373"/>
    </row>
    <row r="270" spans="1:68" ht="27" customHeight="1" x14ac:dyDescent="0.25">
      <c r="A270" s="54" t="s">
        <v>375</v>
      </c>
      <c r="B270" s="54" t="s">
        <v>376</v>
      </c>
      <c r="C270" s="31">
        <v>4301011223</v>
      </c>
      <c r="D270" s="384">
        <v>4607091383423</v>
      </c>
      <c r="E270" s="385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2"/>
      <c r="R270" s="382"/>
      <c r="S270" s="382"/>
      <c r="T270" s="383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377</v>
      </c>
      <c r="B271" s="54" t="s">
        <v>378</v>
      </c>
      <c r="C271" s="31">
        <v>4301011879</v>
      </c>
      <c r="D271" s="384">
        <v>4680115885691</v>
      </c>
      <c r="E271" s="385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2"/>
      <c r="R271" s="382"/>
      <c r="S271" s="382"/>
      <c r="T271" s="383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379</v>
      </c>
      <c r="B272" s="54" t="s">
        <v>380</v>
      </c>
      <c r="C272" s="31">
        <v>4301011878</v>
      </c>
      <c r="D272" s="384">
        <v>4680115885660</v>
      </c>
      <c r="E272" s="385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2"/>
      <c r="R272" s="382"/>
      <c r="S272" s="382"/>
      <c r="T272" s="383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403"/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404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04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customHeight="1" x14ac:dyDescent="0.25">
      <c r="A275" s="423" t="s">
        <v>381</v>
      </c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3"/>
      <c r="P275" s="393"/>
      <c r="Q275" s="393"/>
      <c r="R275" s="393"/>
      <c r="S275" s="393"/>
      <c r="T275" s="393"/>
      <c r="U275" s="393"/>
      <c r="V275" s="393"/>
      <c r="W275" s="393"/>
      <c r="X275" s="393"/>
      <c r="Y275" s="393"/>
      <c r="Z275" s="393"/>
      <c r="AA275" s="372"/>
      <c r="AB275" s="372"/>
      <c r="AC275" s="372"/>
    </row>
    <row r="276" spans="1:68" ht="14.25" customHeight="1" x14ac:dyDescent="0.25">
      <c r="A276" s="392" t="s">
        <v>71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3"/>
      <c r="AB276" s="373"/>
      <c r="AC276" s="373"/>
    </row>
    <row r="277" spans="1:68" ht="27" customHeight="1" x14ac:dyDescent="0.25">
      <c r="A277" s="54" t="s">
        <v>382</v>
      </c>
      <c r="B277" s="54" t="s">
        <v>383</v>
      </c>
      <c r="C277" s="31">
        <v>4301051409</v>
      </c>
      <c r="D277" s="384">
        <v>4680115881556</v>
      </c>
      <c r="E277" s="385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2"/>
      <c r="R277" s="382"/>
      <c r="S277" s="382"/>
      <c r="T277" s="383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customHeight="1" x14ac:dyDescent="0.25">
      <c r="A278" s="54" t="s">
        <v>384</v>
      </c>
      <c r="B278" s="54" t="s">
        <v>385</v>
      </c>
      <c r="C278" s="31">
        <v>4301051506</v>
      </c>
      <c r="D278" s="384">
        <v>4680115881037</v>
      </c>
      <c r="E278" s="385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2"/>
      <c r="R278" s="382"/>
      <c r="S278" s="382"/>
      <c r="T278" s="383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4">
        <v>4680115881228</v>
      </c>
      <c r="E279" s="385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2"/>
      <c r="R279" s="382"/>
      <c r="S279" s="382"/>
      <c r="T279" s="383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4">
        <v>4680115881211</v>
      </c>
      <c r="E280" s="385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7">
        <v>0</v>
      </c>
      <c r="Y280" s="378">
        <f>IFERROR(IF(X280="",0,CEILING((X280/$H280),1)*$H280),"")</f>
        <v>0</v>
      </c>
      <c r="Z280" s="36" t="str">
        <f>IFERROR(IF(Y280=0,"",ROUNDUP(Y280/H280,0)*0.00753),"")</f>
        <v/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390</v>
      </c>
      <c r="B281" s="54" t="s">
        <v>391</v>
      </c>
      <c r="C281" s="31">
        <v>4301051378</v>
      </c>
      <c r="D281" s="384">
        <v>4680115881020</v>
      </c>
      <c r="E281" s="385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2"/>
      <c r="R281" s="382"/>
      <c r="S281" s="382"/>
      <c r="T281" s="383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3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404"/>
      <c r="P282" s="394" t="s">
        <v>69</v>
      </c>
      <c r="Q282" s="395"/>
      <c r="R282" s="395"/>
      <c r="S282" s="395"/>
      <c r="T282" s="395"/>
      <c r="U282" s="395"/>
      <c r="V282" s="396"/>
      <c r="W282" s="37" t="s">
        <v>70</v>
      </c>
      <c r="X282" s="379">
        <f>IFERROR(X277/H277,"0")+IFERROR(X278/H278,"0")+IFERROR(X279/H279,"0")+IFERROR(X280/H280,"0")+IFERROR(X281/H281,"0")</f>
        <v>0</v>
      </c>
      <c r="Y282" s="379">
        <f>IFERROR(Y277/H277,"0")+IFERROR(Y278/H278,"0")+IFERROR(Y279/H279,"0")+IFERROR(Y280/H280,"0")+IFERROR(Y281/H281,"0")</f>
        <v>0</v>
      </c>
      <c r="Z282" s="379">
        <f>IFERROR(IF(Z277="",0,Z277),"0")+IFERROR(IF(Z278="",0,Z278),"0")+IFERROR(IF(Z279="",0,Z279),"0")+IFERROR(IF(Z280="",0,Z280),"0")+IFERROR(IF(Z281="",0,Z281),"0")</f>
        <v>0</v>
      </c>
      <c r="AA282" s="380"/>
      <c r="AB282" s="380"/>
      <c r="AC282" s="380"/>
    </row>
    <row r="283" spans="1:68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404"/>
      <c r="P283" s="394" t="s">
        <v>69</v>
      </c>
      <c r="Q283" s="395"/>
      <c r="R283" s="395"/>
      <c r="S283" s="395"/>
      <c r="T283" s="395"/>
      <c r="U283" s="395"/>
      <c r="V283" s="396"/>
      <c r="W283" s="37" t="s">
        <v>68</v>
      </c>
      <c r="X283" s="379">
        <f>IFERROR(SUM(X277:X281),"0")</f>
        <v>0</v>
      </c>
      <c r="Y283" s="379">
        <f>IFERROR(SUM(Y277:Y281),"0")</f>
        <v>0</v>
      </c>
      <c r="Z283" s="37"/>
      <c r="AA283" s="380"/>
      <c r="AB283" s="380"/>
      <c r="AC283" s="380"/>
    </row>
    <row r="284" spans="1:68" ht="16.5" customHeight="1" x14ac:dyDescent="0.25">
      <c r="A284" s="423" t="s">
        <v>392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2"/>
      <c r="AB284" s="372"/>
      <c r="AC284" s="372"/>
    </row>
    <row r="285" spans="1:68" ht="14.25" customHeight="1" x14ac:dyDescent="0.25">
      <c r="A285" s="392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customHeight="1" x14ac:dyDescent="0.25">
      <c r="A286" s="54" t="s">
        <v>393</v>
      </c>
      <c r="B286" s="54" t="s">
        <v>394</v>
      </c>
      <c r="C286" s="31">
        <v>4301051731</v>
      </c>
      <c r="D286" s="384">
        <v>4680115884618</v>
      </c>
      <c r="E286" s="385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2"/>
      <c r="R286" s="382"/>
      <c r="S286" s="382"/>
      <c r="T286" s="383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40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04"/>
      <c r="P287" s="394" t="s">
        <v>69</v>
      </c>
      <c r="Q287" s="395"/>
      <c r="R287" s="395"/>
      <c r="S287" s="395"/>
      <c r="T287" s="395"/>
      <c r="U287" s="395"/>
      <c r="V287" s="396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x14ac:dyDescent="0.2">
      <c r="A288" s="393"/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404"/>
      <c r="P288" s="394" t="s">
        <v>69</v>
      </c>
      <c r="Q288" s="395"/>
      <c r="R288" s="395"/>
      <c r="S288" s="395"/>
      <c r="T288" s="395"/>
      <c r="U288" s="395"/>
      <c r="V288" s="396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customHeight="1" x14ac:dyDescent="0.25">
      <c r="A289" s="423" t="s">
        <v>395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2"/>
      <c r="AB289" s="372"/>
      <c r="AC289" s="372"/>
    </row>
    <row r="290" spans="1:68" ht="14.25" customHeight="1" x14ac:dyDescent="0.25">
      <c r="A290" s="392" t="s">
        <v>109</v>
      </c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393"/>
      <c r="O290" s="393"/>
      <c r="P290" s="393"/>
      <c r="Q290" s="393"/>
      <c r="R290" s="393"/>
      <c r="S290" s="393"/>
      <c r="T290" s="393"/>
      <c r="U290" s="393"/>
      <c r="V290" s="393"/>
      <c r="W290" s="393"/>
      <c r="X290" s="393"/>
      <c r="Y290" s="393"/>
      <c r="Z290" s="393"/>
      <c r="AA290" s="373"/>
      <c r="AB290" s="373"/>
      <c r="AC290" s="373"/>
    </row>
    <row r="291" spans="1:68" ht="27" customHeight="1" x14ac:dyDescent="0.25">
      <c r="A291" s="54" t="s">
        <v>396</v>
      </c>
      <c r="B291" s="54" t="s">
        <v>397</v>
      </c>
      <c r="C291" s="31">
        <v>4301011593</v>
      </c>
      <c r="D291" s="384">
        <v>4680115882973</v>
      </c>
      <c r="E291" s="385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2"/>
      <c r="R291" s="382"/>
      <c r="S291" s="382"/>
      <c r="T291" s="383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04"/>
      <c r="P292" s="394" t="s">
        <v>69</v>
      </c>
      <c r="Q292" s="395"/>
      <c r="R292" s="395"/>
      <c r="S292" s="395"/>
      <c r="T292" s="395"/>
      <c r="U292" s="395"/>
      <c r="V292" s="396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x14ac:dyDescent="0.2">
      <c r="A293" s="393"/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404"/>
      <c r="P293" s="394" t="s">
        <v>69</v>
      </c>
      <c r="Q293" s="395"/>
      <c r="R293" s="395"/>
      <c r="S293" s="395"/>
      <c r="T293" s="395"/>
      <c r="U293" s="395"/>
      <c r="V293" s="396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customHeight="1" x14ac:dyDescent="0.25">
      <c r="A294" s="392" t="s">
        <v>63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4">
        <v>4607091389845</v>
      </c>
      <c r="E295" s="385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9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2"/>
      <c r="R295" s="382"/>
      <c r="S295" s="382"/>
      <c r="T295" s="383"/>
      <c r="U295" s="34"/>
      <c r="V295" s="34"/>
      <c r="W295" s="35" t="s">
        <v>68</v>
      </c>
      <c r="X295" s="377">
        <v>0</v>
      </c>
      <c r="Y295" s="37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400</v>
      </c>
      <c r="B296" s="54" t="s">
        <v>401</v>
      </c>
      <c r="C296" s="31">
        <v>4301031306</v>
      </c>
      <c r="D296" s="384">
        <v>4680115882881</v>
      </c>
      <c r="E296" s="385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8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404"/>
      <c r="P297" s="394" t="s">
        <v>69</v>
      </c>
      <c r="Q297" s="395"/>
      <c r="R297" s="395"/>
      <c r="S297" s="395"/>
      <c r="T297" s="395"/>
      <c r="U297" s="395"/>
      <c r="V297" s="396"/>
      <c r="W297" s="37" t="s">
        <v>70</v>
      </c>
      <c r="X297" s="379">
        <f>IFERROR(X295/H295,"0")+IFERROR(X296/H296,"0")</f>
        <v>0</v>
      </c>
      <c r="Y297" s="379">
        <f>IFERROR(Y295/H295,"0")+IFERROR(Y296/H296,"0")</f>
        <v>0</v>
      </c>
      <c r="Z297" s="379">
        <f>IFERROR(IF(Z295="",0,Z295),"0")+IFERROR(IF(Z296="",0,Z296),"0")</f>
        <v>0</v>
      </c>
      <c r="AA297" s="380"/>
      <c r="AB297" s="380"/>
      <c r="AC297" s="380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404"/>
      <c r="P298" s="394" t="s">
        <v>69</v>
      </c>
      <c r="Q298" s="395"/>
      <c r="R298" s="395"/>
      <c r="S298" s="395"/>
      <c r="T298" s="395"/>
      <c r="U298" s="395"/>
      <c r="V298" s="396"/>
      <c r="W298" s="37" t="s">
        <v>68</v>
      </c>
      <c r="X298" s="379">
        <f>IFERROR(SUM(X295:X296),"0")</f>
        <v>0</v>
      </c>
      <c r="Y298" s="379">
        <f>IFERROR(SUM(Y295:Y296),"0")</f>
        <v>0</v>
      </c>
      <c r="Z298" s="37"/>
      <c r="AA298" s="380"/>
      <c r="AB298" s="380"/>
      <c r="AC298" s="380"/>
    </row>
    <row r="299" spans="1:68" ht="16.5" customHeight="1" x14ac:dyDescent="0.25">
      <c r="A299" s="423" t="s">
        <v>402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2"/>
      <c r="AB299" s="372"/>
      <c r="AC299" s="372"/>
    </row>
    <row r="300" spans="1:68" ht="14.25" customHeight="1" x14ac:dyDescent="0.25">
      <c r="A300" s="392" t="s">
        <v>109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4">
        <v>4680115885615</v>
      </c>
      <c r="E301" s="385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customHeight="1" x14ac:dyDescent="0.25">
      <c r="A302" s="54" t="s">
        <v>405</v>
      </c>
      <c r="B302" s="54" t="s">
        <v>406</v>
      </c>
      <c r="C302" s="31">
        <v>4301011858</v>
      </c>
      <c r="D302" s="384">
        <v>4680115885646</v>
      </c>
      <c r="E302" s="385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3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2"/>
      <c r="R302" s="382"/>
      <c r="S302" s="382"/>
      <c r="T302" s="383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customHeight="1" x14ac:dyDescent="0.25">
      <c r="A303" s="54" t="s">
        <v>407</v>
      </c>
      <c r="B303" s="54" t="s">
        <v>408</v>
      </c>
      <c r="C303" s="31">
        <v>4301011911</v>
      </c>
      <c r="D303" s="384">
        <v>4680115885554</v>
      </c>
      <c r="E303" s="385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6" t="s">
        <v>409</v>
      </c>
      <c r="Q303" s="382"/>
      <c r="R303" s="382"/>
      <c r="S303" s="382"/>
      <c r="T303" s="383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4">
        <v>4680115885554</v>
      </c>
      <c r="E304" s="385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2"/>
      <c r="R304" s="382"/>
      <c r="S304" s="382"/>
      <c r="T304" s="383"/>
      <c r="U304" s="34"/>
      <c r="V304" s="34"/>
      <c r="W304" s="35" t="s">
        <v>68</v>
      </c>
      <c r="X304" s="377">
        <v>0</v>
      </c>
      <c r="Y304" s="378">
        <f t="shared" si="57"/>
        <v>0</v>
      </c>
      <c r="Z304" s="36" t="str">
        <f>IFERROR(IF(Y304=0,"",ROUNDUP(Y304/H304,0)*0.02175),"")</f>
        <v/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0</v>
      </c>
      <c r="BN304" s="64">
        <f t="shared" si="59"/>
        <v>0</v>
      </c>
      <c r="BO304" s="64">
        <f t="shared" si="60"/>
        <v>0</v>
      </c>
      <c r="BP304" s="64">
        <f t="shared" si="61"/>
        <v>0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4">
        <v>4680115885622</v>
      </c>
      <c r="E305" s="385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2"/>
      <c r="R305" s="382"/>
      <c r="S305" s="382"/>
      <c r="T305" s="383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customHeight="1" x14ac:dyDescent="0.25">
      <c r="A306" s="54" t="s">
        <v>413</v>
      </c>
      <c r="B306" s="54" t="s">
        <v>414</v>
      </c>
      <c r="C306" s="31">
        <v>4301011573</v>
      </c>
      <c r="D306" s="384">
        <v>4680115881938</v>
      </c>
      <c r="E306" s="385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customHeight="1" x14ac:dyDescent="0.25">
      <c r="A307" s="54" t="s">
        <v>415</v>
      </c>
      <c r="B307" s="54" t="s">
        <v>416</v>
      </c>
      <c r="C307" s="31">
        <v>4301010944</v>
      </c>
      <c r="D307" s="384">
        <v>4607091387346</v>
      </c>
      <c r="E307" s="385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2"/>
      <c r="R307" s="382"/>
      <c r="S307" s="382"/>
      <c r="T307" s="383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4">
        <v>4680115885608</v>
      </c>
      <c r="E308" s="385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2"/>
      <c r="R308" s="382"/>
      <c r="S308" s="382"/>
      <c r="T308" s="383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x14ac:dyDescent="0.2">
      <c r="A309" s="403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404"/>
      <c r="P309" s="394" t="s">
        <v>69</v>
      </c>
      <c r="Q309" s="395"/>
      <c r="R309" s="395"/>
      <c r="S309" s="395"/>
      <c r="T309" s="395"/>
      <c r="U309" s="395"/>
      <c r="V309" s="396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0</v>
      </c>
      <c r="Y309" s="379">
        <f>IFERROR(Y301/H301,"0")+IFERROR(Y302/H302,"0")+IFERROR(Y303/H303,"0")+IFERROR(Y304/H304,"0")+IFERROR(Y305/H305,"0")+IFERROR(Y306/H306,"0")+IFERROR(Y307/H307,"0")+IFERROR(Y308/H308,"0")</f>
        <v>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380"/>
      <c r="AB309" s="380"/>
      <c r="AC309" s="380"/>
    </row>
    <row r="310" spans="1:68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04"/>
      <c r="P310" s="394" t="s">
        <v>69</v>
      </c>
      <c r="Q310" s="395"/>
      <c r="R310" s="395"/>
      <c r="S310" s="395"/>
      <c r="T310" s="395"/>
      <c r="U310" s="395"/>
      <c r="V310" s="396"/>
      <c r="W310" s="37" t="s">
        <v>68</v>
      </c>
      <c r="X310" s="379">
        <f>IFERROR(SUM(X301:X308),"0")</f>
        <v>0</v>
      </c>
      <c r="Y310" s="379">
        <f>IFERROR(SUM(Y301:Y308),"0")</f>
        <v>0</v>
      </c>
      <c r="Z310" s="37"/>
      <c r="AA310" s="380"/>
      <c r="AB310" s="380"/>
      <c r="AC310" s="380"/>
    </row>
    <row r="311" spans="1:68" ht="14.25" customHeight="1" x14ac:dyDescent="0.25">
      <c r="A311" s="392" t="s">
        <v>63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93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4">
        <v>4607091387193</v>
      </c>
      <c r="E312" s="385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2"/>
      <c r="R312" s="382"/>
      <c r="S312" s="382"/>
      <c r="T312" s="383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4">
        <v>4607091387230</v>
      </c>
      <c r="E313" s="385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2"/>
      <c r="R313" s="382"/>
      <c r="S313" s="382"/>
      <c r="T313" s="383"/>
      <c r="U313" s="34"/>
      <c r="V313" s="34"/>
      <c r="W313" s="35" t="s">
        <v>68</v>
      </c>
      <c r="X313" s="377">
        <v>250</v>
      </c>
      <c r="Y313" s="378">
        <f>IFERROR(IF(X313="",0,CEILING((X313/$H313),1)*$H313),"")</f>
        <v>252</v>
      </c>
      <c r="Z313" s="36">
        <f>IFERROR(IF(Y313=0,"",ROUNDUP(Y313/H313,0)*0.00753),"")</f>
        <v>0.45180000000000003</v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265.47619047619048</v>
      </c>
      <c r="BN313" s="64">
        <f>IFERROR(Y313*I313/H313,"0")</f>
        <v>267.60000000000002</v>
      </c>
      <c r="BO313" s="64">
        <f>IFERROR(1/J313*(X313/H313),"0")</f>
        <v>0.38156288156288154</v>
      </c>
      <c r="BP313" s="64">
        <f>IFERROR(1/J313*(Y313/H313),"0")</f>
        <v>0.38461538461538458</v>
      </c>
    </row>
    <row r="314" spans="1:68" ht="27" customHeight="1" x14ac:dyDescent="0.25">
      <c r="A314" s="54" t="s">
        <v>423</v>
      </c>
      <c r="B314" s="54" t="s">
        <v>424</v>
      </c>
      <c r="C314" s="31">
        <v>4301031154</v>
      </c>
      <c r="D314" s="384">
        <v>4607091387292</v>
      </c>
      <c r="E314" s="385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2"/>
      <c r="R314" s="382"/>
      <c r="S314" s="382"/>
      <c r="T314" s="383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425</v>
      </c>
      <c r="B315" s="54" t="s">
        <v>426</v>
      </c>
      <c r="C315" s="31">
        <v>4301031152</v>
      </c>
      <c r="D315" s="384">
        <v>4607091387285</v>
      </c>
      <c r="E315" s="385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3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2"/>
      <c r="R315" s="382"/>
      <c r="S315" s="382"/>
      <c r="T315" s="383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04"/>
      <c r="P316" s="394" t="s">
        <v>69</v>
      </c>
      <c r="Q316" s="395"/>
      <c r="R316" s="395"/>
      <c r="S316" s="395"/>
      <c r="T316" s="395"/>
      <c r="U316" s="395"/>
      <c r="V316" s="396"/>
      <c r="W316" s="37" t="s">
        <v>70</v>
      </c>
      <c r="X316" s="379">
        <f>IFERROR(X312/H312,"0")+IFERROR(X313/H313,"0")+IFERROR(X314/H314,"0")+IFERROR(X315/H315,"0")</f>
        <v>59.523809523809518</v>
      </c>
      <c r="Y316" s="379">
        <f>IFERROR(Y312/H312,"0")+IFERROR(Y313/H313,"0")+IFERROR(Y314/H314,"0")+IFERROR(Y315/H315,"0")</f>
        <v>60</v>
      </c>
      <c r="Z316" s="379">
        <f>IFERROR(IF(Z312="",0,Z312),"0")+IFERROR(IF(Z313="",0,Z313),"0")+IFERROR(IF(Z314="",0,Z314),"0")+IFERROR(IF(Z315="",0,Z315),"0")</f>
        <v>0.45180000000000003</v>
      </c>
      <c r="AA316" s="380"/>
      <c r="AB316" s="380"/>
      <c r="AC316" s="380"/>
    </row>
    <row r="317" spans="1:68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404"/>
      <c r="P317" s="394" t="s">
        <v>69</v>
      </c>
      <c r="Q317" s="395"/>
      <c r="R317" s="395"/>
      <c r="S317" s="395"/>
      <c r="T317" s="395"/>
      <c r="U317" s="395"/>
      <c r="V317" s="396"/>
      <c r="W317" s="37" t="s">
        <v>68</v>
      </c>
      <c r="X317" s="379">
        <f>IFERROR(SUM(X312:X315),"0")</f>
        <v>250</v>
      </c>
      <c r="Y317" s="379">
        <f>IFERROR(SUM(Y312:Y315),"0")</f>
        <v>252</v>
      </c>
      <c r="Z317" s="37"/>
      <c r="AA317" s="380"/>
      <c r="AB317" s="380"/>
      <c r="AC317" s="380"/>
    </row>
    <row r="318" spans="1:68" ht="14.25" customHeight="1" x14ac:dyDescent="0.25">
      <c r="A318" s="392" t="s">
        <v>71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4">
        <v>4607091387766</v>
      </c>
      <c r="E319" s="385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2"/>
      <c r="R319" s="382"/>
      <c r="S319" s="382"/>
      <c r="T319" s="383"/>
      <c r="U319" s="34"/>
      <c r="V319" s="34"/>
      <c r="W319" s="35" t="s">
        <v>68</v>
      </c>
      <c r="X319" s="377">
        <v>650</v>
      </c>
      <c r="Y319" s="378">
        <f t="shared" ref="Y319:Y324" si="62">IFERROR(IF(X319="",0,CEILING((X319/$H319),1)*$H319),"")</f>
        <v>655.19999999999993</v>
      </c>
      <c r="Z319" s="36">
        <f>IFERROR(IF(Y319=0,"",ROUNDUP(Y319/H319,0)*0.02175),"")</f>
        <v>1.827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696.50000000000011</v>
      </c>
      <c r="BN319" s="64">
        <f t="shared" ref="BN319:BN324" si="64">IFERROR(Y319*I319/H319,"0")</f>
        <v>702.07199999999989</v>
      </c>
      <c r="BO319" s="64">
        <f t="shared" ref="BO319:BO324" si="65">IFERROR(1/J319*(X319/H319),"0")</f>
        <v>1.4880952380952379</v>
      </c>
      <c r="BP319" s="64">
        <f t="shared" ref="BP319:BP324" si="66">IFERROR(1/J319*(Y319/H319),"0")</f>
        <v>1.5</v>
      </c>
    </row>
    <row r="320" spans="1:68" ht="27" customHeight="1" x14ac:dyDescent="0.25">
      <c r="A320" s="54" t="s">
        <v>429</v>
      </c>
      <c r="B320" s="54" t="s">
        <v>430</v>
      </c>
      <c r="C320" s="31">
        <v>4301051116</v>
      </c>
      <c r="D320" s="384">
        <v>4607091387957</v>
      </c>
      <c r="E320" s="385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2"/>
      <c r="R320" s="382"/>
      <c r="S320" s="382"/>
      <c r="T320" s="383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customHeight="1" x14ac:dyDescent="0.25">
      <c r="A321" s="54" t="s">
        <v>431</v>
      </c>
      <c r="B321" s="54" t="s">
        <v>432</v>
      </c>
      <c r="C321" s="31">
        <v>4301051115</v>
      </c>
      <c r="D321" s="384">
        <v>4607091387964</v>
      </c>
      <c r="E321" s="385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84">
        <v>4680115884588</v>
      </c>
      <c r="E322" s="385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2"/>
      <c r="R322" s="382"/>
      <c r="S322" s="382"/>
      <c r="T322" s="383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customHeight="1" x14ac:dyDescent="0.25">
      <c r="A323" s="54" t="s">
        <v>435</v>
      </c>
      <c r="B323" s="54" t="s">
        <v>436</v>
      </c>
      <c r="C323" s="31">
        <v>4301051130</v>
      </c>
      <c r="D323" s="384">
        <v>4607091387537</v>
      </c>
      <c r="E323" s="385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6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customHeight="1" x14ac:dyDescent="0.25">
      <c r="A324" s="54" t="s">
        <v>437</v>
      </c>
      <c r="B324" s="54" t="s">
        <v>438</v>
      </c>
      <c r="C324" s="31">
        <v>4301051132</v>
      </c>
      <c r="D324" s="384">
        <v>4607091387513</v>
      </c>
      <c r="E324" s="385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404"/>
      <c r="P325" s="394" t="s">
        <v>69</v>
      </c>
      <c r="Q325" s="395"/>
      <c r="R325" s="395"/>
      <c r="S325" s="395"/>
      <c r="T325" s="395"/>
      <c r="U325" s="395"/>
      <c r="V325" s="396"/>
      <c r="W325" s="37" t="s">
        <v>70</v>
      </c>
      <c r="X325" s="379">
        <f>IFERROR(X319/H319,"0")+IFERROR(X320/H320,"0")+IFERROR(X321/H321,"0")+IFERROR(X322/H322,"0")+IFERROR(X323/H323,"0")+IFERROR(X324/H324,"0")</f>
        <v>83.333333333333329</v>
      </c>
      <c r="Y325" s="379">
        <f>IFERROR(Y319/H319,"0")+IFERROR(Y320/H320,"0")+IFERROR(Y321/H321,"0")+IFERROR(Y322/H322,"0")+IFERROR(Y323/H323,"0")+IFERROR(Y324/H324,"0")</f>
        <v>84</v>
      </c>
      <c r="Z325" s="379">
        <f>IFERROR(IF(Z319="",0,Z319),"0")+IFERROR(IF(Z320="",0,Z320),"0")+IFERROR(IF(Z321="",0,Z321),"0")+IFERROR(IF(Z322="",0,Z322),"0")+IFERROR(IF(Z323="",0,Z323),"0")+IFERROR(IF(Z324="",0,Z324),"0")</f>
        <v>1.827</v>
      </c>
      <c r="AA325" s="380"/>
      <c r="AB325" s="380"/>
      <c r="AC325" s="380"/>
    </row>
    <row r="326" spans="1:68" x14ac:dyDescent="0.2">
      <c r="A326" s="393"/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404"/>
      <c r="P326" s="394" t="s">
        <v>69</v>
      </c>
      <c r="Q326" s="395"/>
      <c r="R326" s="395"/>
      <c r="S326" s="395"/>
      <c r="T326" s="395"/>
      <c r="U326" s="395"/>
      <c r="V326" s="396"/>
      <c r="W326" s="37" t="s">
        <v>68</v>
      </c>
      <c r="X326" s="379">
        <f>IFERROR(SUM(X319:X324),"0")</f>
        <v>650</v>
      </c>
      <c r="Y326" s="379">
        <f>IFERROR(SUM(Y319:Y324),"0")</f>
        <v>655.19999999999993</v>
      </c>
      <c r="Z326" s="37"/>
      <c r="AA326" s="380"/>
      <c r="AB326" s="380"/>
      <c r="AC326" s="380"/>
    </row>
    <row r="327" spans="1:68" ht="14.25" customHeight="1" x14ac:dyDescent="0.25">
      <c r="A327" s="392" t="s">
        <v>170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393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84">
        <v>4607091380880</v>
      </c>
      <c r="E328" s="385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2"/>
      <c r="R328" s="382"/>
      <c r="S328" s="382"/>
      <c r="T328" s="383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4">
        <v>4607091384482</v>
      </c>
      <c r="E329" s="385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7">
        <v>0</v>
      </c>
      <c r="Y329" s="378">
        <f>IFERROR(IF(X329="",0,CEILING((X329/$H329),1)*$H329),"")</f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84">
        <v>4607091380897</v>
      </c>
      <c r="E330" s="385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40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404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79">
        <f>IFERROR(X328/H328,"0")+IFERROR(X329/H329,"0")+IFERROR(X330/H330,"0")</f>
        <v>0</v>
      </c>
      <c r="Y331" s="379">
        <f>IFERROR(Y328/H328,"0")+IFERROR(Y329/H329,"0")+IFERROR(Y330/H330,"0")</f>
        <v>0</v>
      </c>
      <c r="Z331" s="379">
        <f>IFERROR(IF(Z328="",0,Z328),"0")+IFERROR(IF(Z329="",0,Z329),"0")+IFERROR(IF(Z330="",0,Z330),"0")</f>
        <v>0</v>
      </c>
      <c r="AA331" s="380"/>
      <c r="AB331" s="380"/>
      <c r="AC331" s="380"/>
    </row>
    <row r="332" spans="1:68" x14ac:dyDescent="0.2">
      <c r="A332" s="393"/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404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79">
        <f>IFERROR(SUM(X328:X330),"0")</f>
        <v>0</v>
      </c>
      <c r="Y332" s="379">
        <f>IFERROR(SUM(Y328:Y330),"0")</f>
        <v>0</v>
      </c>
      <c r="Z332" s="37"/>
      <c r="AA332" s="380"/>
      <c r="AB332" s="380"/>
      <c r="AC332" s="380"/>
    </row>
    <row r="333" spans="1:68" ht="14.25" customHeight="1" x14ac:dyDescent="0.25">
      <c r="A333" s="392" t="s">
        <v>95</v>
      </c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3"/>
      <c r="P333" s="393"/>
      <c r="Q333" s="393"/>
      <c r="R333" s="393"/>
      <c r="S333" s="393"/>
      <c r="T333" s="393"/>
      <c r="U333" s="393"/>
      <c r="V333" s="393"/>
      <c r="W333" s="393"/>
      <c r="X333" s="393"/>
      <c r="Y333" s="393"/>
      <c r="Z333" s="393"/>
      <c r="AA333" s="373"/>
      <c r="AB333" s="373"/>
      <c r="AC333" s="373"/>
    </row>
    <row r="334" spans="1:68" ht="16.5" customHeight="1" x14ac:dyDescent="0.25">
      <c r="A334" s="54" t="s">
        <v>445</v>
      </c>
      <c r="B334" s="54" t="s">
        <v>446</v>
      </c>
      <c r="C334" s="31">
        <v>4301030232</v>
      </c>
      <c r="D334" s="384">
        <v>4607091388374</v>
      </c>
      <c r="E334" s="385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4" t="s">
        <v>447</v>
      </c>
      <c r="Q334" s="382"/>
      <c r="R334" s="382"/>
      <c r="S334" s="382"/>
      <c r="T334" s="383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448</v>
      </c>
      <c r="B335" s="54" t="s">
        <v>449</v>
      </c>
      <c r="C335" s="31">
        <v>4301030235</v>
      </c>
      <c r="D335" s="384">
        <v>4607091388381</v>
      </c>
      <c r="E335" s="385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73" t="s">
        <v>450</v>
      </c>
      <c r="Q335" s="382"/>
      <c r="R335" s="382"/>
      <c r="S335" s="382"/>
      <c r="T335" s="383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84">
        <v>4607091383102</v>
      </c>
      <c r="E336" s="385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2"/>
      <c r="R336" s="382"/>
      <c r="S336" s="382"/>
      <c r="T336" s="383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4">
        <v>4607091388404</v>
      </c>
      <c r="E337" s="385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2"/>
      <c r="R337" s="382"/>
      <c r="S337" s="382"/>
      <c r="T337" s="383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40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04"/>
      <c r="P338" s="394" t="s">
        <v>69</v>
      </c>
      <c r="Q338" s="395"/>
      <c r="R338" s="395"/>
      <c r="S338" s="395"/>
      <c r="T338" s="395"/>
      <c r="U338" s="395"/>
      <c r="V338" s="396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04"/>
      <c r="P339" s="394" t="s">
        <v>69</v>
      </c>
      <c r="Q339" s="395"/>
      <c r="R339" s="395"/>
      <c r="S339" s="395"/>
      <c r="T339" s="395"/>
      <c r="U339" s="395"/>
      <c r="V339" s="396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customHeight="1" x14ac:dyDescent="0.25">
      <c r="A340" s="392" t="s">
        <v>455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84">
        <v>4680115881808</v>
      </c>
      <c r="E341" s="385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7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2"/>
      <c r="R341" s="382"/>
      <c r="S341" s="382"/>
      <c r="T341" s="383"/>
      <c r="U341" s="34"/>
      <c r="V341" s="34"/>
      <c r="W341" s="35" t="s">
        <v>68</v>
      </c>
      <c r="X341" s="377">
        <v>10</v>
      </c>
      <c r="Y341" s="378">
        <f>IFERROR(IF(X341="",0,CEILING((X341/$H341),1)*$H341),"")</f>
        <v>10</v>
      </c>
      <c r="Z341" s="36">
        <f>IFERROR(IF(Y341=0,"",ROUNDUP(Y341/H341,0)*0.00474),"")</f>
        <v>2.3700000000000002E-2</v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11.200000000000001</v>
      </c>
      <c r="BN341" s="64">
        <f>IFERROR(Y341*I341/H341,"0")</f>
        <v>11.200000000000001</v>
      </c>
      <c r="BO341" s="64">
        <f>IFERROR(1/J341*(X341/H341),"0")</f>
        <v>2.1008403361344536E-2</v>
      </c>
      <c r="BP341" s="64">
        <f>IFERROR(1/J341*(Y341/H341),"0")</f>
        <v>2.1008403361344536E-2</v>
      </c>
    </row>
    <row r="342" spans="1:68" ht="27" customHeight="1" x14ac:dyDescent="0.25">
      <c r="A342" s="54" t="s">
        <v>460</v>
      </c>
      <c r="B342" s="54" t="s">
        <v>461</v>
      </c>
      <c r="C342" s="31">
        <v>4301180006</v>
      </c>
      <c r="D342" s="384">
        <v>4680115881822</v>
      </c>
      <c r="E342" s="385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2"/>
      <c r="R342" s="382"/>
      <c r="S342" s="382"/>
      <c r="T342" s="383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84">
        <v>4680115880016</v>
      </c>
      <c r="E343" s="385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2"/>
      <c r="R343" s="382"/>
      <c r="S343" s="382"/>
      <c r="T343" s="383"/>
      <c r="U343" s="34"/>
      <c r="V343" s="34"/>
      <c r="W343" s="35" t="s">
        <v>68</v>
      </c>
      <c r="X343" s="377">
        <v>13</v>
      </c>
      <c r="Y343" s="378">
        <f>IFERROR(IF(X343="",0,CEILING((X343/$H343),1)*$H343),"")</f>
        <v>14</v>
      </c>
      <c r="Z343" s="36">
        <f>IFERROR(IF(Y343=0,"",ROUNDUP(Y343/H343,0)*0.00474),"")</f>
        <v>3.3180000000000001E-2</v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14.560000000000002</v>
      </c>
      <c r="BN343" s="64">
        <f>IFERROR(Y343*I343/H343,"0")</f>
        <v>15.680000000000001</v>
      </c>
      <c r="BO343" s="64">
        <f>IFERROR(1/J343*(X343/H343),"0")</f>
        <v>2.7310924369747899E-2</v>
      </c>
      <c r="BP343" s="64">
        <f>IFERROR(1/J343*(Y343/H343),"0")</f>
        <v>2.9411764705882353E-2</v>
      </c>
    </row>
    <row r="344" spans="1:68" x14ac:dyDescent="0.2">
      <c r="A344" s="40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04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79">
        <f>IFERROR(X341/H341,"0")+IFERROR(X342/H342,"0")+IFERROR(X343/H343,"0")</f>
        <v>11.5</v>
      </c>
      <c r="Y344" s="379">
        <f>IFERROR(Y341/H341,"0")+IFERROR(Y342/H342,"0")+IFERROR(Y343/H343,"0")</f>
        <v>12</v>
      </c>
      <c r="Z344" s="379">
        <f>IFERROR(IF(Z341="",0,Z341),"0")+IFERROR(IF(Z342="",0,Z342),"0")+IFERROR(IF(Z343="",0,Z343),"0")</f>
        <v>5.688E-2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04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79">
        <f>IFERROR(SUM(X341:X343),"0")</f>
        <v>23</v>
      </c>
      <c r="Y345" s="379">
        <f>IFERROR(SUM(Y341:Y343),"0")</f>
        <v>24</v>
      </c>
      <c r="Z345" s="37"/>
      <c r="AA345" s="380"/>
      <c r="AB345" s="380"/>
      <c r="AC345" s="380"/>
    </row>
    <row r="346" spans="1:68" ht="16.5" customHeight="1" x14ac:dyDescent="0.25">
      <c r="A346" s="423" t="s">
        <v>464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2"/>
      <c r="AB346" s="372"/>
      <c r="AC346" s="372"/>
    </row>
    <row r="347" spans="1:68" ht="14.25" customHeight="1" x14ac:dyDescent="0.25">
      <c r="A347" s="392" t="s">
        <v>63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4">
        <v>4607091383836</v>
      </c>
      <c r="E348" s="385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6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2"/>
      <c r="R348" s="382"/>
      <c r="S348" s="382"/>
      <c r="T348" s="383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3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04"/>
      <c r="P349" s="394" t="s">
        <v>69</v>
      </c>
      <c r="Q349" s="395"/>
      <c r="R349" s="395"/>
      <c r="S349" s="395"/>
      <c r="T349" s="395"/>
      <c r="U349" s="395"/>
      <c r="V349" s="396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04"/>
      <c r="P350" s="394" t="s">
        <v>69</v>
      </c>
      <c r="Q350" s="395"/>
      <c r="R350" s="395"/>
      <c r="S350" s="395"/>
      <c r="T350" s="395"/>
      <c r="U350" s="395"/>
      <c r="V350" s="396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customHeight="1" x14ac:dyDescent="0.25">
      <c r="A351" s="392" t="s">
        <v>71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84">
        <v>4607091387919</v>
      </c>
      <c r="E352" s="385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7">
        <v>80</v>
      </c>
      <c r="Y352" s="378">
        <f>IFERROR(IF(X352="",0,CEILING((X352/$H352),1)*$H352),"")</f>
        <v>81</v>
      </c>
      <c r="Z352" s="36">
        <f>IFERROR(IF(Y352=0,"",ROUNDUP(Y352/H352,0)*0.02175),"")</f>
        <v>0.21749999999999997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85.57037037037037</v>
      </c>
      <c r="BN352" s="64">
        <f>IFERROR(Y352*I352/H352,"0")</f>
        <v>86.64</v>
      </c>
      <c r="BO352" s="64">
        <f>IFERROR(1/J352*(X352/H352),"0")</f>
        <v>0.17636684303350972</v>
      </c>
      <c r="BP352" s="64">
        <f>IFERROR(1/J352*(Y352/H352),"0")</f>
        <v>0.17857142857142855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4">
        <v>4680115883604</v>
      </c>
      <c r="E353" s="385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2"/>
      <c r="R353" s="382"/>
      <c r="S353" s="382"/>
      <c r="T353" s="383"/>
      <c r="U353" s="34"/>
      <c r="V353" s="34"/>
      <c r="W353" s="35" t="s">
        <v>68</v>
      </c>
      <c r="X353" s="377">
        <v>0</v>
      </c>
      <c r="Y353" s="37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4">
        <v>4680115883567</v>
      </c>
      <c r="E354" s="385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2"/>
      <c r="R354" s="382"/>
      <c r="S354" s="382"/>
      <c r="T354" s="383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40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404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79">
        <f>IFERROR(X352/H352,"0")+IFERROR(X353/H353,"0")+IFERROR(X354/H354,"0")</f>
        <v>9.8765432098765444</v>
      </c>
      <c r="Y355" s="379">
        <f>IFERROR(Y352/H352,"0")+IFERROR(Y353/H353,"0")+IFERROR(Y354/H354,"0")</f>
        <v>10</v>
      </c>
      <c r="Z355" s="379">
        <f>IFERROR(IF(Z352="",0,Z352),"0")+IFERROR(IF(Z353="",0,Z353),"0")+IFERROR(IF(Z354="",0,Z354),"0")</f>
        <v>0.21749999999999997</v>
      </c>
      <c r="AA355" s="380"/>
      <c r="AB355" s="380"/>
      <c r="AC355" s="380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04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79">
        <f>IFERROR(SUM(X352:X354),"0")</f>
        <v>80</v>
      </c>
      <c r="Y356" s="379">
        <f>IFERROR(SUM(Y352:Y354),"0")</f>
        <v>81</v>
      </c>
      <c r="Z356" s="37"/>
      <c r="AA356" s="380"/>
      <c r="AB356" s="380"/>
      <c r="AC356" s="380"/>
    </row>
    <row r="357" spans="1:68" ht="27.75" customHeight="1" x14ac:dyDescent="0.2">
      <c r="A357" s="437" t="s">
        <v>473</v>
      </c>
      <c r="B357" s="438"/>
      <c r="C357" s="438"/>
      <c r="D357" s="438"/>
      <c r="E357" s="438"/>
      <c r="F357" s="438"/>
      <c r="G357" s="438"/>
      <c r="H357" s="438"/>
      <c r="I357" s="438"/>
      <c r="J357" s="438"/>
      <c r="K357" s="438"/>
      <c r="L357" s="438"/>
      <c r="M357" s="438"/>
      <c r="N357" s="438"/>
      <c r="O357" s="438"/>
      <c r="P357" s="438"/>
      <c r="Q357" s="438"/>
      <c r="R357" s="438"/>
      <c r="S357" s="438"/>
      <c r="T357" s="438"/>
      <c r="U357" s="438"/>
      <c r="V357" s="438"/>
      <c r="W357" s="438"/>
      <c r="X357" s="438"/>
      <c r="Y357" s="438"/>
      <c r="Z357" s="438"/>
      <c r="AA357" s="48"/>
      <c r="AB357" s="48"/>
      <c r="AC357" s="48"/>
    </row>
    <row r="358" spans="1:68" ht="16.5" customHeight="1" x14ac:dyDescent="0.25">
      <c r="A358" s="423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72"/>
      <c r="AB358" s="372"/>
      <c r="AC358" s="372"/>
    </row>
    <row r="359" spans="1:68" ht="14.25" customHeight="1" x14ac:dyDescent="0.25">
      <c r="A359" s="392" t="s">
        <v>109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customHeight="1" x14ac:dyDescent="0.25">
      <c r="A360" s="54" t="s">
        <v>475</v>
      </c>
      <c r="B360" s="54" t="s">
        <v>476</v>
      </c>
      <c r="C360" s="31">
        <v>4301011946</v>
      </c>
      <c r="D360" s="384">
        <v>4680115884847</v>
      </c>
      <c r="E360" s="385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2"/>
      <c r="R360" s="382"/>
      <c r="S360" s="382"/>
      <c r="T360" s="383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4">
        <v>4680115884847</v>
      </c>
      <c r="E361" s="385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2"/>
      <c r="R361" s="382"/>
      <c r="S361" s="382"/>
      <c r="T361" s="383"/>
      <c r="U361" s="34"/>
      <c r="V361" s="34"/>
      <c r="W361" s="35" t="s">
        <v>68</v>
      </c>
      <c r="X361" s="377">
        <v>0</v>
      </c>
      <c r="Y361" s="378">
        <f t="shared" si="67"/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t="27" customHeight="1" x14ac:dyDescent="0.25">
      <c r="A362" s="54" t="s">
        <v>478</v>
      </c>
      <c r="B362" s="54" t="s">
        <v>479</v>
      </c>
      <c r="C362" s="31">
        <v>4301011947</v>
      </c>
      <c r="D362" s="384">
        <v>4680115884854</v>
      </c>
      <c r="E362" s="385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2"/>
      <c r="R362" s="382"/>
      <c r="S362" s="382"/>
      <c r="T362" s="383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4">
        <v>4680115884854</v>
      </c>
      <c r="E363" s="385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2"/>
      <c r="R363" s="382"/>
      <c r="S363" s="382"/>
      <c r="T363" s="383"/>
      <c r="U363" s="34"/>
      <c r="V363" s="34"/>
      <c r="W363" s="35" t="s">
        <v>68</v>
      </c>
      <c r="X363" s="377">
        <v>0</v>
      </c>
      <c r="Y363" s="378">
        <f t="shared" si="67"/>
        <v>0</v>
      </c>
      <c r="Z363" s="36" t="str">
        <f>IFERROR(IF(Y363=0,"",ROUNDUP(Y363/H363,0)*0.02175),"")</f>
        <v/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0</v>
      </c>
      <c r="BN363" s="64">
        <f t="shared" si="69"/>
        <v>0</v>
      </c>
      <c r="BO363" s="64">
        <f t="shared" si="70"/>
        <v>0</v>
      </c>
      <c r="BP363" s="64">
        <f t="shared" si="71"/>
        <v>0</v>
      </c>
    </row>
    <row r="364" spans="1:68" ht="27" customHeight="1" x14ac:dyDescent="0.25">
      <c r="A364" s="54" t="s">
        <v>481</v>
      </c>
      <c r="B364" s="54" t="s">
        <v>482</v>
      </c>
      <c r="C364" s="31">
        <v>4301011943</v>
      </c>
      <c r="D364" s="384">
        <v>4680115884830</v>
      </c>
      <c r="E364" s="385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2"/>
      <c r="R364" s="382"/>
      <c r="S364" s="382"/>
      <c r="T364" s="383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4">
        <v>4680115884830</v>
      </c>
      <c r="E365" s="385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2"/>
      <c r="R365" s="382"/>
      <c r="S365" s="382"/>
      <c r="T365" s="383"/>
      <c r="U365" s="34"/>
      <c r="V365" s="34"/>
      <c r="W365" s="35" t="s">
        <v>68</v>
      </c>
      <c r="X365" s="377">
        <v>600</v>
      </c>
      <c r="Y365" s="378">
        <f t="shared" si="67"/>
        <v>600</v>
      </c>
      <c r="Z365" s="36">
        <f>IFERROR(IF(Y365=0,"",ROUNDUP(Y365/H365,0)*0.02175),"")</f>
        <v>0.86999999999999988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619.20000000000005</v>
      </c>
      <c r="BN365" s="64">
        <f t="shared" si="69"/>
        <v>619.20000000000005</v>
      </c>
      <c r="BO365" s="64">
        <f t="shared" si="70"/>
        <v>0.83333333333333326</v>
      </c>
      <c r="BP365" s="64">
        <f t="shared" si="71"/>
        <v>0.83333333333333326</v>
      </c>
    </row>
    <row r="366" spans="1:68" ht="27" customHeight="1" x14ac:dyDescent="0.25">
      <c r="A366" s="54" t="s">
        <v>484</v>
      </c>
      <c r="B366" s="54" t="s">
        <v>485</v>
      </c>
      <c r="C366" s="31">
        <v>4301011433</v>
      </c>
      <c r="D366" s="384">
        <v>4680115882638</v>
      </c>
      <c r="E366" s="385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2"/>
      <c r="R366" s="382"/>
      <c r="S366" s="382"/>
      <c r="T366" s="383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customHeight="1" x14ac:dyDescent="0.25">
      <c r="A367" s="54" t="s">
        <v>486</v>
      </c>
      <c r="B367" s="54" t="s">
        <v>487</v>
      </c>
      <c r="C367" s="31">
        <v>4301011952</v>
      </c>
      <c r="D367" s="384">
        <v>4680115884922</v>
      </c>
      <c r="E367" s="385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2"/>
      <c r="R367" s="382"/>
      <c r="S367" s="382"/>
      <c r="T367" s="383"/>
      <c r="U367" s="34"/>
      <c r="V367" s="34"/>
      <c r="W367" s="35" t="s">
        <v>68</v>
      </c>
      <c r="X367" s="377">
        <v>9</v>
      </c>
      <c r="Y367" s="378">
        <f t="shared" si="67"/>
        <v>10</v>
      </c>
      <c r="Z367" s="36">
        <f>IFERROR(IF(Y367=0,"",ROUNDUP(Y367/H367,0)*0.00937),"")</f>
        <v>1.874E-2</v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9.3780000000000001</v>
      </c>
      <c r="BN367" s="64">
        <f t="shared" si="69"/>
        <v>10.42</v>
      </c>
      <c r="BO367" s="64">
        <f t="shared" si="70"/>
        <v>1.4999999999999999E-2</v>
      </c>
      <c r="BP367" s="64">
        <f t="shared" si="71"/>
        <v>1.6666666666666666E-2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4">
        <v>4680115884861</v>
      </c>
      <c r="E368" s="385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2"/>
      <c r="R368" s="382"/>
      <c r="S368" s="382"/>
      <c r="T368" s="383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40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04"/>
      <c r="P369" s="394" t="s">
        <v>69</v>
      </c>
      <c r="Q369" s="395"/>
      <c r="R369" s="395"/>
      <c r="S369" s="395"/>
      <c r="T369" s="395"/>
      <c r="U369" s="395"/>
      <c r="V369" s="396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41.8</v>
      </c>
      <c r="Y369" s="379">
        <f>IFERROR(Y360/H360,"0")+IFERROR(Y361/H361,"0")+IFERROR(Y362/H362,"0")+IFERROR(Y363/H363,"0")+IFERROR(Y364/H364,"0")+IFERROR(Y365/H365,"0")+IFERROR(Y366/H366,"0")+IFERROR(Y367/H367,"0")+IFERROR(Y368/H368,"0")</f>
        <v>42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0.88873999999999986</v>
      </c>
      <c r="AA369" s="380"/>
      <c r="AB369" s="380"/>
      <c r="AC369" s="380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404"/>
      <c r="P370" s="394" t="s">
        <v>69</v>
      </c>
      <c r="Q370" s="395"/>
      <c r="R370" s="395"/>
      <c r="S370" s="395"/>
      <c r="T370" s="395"/>
      <c r="U370" s="395"/>
      <c r="V370" s="396"/>
      <c r="W370" s="37" t="s">
        <v>68</v>
      </c>
      <c r="X370" s="379">
        <f>IFERROR(SUM(X360:X368),"0")</f>
        <v>609</v>
      </c>
      <c r="Y370" s="379">
        <f>IFERROR(SUM(Y360:Y368),"0")</f>
        <v>610</v>
      </c>
      <c r="Z370" s="37"/>
      <c r="AA370" s="380"/>
      <c r="AB370" s="380"/>
      <c r="AC370" s="380"/>
    </row>
    <row r="371" spans="1:68" ht="14.25" customHeight="1" x14ac:dyDescent="0.25">
      <c r="A371" s="392" t="s">
        <v>149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4">
        <v>4607091383980</v>
      </c>
      <c r="E372" s="385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7">
        <v>450</v>
      </c>
      <c r="Y372" s="378">
        <f>IFERROR(IF(X372="",0,CEILING((X372/$H372),1)*$H372),"")</f>
        <v>450</v>
      </c>
      <c r="Z372" s="36">
        <f>IFERROR(IF(Y372=0,"",ROUNDUP(Y372/H372,0)*0.02175),"")</f>
        <v>0.65249999999999997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464.4</v>
      </c>
      <c r="BN372" s="64">
        <f>IFERROR(Y372*I372/H372,"0")</f>
        <v>464.4</v>
      </c>
      <c r="BO372" s="64">
        <f>IFERROR(1/J372*(X372/H372),"0")</f>
        <v>0.625</v>
      </c>
      <c r="BP372" s="64">
        <f>IFERROR(1/J372*(Y372/H372),"0")</f>
        <v>0.625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84">
        <v>4607091384178</v>
      </c>
      <c r="E373" s="385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2"/>
      <c r="R373" s="382"/>
      <c r="S373" s="382"/>
      <c r="T373" s="383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04"/>
      <c r="P374" s="394" t="s">
        <v>69</v>
      </c>
      <c r="Q374" s="395"/>
      <c r="R374" s="395"/>
      <c r="S374" s="395"/>
      <c r="T374" s="395"/>
      <c r="U374" s="395"/>
      <c r="V374" s="396"/>
      <c r="W374" s="37" t="s">
        <v>70</v>
      </c>
      <c r="X374" s="379">
        <f>IFERROR(X372/H372,"0")+IFERROR(X373/H373,"0")</f>
        <v>30</v>
      </c>
      <c r="Y374" s="379">
        <f>IFERROR(Y372/H372,"0")+IFERROR(Y373/H373,"0")</f>
        <v>30</v>
      </c>
      <c r="Z374" s="379">
        <f>IFERROR(IF(Z372="",0,Z372),"0")+IFERROR(IF(Z373="",0,Z373),"0")</f>
        <v>0.65249999999999997</v>
      </c>
      <c r="AA374" s="380"/>
      <c r="AB374" s="380"/>
      <c r="AC374" s="380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404"/>
      <c r="P375" s="394" t="s">
        <v>69</v>
      </c>
      <c r="Q375" s="395"/>
      <c r="R375" s="395"/>
      <c r="S375" s="395"/>
      <c r="T375" s="395"/>
      <c r="U375" s="395"/>
      <c r="V375" s="396"/>
      <c r="W375" s="37" t="s">
        <v>68</v>
      </c>
      <c r="X375" s="379">
        <f>IFERROR(SUM(X372:X373),"0")</f>
        <v>450</v>
      </c>
      <c r="Y375" s="379">
        <f>IFERROR(SUM(Y372:Y373),"0")</f>
        <v>450</v>
      </c>
      <c r="Z375" s="37"/>
      <c r="AA375" s="380"/>
      <c r="AB375" s="380"/>
      <c r="AC375" s="380"/>
    </row>
    <row r="376" spans="1:68" ht="14.25" customHeight="1" x14ac:dyDescent="0.25">
      <c r="A376" s="392" t="s">
        <v>71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73"/>
      <c r="AB376" s="373"/>
      <c r="AC376" s="373"/>
    </row>
    <row r="377" spans="1:68" ht="27" customHeight="1" x14ac:dyDescent="0.25">
      <c r="A377" s="54" t="s">
        <v>494</v>
      </c>
      <c r="B377" s="54" t="s">
        <v>495</v>
      </c>
      <c r="C377" s="31">
        <v>4301051560</v>
      </c>
      <c r="D377" s="384">
        <v>4607091383928</v>
      </c>
      <c r="E377" s="385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494</v>
      </c>
      <c r="B378" s="54" t="s">
        <v>496</v>
      </c>
      <c r="C378" s="31">
        <v>4301051639</v>
      </c>
      <c r="D378" s="384">
        <v>4607091383928</v>
      </c>
      <c r="E378" s="385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2"/>
      <c r="R378" s="382"/>
      <c r="S378" s="382"/>
      <c r="T378" s="383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4">
        <v>4607091384260</v>
      </c>
      <c r="E379" s="385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2"/>
      <c r="R379" s="382"/>
      <c r="S379" s="382"/>
      <c r="T379" s="383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40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404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404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customHeight="1" x14ac:dyDescent="0.25">
      <c r="A382" s="392" t="s">
        <v>170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4">
        <v>4607091384673</v>
      </c>
      <c r="E383" s="385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2"/>
      <c r="R383" s="382"/>
      <c r="S383" s="382"/>
      <c r="T383" s="383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499</v>
      </c>
      <c r="B384" s="54" t="s">
        <v>501</v>
      </c>
      <c r="C384" s="31">
        <v>4301060345</v>
      </c>
      <c r="D384" s="384">
        <v>4607091384673</v>
      </c>
      <c r="E384" s="385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0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2"/>
      <c r="R384" s="382"/>
      <c r="S384" s="382"/>
      <c r="T384" s="383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3"/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404"/>
      <c r="P385" s="394" t="s">
        <v>69</v>
      </c>
      <c r="Q385" s="395"/>
      <c r="R385" s="395"/>
      <c r="S385" s="395"/>
      <c r="T385" s="395"/>
      <c r="U385" s="395"/>
      <c r="V385" s="396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x14ac:dyDescent="0.2">
      <c r="A386" s="393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393"/>
      <c r="O386" s="404"/>
      <c r="P386" s="394" t="s">
        <v>69</v>
      </c>
      <c r="Q386" s="395"/>
      <c r="R386" s="395"/>
      <c r="S386" s="395"/>
      <c r="T386" s="395"/>
      <c r="U386" s="395"/>
      <c r="V386" s="396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customHeight="1" x14ac:dyDescent="0.25">
      <c r="A387" s="423" t="s">
        <v>502</v>
      </c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393"/>
      <c r="P387" s="393"/>
      <c r="Q387" s="393"/>
      <c r="R387" s="393"/>
      <c r="S387" s="393"/>
      <c r="T387" s="393"/>
      <c r="U387" s="393"/>
      <c r="V387" s="393"/>
      <c r="W387" s="393"/>
      <c r="X387" s="393"/>
      <c r="Y387" s="393"/>
      <c r="Z387" s="393"/>
      <c r="AA387" s="372"/>
      <c r="AB387" s="372"/>
      <c r="AC387" s="372"/>
    </row>
    <row r="388" spans="1:68" ht="14.25" customHeight="1" x14ac:dyDescent="0.25">
      <c r="A388" s="392" t="s">
        <v>109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93"/>
      <c r="AA388" s="373"/>
      <c r="AB388" s="373"/>
      <c r="AC388" s="373"/>
    </row>
    <row r="389" spans="1:68" ht="27" customHeight="1" x14ac:dyDescent="0.25">
      <c r="A389" s="54" t="s">
        <v>503</v>
      </c>
      <c r="B389" s="54" t="s">
        <v>504</v>
      </c>
      <c r="C389" s="31">
        <v>4301011873</v>
      </c>
      <c r="D389" s="384">
        <v>4680115881907</v>
      </c>
      <c r="E389" s="385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9" t="s">
        <v>505</v>
      </c>
      <c r="Q389" s="382"/>
      <c r="R389" s="382"/>
      <c r="S389" s="382"/>
      <c r="T389" s="383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84">
        <v>4680115884892</v>
      </c>
      <c r="E390" s="385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2"/>
      <c r="R390" s="382"/>
      <c r="S390" s="382"/>
      <c r="T390" s="383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4">
        <v>4680115884885</v>
      </c>
      <c r="E391" s="385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2"/>
      <c r="R391" s="382"/>
      <c r="S391" s="382"/>
      <c r="T391" s="383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510</v>
      </c>
      <c r="B392" s="54" t="s">
        <v>511</v>
      </c>
      <c r="C392" s="31">
        <v>4301011871</v>
      </c>
      <c r="D392" s="384">
        <v>4680115884908</v>
      </c>
      <c r="E392" s="385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04"/>
      <c r="P393" s="394" t="s">
        <v>69</v>
      </c>
      <c r="Q393" s="395"/>
      <c r="R393" s="395"/>
      <c r="S393" s="395"/>
      <c r="T393" s="395"/>
      <c r="U393" s="395"/>
      <c r="V393" s="396"/>
      <c r="W393" s="37" t="s">
        <v>70</v>
      </c>
      <c r="X393" s="379">
        <f>IFERROR(X389/H389,"0")+IFERROR(X390/H390,"0")+IFERROR(X391/H391,"0")+IFERROR(X392/H392,"0")</f>
        <v>0</v>
      </c>
      <c r="Y393" s="379">
        <f>IFERROR(Y389/H389,"0")+IFERROR(Y390/H390,"0")+IFERROR(Y391/H391,"0")+IFERROR(Y392/H392,"0")</f>
        <v>0</v>
      </c>
      <c r="Z393" s="379">
        <f>IFERROR(IF(Z389="",0,Z389),"0")+IFERROR(IF(Z390="",0,Z390),"0")+IFERROR(IF(Z391="",0,Z391),"0")+IFERROR(IF(Z392="",0,Z392),"0")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04"/>
      <c r="P394" s="394" t="s">
        <v>69</v>
      </c>
      <c r="Q394" s="395"/>
      <c r="R394" s="395"/>
      <c r="S394" s="395"/>
      <c r="T394" s="395"/>
      <c r="U394" s="395"/>
      <c r="V394" s="396"/>
      <c r="W394" s="37" t="s">
        <v>68</v>
      </c>
      <c r="X394" s="379">
        <f>IFERROR(SUM(X389:X392),"0")</f>
        <v>0</v>
      </c>
      <c r="Y394" s="379">
        <f>IFERROR(SUM(Y389:Y392),"0")</f>
        <v>0</v>
      </c>
      <c r="Z394" s="37"/>
      <c r="AA394" s="380"/>
      <c r="AB394" s="380"/>
      <c r="AC394" s="380"/>
    </row>
    <row r="395" spans="1:68" ht="14.25" customHeight="1" x14ac:dyDescent="0.25">
      <c r="A395" s="392" t="s">
        <v>63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27" customHeight="1" x14ac:dyDescent="0.25">
      <c r="A396" s="54" t="s">
        <v>512</v>
      </c>
      <c r="B396" s="54" t="s">
        <v>513</v>
      </c>
      <c r="C396" s="31">
        <v>4301031303</v>
      </c>
      <c r="D396" s="384">
        <v>4607091384802</v>
      </c>
      <c r="E396" s="385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2"/>
      <c r="R396" s="382"/>
      <c r="S396" s="382"/>
      <c r="T396" s="383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514</v>
      </c>
      <c r="B397" s="54" t="s">
        <v>515</v>
      </c>
      <c r="C397" s="31">
        <v>4301031304</v>
      </c>
      <c r="D397" s="384">
        <v>4607091384826</v>
      </c>
      <c r="E397" s="385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5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2"/>
      <c r="R397" s="382"/>
      <c r="S397" s="382"/>
      <c r="T397" s="383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04"/>
      <c r="P398" s="394" t="s">
        <v>69</v>
      </c>
      <c r="Q398" s="395"/>
      <c r="R398" s="395"/>
      <c r="S398" s="395"/>
      <c r="T398" s="395"/>
      <c r="U398" s="395"/>
      <c r="V398" s="396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04"/>
      <c r="P399" s="394" t="s">
        <v>69</v>
      </c>
      <c r="Q399" s="395"/>
      <c r="R399" s="395"/>
      <c r="S399" s="395"/>
      <c r="T399" s="395"/>
      <c r="U399" s="395"/>
      <c r="V399" s="396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customHeight="1" x14ac:dyDescent="0.25">
      <c r="A400" s="392" t="s">
        <v>71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4">
        <v>4607091384246</v>
      </c>
      <c r="E401" s="385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7">
        <v>8</v>
      </c>
      <c r="Y401" s="378">
        <f>IFERROR(IF(X401="",0,CEILING((X401/$H401),1)*$H401),"")</f>
        <v>15.6</v>
      </c>
      <c r="Z401" s="36">
        <f>IFERROR(IF(Y401=0,"",ROUNDUP(Y401/H401,0)*0.02175),"")</f>
        <v>4.3499999999999997E-2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8.5784615384615392</v>
      </c>
      <c r="BN401" s="64">
        <f>IFERROR(Y401*I401/H401,"0")</f>
        <v>16.728000000000002</v>
      </c>
      <c r="BO401" s="64">
        <f>IFERROR(1/J401*(X401/H401),"0")</f>
        <v>1.8315018315018316E-2</v>
      </c>
      <c r="BP401" s="64">
        <f>IFERROR(1/J401*(Y401/H401),"0")</f>
        <v>3.5714285714285712E-2</v>
      </c>
    </row>
    <row r="402" spans="1:68" ht="27" customHeight="1" x14ac:dyDescent="0.25">
      <c r="A402" s="54" t="s">
        <v>518</v>
      </c>
      <c r="B402" s="54" t="s">
        <v>519</v>
      </c>
      <c r="C402" s="31">
        <v>4301051445</v>
      </c>
      <c r="D402" s="384">
        <v>4680115881976</v>
      </c>
      <c r="E402" s="385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2"/>
      <c r="R402" s="382"/>
      <c r="S402" s="382"/>
      <c r="T402" s="383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520</v>
      </c>
      <c r="B403" s="54" t="s">
        <v>521</v>
      </c>
      <c r="C403" s="31">
        <v>4301051297</v>
      </c>
      <c r="D403" s="384">
        <v>4607091384253</v>
      </c>
      <c r="E403" s="385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2"/>
      <c r="R403" s="382"/>
      <c r="S403" s="382"/>
      <c r="T403" s="383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520</v>
      </c>
      <c r="B404" s="54" t="s">
        <v>522</v>
      </c>
      <c r="C404" s="31">
        <v>4301051634</v>
      </c>
      <c r="D404" s="384">
        <v>4607091384253</v>
      </c>
      <c r="E404" s="385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2"/>
      <c r="R404" s="382"/>
      <c r="S404" s="382"/>
      <c r="T404" s="383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523</v>
      </c>
      <c r="B405" s="54" t="s">
        <v>524</v>
      </c>
      <c r="C405" s="31">
        <v>4301051444</v>
      </c>
      <c r="D405" s="384">
        <v>4680115881969</v>
      </c>
      <c r="E405" s="385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2"/>
      <c r="R405" s="382"/>
      <c r="S405" s="382"/>
      <c r="T405" s="383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04"/>
      <c r="P406" s="394" t="s">
        <v>69</v>
      </c>
      <c r="Q406" s="395"/>
      <c r="R406" s="395"/>
      <c r="S406" s="395"/>
      <c r="T406" s="395"/>
      <c r="U406" s="395"/>
      <c r="V406" s="396"/>
      <c r="W406" s="37" t="s">
        <v>70</v>
      </c>
      <c r="X406" s="379">
        <f>IFERROR(X401/H401,"0")+IFERROR(X402/H402,"0")+IFERROR(X403/H403,"0")+IFERROR(X404/H404,"0")+IFERROR(X405/H405,"0")</f>
        <v>1.0256410256410258</v>
      </c>
      <c r="Y406" s="379">
        <f>IFERROR(Y401/H401,"0")+IFERROR(Y402/H402,"0")+IFERROR(Y403/H403,"0")+IFERROR(Y404/H404,"0")+IFERROR(Y405/H405,"0")</f>
        <v>2</v>
      </c>
      <c r="Z406" s="379">
        <f>IFERROR(IF(Z401="",0,Z401),"0")+IFERROR(IF(Z402="",0,Z402),"0")+IFERROR(IF(Z403="",0,Z403),"0")+IFERROR(IF(Z404="",0,Z404),"0")+IFERROR(IF(Z405="",0,Z405),"0")</f>
        <v>4.3499999999999997E-2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04"/>
      <c r="P407" s="394" t="s">
        <v>69</v>
      </c>
      <c r="Q407" s="395"/>
      <c r="R407" s="395"/>
      <c r="S407" s="395"/>
      <c r="T407" s="395"/>
      <c r="U407" s="395"/>
      <c r="V407" s="396"/>
      <c r="W407" s="37" t="s">
        <v>68</v>
      </c>
      <c r="X407" s="379">
        <f>IFERROR(SUM(X401:X405),"0")</f>
        <v>8</v>
      </c>
      <c r="Y407" s="379">
        <f>IFERROR(SUM(Y401:Y405),"0")</f>
        <v>15.6</v>
      </c>
      <c r="Z407" s="37"/>
      <c r="AA407" s="380"/>
      <c r="AB407" s="380"/>
      <c r="AC407" s="380"/>
    </row>
    <row r="408" spans="1:68" ht="14.25" customHeight="1" x14ac:dyDescent="0.25">
      <c r="A408" s="392" t="s">
        <v>170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525</v>
      </c>
      <c r="B409" s="54" t="s">
        <v>526</v>
      </c>
      <c r="C409" s="31">
        <v>4301060377</v>
      </c>
      <c r="D409" s="384">
        <v>4607091389357</v>
      </c>
      <c r="E409" s="385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2"/>
      <c r="R409" s="382"/>
      <c r="S409" s="382"/>
      <c r="T409" s="383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403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393"/>
      <c r="O410" s="404"/>
      <c r="P410" s="394" t="s">
        <v>69</v>
      </c>
      <c r="Q410" s="395"/>
      <c r="R410" s="395"/>
      <c r="S410" s="395"/>
      <c r="T410" s="395"/>
      <c r="U410" s="395"/>
      <c r="V410" s="396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04"/>
      <c r="P411" s="394" t="s">
        <v>69</v>
      </c>
      <c r="Q411" s="395"/>
      <c r="R411" s="395"/>
      <c r="S411" s="395"/>
      <c r="T411" s="395"/>
      <c r="U411" s="395"/>
      <c r="V411" s="396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customHeight="1" x14ac:dyDescent="0.2">
      <c r="A412" s="437" t="s">
        <v>527</v>
      </c>
      <c r="B412" s="438"/>
      <c r="C412" s="438"/>
      <c r="D412" s="438"/>
      <c r="E412" s="438"/>
      <c r="F412" s="438"/>
      <c r="G412" s="438"/>
      <c r="H412" s="438"/>
      <c r="I412" s="438"/>
      <c r="J412" s="438"/>
      <c r="K412" s="438"/>
      <c r="L412" s="438"/>
      <c r="M412" s="438"/>
      <c r="N412" s="438"/>
      <c r="O412" s="438"/>
      <c r="P412" s="438"/>
      <c r="Q412" s="438"/>
      <c r="R412" s="438"/>
      <c r="S412" s="438"/>
      <c r="T412" s="438"/>
      <c r="U412" s="438"/>
      <c r="V412" s="438"/>
      <c r="W412" s="438"/>
      <c r="X412" s="438"/>
      <c r="Y412" s="438"/>
      <c r="Z412" s="438"/>
      <c r="AA412" s="48"/>
      <c r="AB412" s="48"/>
      <c r="AC412" s="48"/>
    </row>
    <row r="413" spans="1:68" ht="16.5" customHeight="1" x14ac:dyDescent="0.25">
      <c r="A413" s="423" t="s">
        <v>528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2"/>
      <c r="AB413" s="372"/>
      <c r="AC413" s="372"/>
    </row>
    <row r="414" spans="1:68" ht="14.25" customHeight="1" x14ac:dyDescent="0.25">
      <c r="A414" s="392" t="s">
        <v>109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93"/>
      <c r="AA414" s="373"/>
      <c r="AB414" s="373"/>
      <c r="AC414" s="373"/>
    </row>
    <row r="415" spans="1:68" ht="27" customHeight="1" x14ac:dyDescent="0.25">
      <c r="A415" s="54" t="s">
        <v>529</v>
      </c>
      <c r="B415" s="54" t="s">
        <v>530</v>
      </c>
      <c r="C415" s="31">
        <v>4301011428</v>
      </c>
      <c r="D415" s="384">
        <v>4607091389708</v>
      </c>
      <c r="E415" s="385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7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2"/>
      <c r="R415" s="382"/>
      <c r="S415" s="382"/>
      <c r="T415" s="383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04"/>
      <c r="P416" s="394" t="s">
        <v>69</v>
      </c>
      <c r="Q416" s="395"/>
      <c r="R416" s="395"/>
      <c r="S416" s="395"/>
      <c r="T416" s="395"/>
      <c r="U416" s="395"/>
      <c r="V416" s="396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04"/>
      <c r="P417" s="394" t="s">
        <v>69</v>
      </c>
      <c r="Q417" s="395"/>
      <c r="R417" s="395"/>
      <c r="S417" s="395"/>
      <c r="T417" s="395"/>
      <c r="U417" s="395"/>
      <c r="V417" s="396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customHeight="1" x14ac:dyDescent="0.25">
      <c r="A418" s="392" t="s">
        <v>63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73"/>
      <c r="AB418" s="373"/>
      <c r="AC418" s="373"/>
    </row>
    <row r="419" spans="1:68" ht="27" customHeight="1" x14ac:dyDescent="0.25">
      <c r="A419" s="54" t="s">
        <v>531</v>
      </c>
      <c r="B419" s="54" t="s">
        <v>532</v>
      </c>
      <c r="C419" s="31">
        <v>4301031322</v>
      </c>
      <c r="D419" s="384">
        <v>4607091389753</v>
      </c>
      <c r="E419" s="385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2"/>
      <c r="R419" s="382"/>
      <c r="S419" s="382"/>
      <c r="T419" s="383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4">
        <v>4607091389753</v>
      </c>
      <c r="E420" s="385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2"/>
      <c r="R420" s="382"/>
      <c r="S420" s="382"/>
      <c r="T420" s="383"/>
      <c r="U420" s="34"/>
      <c r="V420" s="34"/>
      <c r="W420" s="35" t="s">
        <v>68</v>
      </c>
      <c r="X420" s="377">
        <v>0</v>
      </c>
      <c r="Y420" s="378">
        <f t="shared" si="72"/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customHeight="1" x14ac:dyDescent="0.25">
      <c r="A421" s="54" t="s">
        <v>534</v>
      </c>
      <c r="B421" s="54" t="s">
        <v>535</v>
      </c>
      <c r="C421" s="31">
        <v>4301031323</v>
      </c>
      <c r="D421" s="384">
        <v>4607091389760</v>
      </c>
      <c r="E421" s="385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2"/>
      <c r="R421" s="382"/>
      <c r="S421" s="382"/>
      <c r="T421" s="383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4">
        <v>4607091389746</v>
      </c>
      <c r="E422" s="385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2"/>
      <c r="R422" s="382"/>
      <c r="S422" s="382"/>
      <c r="T422" s="383"/>
      <c r="U422" s="34"/>
      <c r="V422" s="34"/>
      <c r="W422" s="35" t="s">
        <v>68</v>
      </c>
      <c r="X422" s="377">
        <v>0</v>
      </c>
      <c r="Y422" s="378">
        <f t="shared" si="72"/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0</v>
      </c>
      <c r="BN422" s="64">
        <f t="shared" si="74"/>
        <v>0</v>
      </c>
      <c r="BO422" s="64">
        <f t="shared" si="75"/>
        <v>0</v>
      </c>
      <c r="BP422" s="64">
        <f t="shared" si="76"/>
        <v>0</v>
      </c>
    </row>
    <row r="423" spans="1:68" ht="27" customHeight="1" x14ac:dyDescent="0.25">
      <c r="A423" s="54" t="s">
        <v>536</v>
      </c>
      <c r="B423" s="54" t="s">
        <v>538</v>
      </c>
      <c r="C423" s="31">
        <v>4301031356</v>
      </c>
      <c r="D423" s="384">
        <v>4607091389746</v>
      </c>
      <c r="E423" s="385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5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2"/>
      <c r="R423" s="382"/>
      <c r="S423" s="382"/>
      <c r="T423" s="383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customHeight="1" x14ac:dyDescent="0.25">
      <c r="A424" s="54" t="s">
        <v>539</v>
      </c>
      <c r="B424" s="54" t="s">
        <v>540</v>
      </c>
      <c r="C424" s="31">
        <v>4301031335</v>
      </c>
      <c r="D424" s="384">
        <v>4680115883147</v>
      </c>
      <c r="E424" s="385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2"/>
      <c r="R424" s="382"/>
      <c r="S424" s="382"/>
      <c r="T424" s="383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customHeight="1" x14ac:dyDescent="0.25">
      <c r="A425" s="54" t="s">
        <v>539</v>
      </c>
      <c r="B425" s="54" t="s">
        <v>541</v>
      </c>
      <c r="C425" s="31">
        <v>4301031257</v>
      </c>
      <c r="D425" s="384">
        <v>4680115883147</v>
      </c>
      <c r="E425" s="385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2"/>
      <c r="R425" s="382"/>
      <c r="S425" s="382"/>
      <c r="T425" s="383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4301031330</v>
      </c>
      <c r="D426" s="384">
        <v>4607091384338</v>
      </c>
      <c r="E426" s="385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48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82"/>
      <c r="R426" s="382"/>
      <c r="S426" s="382"/>
      <c r="T426" s="383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customHeight="1" x14ac:dyDescent="0.25">
      <c r="A427" s="54" t="s">
        <v>542</v>
      </c>
      <c r="B427" s="54" t="s">
        <v>544</v>
      </c>
      <c r="C427" s="31">
        <v>4301031178</v>
      </c>
      <c r="D427" s="384">
        <v>4607091384338</v>
      </c>
      <c r="E427" s="385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82"/>
      <c r="R427" s="382"/>
      <c r="S427" s="382"/>
      <c r="T427" s="383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customHeight="1" x14ac:dyDescent="0.25">
      <c r="A428" s="54" t="s">
        <v>545</v>
      </c>
      <c r="B428" s="54" t="s">
        <v>546</v>
      </c>
      <c r="C428" s="31">
        <v>4301031336</v>
      </c>
      <c r="D428" s="384">
        <v>4680115883154</v>
      </c>
      <c r="E428" s="385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customHeight="1" x14ac:dyDescent="0.25">
      <c r="A429" s="54" t="s">
        <v>545</v>
      </c>
      <c r="B429" s="54" t="s">
        <v>547</v>
      </c>
      <c r="C429" s="31">
        <v>4301031254</v>
      </c>
      <c r="D429" s="384">
        <v>4680115883154</v>
      </c>
      <c r="E429" s="385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5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2"/>
      <c r="R429" s="382"/>
      <c r="S429" s="382"/>
      <c r="T429" s="383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4">
        <v>4607091389524</v>
      </c>
      <c r="E430" s="385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customHeight="1" x14ac:dyDescent="0.25">
      <c r="A431" s="54" t="s">
        <v>548</v>
      </c>
      <c r="B431" s="54" t="s">
        <v>550</v>
      </c>
      <c r="C431" s="31">
        <v>4301031361</v>
      </c>
      <c r="D431" s="384">
        <v>4607091389524</v>
      </c>
      <c r="E431" s="385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6" t="s">
        <v>551</v>
      </c>
      <c r="Q431" s="382"/>
      <c r="R431" s="382"/>
      <c r="S431" s="382"/>
      <c r="T431" s="383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customHeight="1" x14ac:dyDescent="0.25">
      <c r="A432" s="54" t="s">
        <v>552</v>
      </c>
      <c r="B432" s="54" t="s">
        <v>553</v>
      </c>
      <c r="C432" s="31">
        <v>4301031337</v>
      </c>
      <c r="D432" s="384">
        <v>4680115883161</v>
      </c>
      <c r="E432" s="385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2"/>
      <c r="R432" s="382"/>
      <c r="S432" s="382"/>
      <c r="T432" s="383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customHeight="1" x14ac:dyDescent="0.25">
      <c r="A433" s="54" t="s">
        <v>552</v>
      </c>
      <c r="B433" s="54" t="s">
        <v>554</v>
      </c>
      <c r="C433" s="31">
        <v>4301031258</v>
      </c>
      <c r="D433" s="384">
        <v>4680115883161</v>
      </c>
      <c r="E433" s="385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555</v>
      </c>
      <c r="B434" s="54" t="s">
        <v>556</v>
      </c>
      <c r="C434" s="31">
        <v>4301031333</v>
      </c>
      <c r="D434" s="384">
        <v>4607091389531</v>
      </c>
      <c r="E434" s="385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2"/>
      <c r="R434" s="382"/>
      <c r="S434" s="382"/>
      <c r="T434" s="383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4">
        <v>4607091389531</v>
      </c>
      <c r="E435" s="385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2"/>
      <c r="R435" s="382"/>
      <c r="S435" s="382"/>
      <c r="T435" s="383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customHeight="1" x14ac:dyDescent="0.25">
      <c r="A436" s="54" t="s">
        <v>558</v>
      </c>
      <c r="B436" s="54" t="s">
        <v>559</v>
      </c>
      <c r="C436" s="31">
        <v>4301031360</v>
      </c>
      <c r="D436" s="384">
        <v>4607091384345</v>
      </c>
      <c r="E436" s="385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560</v>
      </c>
      <c r="B437" s="54" t="s">
        <v>561</v>
      </c>
      <c r="C437" s="31">
        <v>4301031338</v>
      </c>
      <c r="D437" s="384">
        <v>4680115883185</v>
      </c>
      <c r="E437" s="385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2"/>
      <c r="R437" s="382"/>
      <c r="S437" s="382"/>
      <c r="T437" s="383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560</v>
      </c>
      <c r="B438" s="54" t="s">
        <v>562</v>
      </c>
      <c r="C438" s="31">
        <v>4301031255</v>
      </c>
      <c r="D438" s="384">
        <v>4680115883185</v>
      </c>
      <c r="E438" s="385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2"/>
      <c r="R438" s="382"/>
      <c r="S438" s="382"/>
      <c r="T438" s="383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4">
        <v>4680115882928</v>
      </c>
      <c r="E439" s="385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2"/>
      <c r="R439" s="382"/>
      <c r="S439" s="382"/>
      <c r="T439" s="383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x14ac:dyDescent="0.2">
      <c r="A440" s="40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404"/>
      <c r="P440" s="394" t="s">
        <v>69</v>
      </c>
      <c r="Q440" s="395"/>
      <c r="R440" s="395"/>
      <c r="S440" s="395"/>
      <c r="T440" s="395"/>
      <c r="U440" s="395"/>
      <c r="V440" s="396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380"/>
      <c r="AB440" s="380"/>
      <c r="AC440" s="380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404"/>
      <c r="P441" s="394" t="s">
        <v>69</v>
      </c>
      <c r="Q441" s="395"/>
      <c r="R441" s="395"/>
      <c r="S441" s="395"/>
      <c r="T441" s="395"/>
      <c r="U441" s="395"/>
      <c r="V441" s="396"/>
      <c r="W441" s="37" t="s">
        <v>68</v>
      </c>
      <c r="X441" s="379">
        <f>IFERROR(SUM(X419:X439),"0")</f>
        <v>0</v>
      </c>
      <c r="Y441" s="379">
        <f>IFERROR(SUM(Y419:Y439),"0")</f>
        <v>0</v>
      </c>
      <c r="Z441" s="37"/>
      <c r="AA441" s="380"/>
      <c r="AB441" s="380"/>
      <c r="AC441" s="380"/>
    </row>
    <row r="442" spans="1:68" ht="14.25" customHeight="1" x14ac:dyDescent="0.25">
      <c r="A442" s="392" t="s">
        <v>71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3"/>
      <c r="AB442" s="373"/>
      <c r="AC442" s="373"/>
    </row>
    <row r="443" spans="1:68" ht="27" customHeight="1" x14ac:dyDescent="0.25">
      <c r="A443" s="54" t="s">
        <v>565</v>
      </c>
      <c r="B443" s="54" t="s">
        <v>566</v>
      </c>
      <c r="C443" s="31">
        <v>4301051284</v>
      </c>
      <c r="D443" s="384">
        <v>4607091384352</v>
      </c>
      <c r="E443" s="385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567</v>
      </c>
      <c r="B444" s="54" t="s">
        <v>568</v>
      </c>
      <c r="C444" s="31">
        <v>4301051431</v>
      </c>
      <c r="D444" s="384">
        <v>4607091389654</v>
      </c>
      <c r="E444" s="385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40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404"/>
      <c r="P445" s="394" t="s">
        <v>69</v>
      </c>
      <c r="Q445" s="395"/>
      <c r="R445" s="395"/>
      <c r="S445" s="395"/>
      <c r="T445" s="395"/>
      <c r="U445" s="395"/>
      <c r="V445" s="396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404"/>
      <c r="P446" s="394" t="s">
        <v>69</v>
      </c>
      <c r="Q446" s="395"/>
      <c r="R446" s="395"/>
      <c r="S446" s="395"/>
      <c r="T446" s="395"/>
      <c r="U446" s="395"/>
      <c r="V446" s="396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customHeight="1" x14ac:dyDescent="0.25">
      <c r="A447" s="392" t="s">
        <v>95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84">
        <v>4680115884342</v>
      </c>
      <c r="E448" s="385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40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404"/>
      <c r="P449" s="394" t="s">
        <v>69</v>
      </c>
      <c r="Q449" s="395"/>
      <c r="R449" s="395"/>
      <c r="S449" s="395"/>
      <c r="T449" s="395"/>
      <c r="U449" s="395"/>
      <c r="V449" s="396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404"/>
      <c r="P450" s="394" t="s">
        <v>69</v>
      </c>
      <c r="Q450" s="395"/>
      <c r="R450" s="395"/>
      <c r="S450" s="395"/>
      <c r="T450" s="395"/>
      <c r="U450" s="395"/>
      <c r="V450" s="396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customHeight="1" x14ac:dyDescent="0.25">
      <c r="A451" s="423" t="s">
        <v>573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2"/>
      <c r="AB451" s="372"/>
      <c r="AC451" s="372"/>
    </row>
    <row r="452" spans="1:68" ht="14.25" customHeight="1" x14ac:dyDescent="0.25">
      <c r="A452" s="392" t="s">
        <v>149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93"/>
      <c r="AA452" s="373"/>
      <c r="AB452" s="373"/>
      <c r="AC452" s="373"/>
    </row>
    <row r="453" spans="1:68" ht="27" customHeight="1" x14ac:dyDescent="0.25">
      <c r="A453" s="54" t="s">
        <v>574</v>
      </c>
      <c r="B453" s="54" t="s">
        <v>575</v>
      </c>
      <c r="C453" s="31">
        <v>4301020315</v>
      </c>
      <c r="D453" s="384">
        <v>4607091389364</v>
      </c>
      <c r="E453" s="385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40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04"/>
      <c r="P454" s="394" t="s">
        <v>69</v>
      </c>
      <c r="Q454" s="395"/>
      <c r="R454" s="395"/>
      <c r="S454" s="395"/>
      <c r="T454" s="395"/>
      <c r="U454" s="395"/>
      <c r="V454" s="396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404"/>
      <c r="P455" s="394" t="s">
        <v>69</v>
      </c>
      <c r="Q455" s="395"/>
      <c r="R455" s="395"/>
      <c r="S455" s="395"/>
      <c r="T455" s="395"/>
      <c r="U455" s="395"/>
      <c r="V455" s="396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customHeight="1" x14ac:dyDescent="0.25">
      <c r="A456" s="392" t="s">
        <v>63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4301031324</v>
      </c>
      <c r="D457" s="384">
        <v>4607091389739</v>
      </c>
      <c r="E457" s="385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4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82"/>
      <c r="R457" s="382"/>
      <c r="S457" s="382"/>
      <c r="T457" s="383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customHeight="1" x14ac:dyDescent="0.25">
      <c r="A458" s="54" t="s">
        <v>576</v>
      </c>
      <c r="B458" s="54" t="s">
        <v>578</v>
      </c>
      <c r="C458" s="31">
        <v>4301031212</v>
      </c>
      <c r="D458" s="384">
        <v>4607091389739</v>
      </c>
      <c r="E458" s="385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45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82"/>
      <c r="R458" s="382"/>
      <c r="S458" s="382"/>
      <c r="T458" s="383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579</v>
      </c>
      <c r="B459" s="54" t="s">
        <v>580</v>
      </c>
      <c r="C459" s="31">
        <v>4301031363</v>
      </c>
      <c r="D459" s="384">
        <v>4607091389425</v>
      </c>
      <c r="E459" s="385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2"/>
      <c r="R459" s="382"/>
      <c r="S459" s="382"/>
      <c r="T459" s="383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customHeight="1" x14ac:dyDescent="0.25">
      <c r="A460" s="54" t="s">
        <v>581</v>
      </c>
      <c r="B460" s="54" t="s">
        <v>582</v>
      </c>
      <c r="C460" s="31">
        <v>4301031334</v>
      </c>
      <c r="D460" s="384">
        <v>4680115880771</v>
      </c>
      <c r="E460" s="385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2"/>
      <c r="R460" s="382"/>
      <c r="S460" s="382"/>
      <c r="T460" s="383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4301031327</v>
      </c>
      <c r="D461" s="384">
        <v>4607091389500</v>
      </c>
      <c r="E461" s="385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6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2"/>
      <c r="R461" s="382"/>
      <c r="S461" s="382"/>
      <c r="T461" s="383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583</v>
      </c>
      <c r="B462" s="54" t="s">
        <v>585</v>
      </c>
      <c r="C462" s="31">
        <v>4301031173</v>
      </c>
      <c r="D462" s="384">
        <v>4607091389500</v>
      </c>
      <c r="E462" s="385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6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04"/>
      <c r="P463" s="394" t="s">
        <v>69</v>
      </c>
      <c r="Q463" s="395"/>
      <c r="R463" s="395"/>
      <c r="S463" s="395"/>
      <c r="T463" s="395"/>
      <c r="U463" s="395"/>
      <c r="V463" s="396"/>
      <c r="W463" s="37" t="s">
        <v>70</v>
      </c>
      <c r="X463" s="379">
        <f>IFERROR(X457/H457,"0")+IFERROR(X458/H458,"0")+IFERROR(X459/H459,"0")+IFERROR(X460/H460,"0")+IFERROR(X461/H461,"0")+IFERROR(X462/H462,"0")</f>
        <v>0</v>
      </c>
      <c r="Y463" s="379">
        <f>IFERROR(Y457/H457,"0")+IFERROR(Y458/H458,"0")+IFERROR(Y459/H459,"0")+IFERROR(Y460/H460,"0")+IFERROR(Y461/H461,"0")+IFERROR(Y462/H462,"0")</f>
        <v>0</v>
      </c>
      <c r="Z463" s="379">
        <f>IFERROR(IF(Z457="",0,Z457),"0")+IFERROR(IF(Z458="",0,Z458),"0")+IFERROR(IF(Z459="",0,Z459),"0")+IFERROR(IF(Z460="",0,Z460),"0")+IFERROR(IF(Z461="",0,Z461),"0")+IFERROR(IF(Z462="",0,Z462),"0")</f>
        <v>0</v>
      </c>
      <c r="AA463" s="380"/>
      <c r="AB463" s="380"/>
      <c r="AC463" s="380"/>
    </row>
    <row r="464" spans="1:68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04"/>
      <c r="P464" s="394" t="s">
        <v>69</v>
      </c>
      <c r="Q464" s="395"/>
      <c r="R464" s="395"/>
      <c r="S464" s="395"/>
      <c r="T464" s="395"/>
      <c r="U464" s="395"/>
      <c r="V464" s="396"/>
      <c r="W464" s="37" t="s">
        <v>68</v>
      </c>
      <c r="X464" s="379">
        <f>IFERROR(SUM(X457:X462),"0")</f>
        <v>0</v>
      </c>
      <c r="Y464" s="379">
        <f>IFERROR(SUM(Y457:Y462),"0")</f>
        <v>0</v>
      </c>
      <c r="Z464" s="37"/>
      <c r="AA464" s="380"/>
      <c r="AB464" s="380"/>
      <c r="AC464" s="380"/>
    </row>
    <row r="465" spans="1:68" ht="14.25" customHeight="1" x14ac:dyDescent="0.25">
      <c r="A465" s="392" t="s">
        <v>104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4">
        <v>4680115884090</v>
      </c>
      <c r="E466" s="385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0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04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04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customHeight="1" x14ac:dyDescent="0.25">
      <c r="A469" s="423" t="s">
        <v>588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2"/>
      <c r="AB469" s="372"/>
      <c r="AC469" s="372"/>
    </row>
    <row r="470" spans="1:68" ht="14.25" customHeight="1" x14ac:dyDescent="0.25">
      <c r="A470" s="392" t="s">
        <v>63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84">
        <v>4680115885189</v>
      </c>
      <c r="E471" s="385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2"/>
      <c r="R471" s="382"/>
      <c r="S471" s="382"/>
      <c r="T471" s="383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84">
        <v>4680115885172</v>
      </c>
      <c r="E472" s="385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2"/>
      <c r="R472" s="382"/>
      <c r="S472" s="382"/>
      <c r="T472" s="383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4">
        <v>4680115885110</v>
      </c>
      <c r="E473" s="385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2"/>
      <c r="R473" s="382"/>
      <c r="S473" s="382"/>
      <c r="T473" s="383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403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404"/>
      <c r="P474" s="394" t="s">
        <v>69</v>
      </c>
      <c r="Q474" s="395"/>
      <c r="R474" s="395"/>
      <c r="S474" s="395"/>
      <c r="T474" s="395"/>
      <c r="U474" s="395"/>
      <c r="V474" s="396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404"/>
      <c r="P475" s="394" t="s">
        <v>69</v>
      </c>
      <c r="Q475" s="395"/>
      <c r="R475" s="395"/>
      <c r="S475" s="395"/>
      <c r="T475" s="395"/>
      <c r="U475" s="395"/>
      <c r="V475" s="396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customHeight="1" x14ac:dyDescent="0.25">
      <c r="A476" s="423" t="s">
        <v>595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2"/>
      <c r="AB476" s="372"/>
      <c r="AC476" s="372"/>
    </row>
    <row r="477" spans="1:68" ht="14.25" customHeight="1" x14ac:dyDescent="0.25">
      <c r="A477" s="392" t="s">
        <v>63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3"/>
      <c r="AB477" s="373"/>
      <c r="AC477" s="373"/>
    </row>
    <row r="478" spans="1:68" ht="27" customHeight="1" x14ac:dyDescent="0.25">
      <c r="A478" s="54" t="s">
        <v>596</v>
      </c>
      <c r="B478" s="54" t="s">
        <v>597</v>
      </c>
      <c r="C478" s="31">
        <v>4301031261</v>
      </c>
      <c r="D478" s="384">
        <v>4680115885103</v>
      </c>
      <c r="E478" s="385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2"/>
      <c r="R478" s="382"/>
      <c r="S478" s="382"/>
      <c r="T478" s="383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403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404"/>
      <c r="P479" s="394" t="s">
        <v>69</v>
      </c>
      <c r="Q479" s="395"/>
      <c r="R479" s="395"/>
      <c r="S479" s="395"/>
      <c r="T479" s="395"/>
      <c r="U479" s="395"/>
      <c r="V479" s="396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04"/>
      <c r="P480" s="394" t="s">
        <v>69</v>
      </c>
      <c r="Q480" s="395"/>
      <c r="R480" s="395"/>
      <c r="S480" s="395"/>
      <c r="T480" s="395"/>
      <c r="U480" s="395"/>
      <c r="V480" s="396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customHeight="1" x14ac:dyDescent="0.2">
      <c r="A481" s="437" t="s">
        <v>598</v>
      </c>
      <c r="B481" s="438"/>
      <c r="C481" s="438"/>
      <c r="D481" s="438"/>
      <c r="E481" s="438"/>
      <c r="F481" s="438"/>
      <c r="G481" s="438"/>
      <c r="H481" s="438"/>
      <c r="I481" s="438"/>
      <c r="J481" s="438"/>
      <c r="K481" s="438"/>
      <c r="L481" s="438"/>
      <c r="M481" s="438"/>
      <c r="N481" s="438"/>
      <c r="O481" s="438"/>
      <c r="P481" s="438"/>
      <c r="Q481" s="438"/>
      <c r="R481" s="438"/>
      <c r="S481" s="438"/>
      <c r="T481" s="438"/>
      <c r="U481" s="438"/>
      <c r="V481" s="438"/>
      <c r="W481" s="438"/>
      <c r="X481" s="438"/>
      <c r="Y481" s="438"/>
      <c r="Z481" s="438"/>
      <c r="AA481" s="48"/>
      <c r="AB481" s="48"/>
      <c r="AC481" s="48"/>
    </row>
    <row r="482" spans="1:68" ht="16.5" customHeight="1" x14ac:dyDescent="0.25">
      <c r="A482" s="423" t="s">
        <v>598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392" t="s">
        <v>109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4">
        <v>4607091389067</v>
      </c>
      <c r="E484" s="385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2"/>
      <c r="R484" s="382"/>
      <c r="S484" s="382"/>
      <c r="T484" s="383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84">
        <v>4680115885271</v>
      </c>
      <c r="E485" s="385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2"/>
      <c r="R485" s="382"/>
      <c r="S485" s="382"/>
      <c r="T485" s="383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customHeight="1" x14ac:dyDescent="0.25">
      <c r="A486" s="54" t="s">
        <v>603</v>
      </c>
      <c r="B486" s="54" t="s">
        <v>604</v>
      </c>
      <c r="C486" s="31">
        <v>4301011774</v>
      </c>
      <c r="D486" s="384">
        <v>4680115884502</v>
      </c>
      <c r="E486" s="385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2"/>
      <c r="R486" s="382"/>
      <c r="S486" s="382"/>
      <c r="T486" s="383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4">
        <v>4607091389104</v>
      </c>
      <c r="E487" s="385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2"/>
      <c r="R487" s="382"/>
      <c r="S487" s="382"/>
      <c r="T487" s="383"/>
      <c r="U487" s="34"/>
      <c r="V487" s="34"/>
      <c r="W487" s="35" t="s">
        <v>68</v>
      </c>
      <c r="X487" s="377">
        <v>0</v>
      </c>
      <c r="Y487" s="378">
        <f t="shared" si="83"/>
        <v>0</v>
      </c>
      <c r="Z487" s="36" t="str">
        <f t="shared" si="84"/>
        <v/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0</v>
      </c>
      <c r="BN487" s="64">
        <f t="shared" si="86"/>
        <v>0</v>
      </c>
      <c r="BO487" s="64">
        <f t="shared" si="87"/>
        <v>0</v>
      </c>
      <c r="BP487" s="64">
        <f t="shared" si="88"/>
        <v>0</v>
      </c>
    </row>
    <row r="488" spans="1:68" ht="16.5" customHeight="1" x14ac:dyDescent="0.25">
      <c r="A488" s="54" t="s">
        <v>607</v>
      </c>
      <c r="B488" s="54" t="s">
        <v>608</v>
      </c>
      <c r="C488" s="31">
        <v>4301011799</v>
      </c>
      <c r="D488" s="384">
        <v>4680115884519</v>
      </c>
      <c r="E488" s="385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2"/>
      <c r="R488" s="382"/>
      <c r="S488" s="382"/>
      <c r="T488" s="383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4">
        <v>4680115885226</v>
      </c>
      <c r="E489" s="385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2"/>
      <c r="R489" s="382"/>
      <c r="S489" s="382"/>
      <c r="T489" s="383"/>
      <c r="U489" s="34"/>
      <c r="V489" s="34"/>
      <c r="W489" s="35" t="s">
        <v>68</v>
      </c>
      <c r="X489" s="377">
        <v>0</v>
      </c>
      <c r="Y489" s="378">
        <f t="shared" si="83"/>
        <v>0</v>
      </c>
      <c r="Z489" s="36" t="str">
        <f t="shared" si="84"/>
        <v/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0</v>
      </c>
      <c r="BN489" s="64">
        <f t="shared" si="86"/>
        <v>0</v>
      </c>
      <c r="BO489" s="64">
        <f t="shared" si="87"/>
        <v>0</v>
      </c>
      <c r="BP489" s="64">
        <f t="shared" si="88"/>
        <v>0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4">
        <v>4680115880603</v>
      </c>
      <c r="E490" s="385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2"/>
      <c r="R490" s="382"/>
      <c r="S490" s="382"/>
      <c r="T490" s="383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4">
        <v>4607091389982</v>
      </c>
      <c r="E491" s="385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2"/>
      <c r="R491" s="382"/>
      <c r="S491" s="382"/>
      <c r="T491" s="383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x14ac:dyDescent="0.2">
      <c r="A492" s="40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04"/>
      <c r="P492" s="394" t="s">
        <v>69</v>
      </c>
      <c r="Q492" s="395"/>
      <c r="R492" s="395"/>
      <c r="S492" s="395"/>
      <c r="T492" s="395"/>
      <c r="U492" s="395"/>
      <c r="V492" s="396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0</v>
      </c>
      <c r="Y492" s="379">
        <f>IFERROR(Y484/H484,"0")+IFERROR(Y485/H485,"0")+IFERROR(Y486/H486,"0")+IFERROR(Y487/H487,"0")+IFERROR(Y488/H488,"0")+IFERROR(Y489/H489,"0")+IFERROR(Y490/H490,"0")+IFERROR(Y491/H491,"0")</f>
        <v>0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04"/>
      <c r="P493" s="394" t="s">
        <v>69</v>
      </c>
      <c r="Q493" s="395"/>
      <c r="R493" s="395"/>
      <c r="S493" s="395"/>
      <c r="T493" s="395"/>
      <c r="U493" s="395"/>
      <c r="V493" s="396"/>
      <c r="W493" s="37" t="s">
        <v>68</v>
      </c>
      <c r="X493" s="379">
        <f>IFERROR(SUM(X484:X491),"0")</f>
        <v>0</v>
      </c>
      <c r="Y493" s="379">
        <f>IFERROR(SUM(Y484:Y491),"0")</f>
        <v>0</v>
      </c>
      <c r="Z493" s="37"/>
      <c r="AA493" s="380"/>
      <c r="AB493" s="380"/>
      <c r="AC493" s="380"/>
    </row>
    <row r="494" spans="1:68" ht="14.25" customHeight="1" x14ac:dyDescent="0.25">
      <c r="A494" s="392" t="s">
        <v>149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4">
        <v>4607091388930</v>
      </c>
      <c r="E495" s="385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2"/>
      <c r="R495" s="382"/>
      <c r="S495" s="382"/>
      <c r="T495" s="383"/>
      <c r="U495" s="34"/>
      <c r="V495" s="34"/>
      <c r="W495" s="35" t="s">
        <v>68</v>
      </c>
      <c r="X495" s="377">
        <v>0</v>
      </c>
      <c r="Y495" s="378">
        <f>IFERROR(IF(X495="",0,CEILING((X495/$H495),1)*$H495),"")</f>
        <v>0</v>
      </c>
      <c r="Z495" s="36" t="str">
        <f>IFERROR(IF(Y495=0,"",ROUNDUP(Y495/H495,0)*0.01196),"")</f>
        <v/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16.5" customHeight="1" x14ac:dyDescent="0.25">
      <c r="A496" s="54" t="s">
        <v>617</v>
      </c>
      <c r="B496" s="54" t="s">
        <v>618</v>
      </c>
      <c r="C496" s="31">
        <v>4301020206</v>
      </c>
      <c r="D496" s="384">
        <v>4680115880054</v>
      </c>
      <c r="E496" s="385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04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79">
        <f>IFERROR(X495/H495,"0")+IFERROR(X496/H496,"0")</f>
        <v>0</v>
      </c>
      <c r="Y497" s="379">
        <f>IFERROR(Y495/H495,"0")+IFERROR(Y496/H496,"0")</f>
        <v>0</v>
      </c>
      <c r="Z497" s="379">
        <f>IFERROR(IF(Z495="",0,Z495),"0")+IFERROR(IF(Z496="",0,Z496),"0")</f>
        <v>0</v>
      </c>
      <c r="AA497" s="380"/>
      <c r="AB497" s="380"/>
      <c r="AC497" s="380"/>
    </row>
    <row r="498" spans="1:68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04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79">
        <f>IFERROR(SUM(X495:X496),"0")</f>
        <v>0</v>
      </c>
      <c r="Y498" s="379">
        <f>IFERROR(SUM(Y495:Y496),"0")</f>
        <v>0</v>
      </c>
      <c r="Z498" s="37"/>
      <c r="AA498" s="380"/>
      <c r="AB498" s="380"/>
      <c r="AC498" s="380"/>
    </row>
    <row r="499" spans="1:68" ht="14.25" customHeight="1" x14ac:dyDescent="0.25">
      <c r="A499" s="392" t="s">
        <v>63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93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4">
        <v>4680115883116</v>
      </c>
      <c r="E500" s="385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2"/>
      <c r="R500" s="382"/>
      <c r="S500" s="382"/>
      <c r="T500" s="383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4">
        <v>4680115883093</v>
      </c>
      <c r="E501" s="385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4">
        <v>4680115883109</v>
      </c>
      <c r="E502" s="385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2"/>
      <c r="R502" s="382"/>
      <c r="S502" s="382"/>
      <c r="T502" s="383"/>
      <c r="U502" s="34"/>
      <c r="V502" s="34"/>
      <c r="W502" s="35" t="s">
        <v>68</v>
      </c>
      <c r="X502" s="377">
        <v>0</v>
      </c>
      <c r="Y502" s="378">
        <f t="shared" si="89"/>
        <v>0</v>
      </c>
      <c r="Z502" s="36" t="str">
        <f>IFERROR(IF(Y502=0,"",ROUNDUP(Y502/H502,0)*0.01196),"")</f>
        <v/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0</v>
      </c>
      <c r="BN502" s="64">
        <f t="shared" si="91"/>
        <v>0</v>
      </c>
      <c r="BO502" s="64">
        <f t="shared" si="92"/>
        <v>0</v>
      </c>
      <c r="BP502" s="64">
        <f t="shared" si="93"/>
        <v>0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4">
        <v>4680115882072</v>
      </c>
      <c r="E503" s="385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2"/>
      <c r="R503" s="382"/>
      <c r="S503" s="382"/>
      <c r="T503" s="383"/>
      <c r="U503" s="34"/>
      <c r="V503" s="34"/>
      <c r="W503" s="35" t="s">
        <v>68</v>
      </c>
      <c r="X503" s="377">
        <v>11</v>
      </c>
      <c r="Y503" s="378">
        <f t="shared" si="89"/>
        <v>14.4</v>
      </c>
      <c r="Z503" s="36">
        <f>IFERROR(IF(Y503=0,"",ROUNDUP(Y503/H503,0)*0.00937),"")</f>
        <v>3.7479999999999999E-2</v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11.733333333333333</v>
      </c>
      <c r="BN503" s="64">
        <f t="shared" si="91"/>
        <v>15.36</v>
      </c>
      <c r="BO503" s="64">
        <f t="shared" si="92"/>
        <v>2.5462962962962962E-2</v>
      </c>
      <c r="BP503" s="64">
        <f t="shared" si="93"/>
        <v>3.3333333333333333E-2</v>
      </c>
    </row>
    <row r="504" spans="1:68" ht="27" customHeight="1" x14ac:dyDescent="0.25">
      <c r="A504" s="54" t="s">
        <v>627</v>
      </c>
      <c r="B504" s="54" t="s">
        <v>628</v>
      </c>
      <c r="C504" s="31">
        <v>4301031251</v>
      </c>
      <c r="D504" s="384">
        <v>4680115882102</v>
      </c>
      <c r="E504" s="385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2"/>
      <c r="R504" s="382"/>
      <c r="S504" s="382"/>
      <c r="T504" s="383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84">
        <v>4680115882096</v>
      </c>
      <c r="E505" s="385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2"/>
      <c r="R505" s="382"/>
      <c r="S505" s="382"/>
      <c r="T505" s="383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x14ac:dyDescent="0.2">
      <c r="A506" s="40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04"/>
      <c r="P506" s="394" t="s">
        <v>69</v>
      </c>
      <c r="Q506" s="395"/>
      <c r="R506" s="395"/>
      <c r="S506" s="395"/>
      <c r="T506" s="395"/>
      <c r="U506" s="395"/>
      <c r="V506" s="396"/>
      <c r="W506" s="37" t="s">
        <v>70</v>
      </c>
      <c r="X506" s="379">
        <f>IFERROR(X500/H500,"0")+IFERROR(X501/H501,"0")+IFERROR(X502/H502,"0")+IFERROR(X503/H503,"0")+IFERROR(X504/H504,"0")+IFERROR(X505/H505,"0")</f>
        <v>3.0555555555555554</v>
      </c>
      <c r="Y506" s="379">
        <f>IFERROR(Y500/H500,"0")+IFERROR(Y501/H501,"0")+IFERROR(Y502/H502,"0")+IFERROR(Y503/H503,"0")+IFERROR(Y504/H504,"0")+IFERROR(Y505/H505,"0")</f>
        <v>4</v>
      </c>
      <c r="Z506" s="379">
        <f>IFERROR(IF(Z500="",0,Z500),"0")+IFERROR(IF(Z501="",0,Z501),"0")+IFERROR(IF(Z502="",0,Z502),"0")+IFERROR(IF(Z503="",0,Z503),"0")+IFERROR(IF(Z504="",0,Z504),"0")+IFERROR(IF(Z505="",0,Z505),"0")</f>
        <v>3.7479999999999999E-2</v>
      </c>
      <c r="AA506" s="380"/>
      <c r="AB506" s="380"/>
      <c r="AC506" s="380"/>
    </row>
    <row r="507" spans="1:68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404"/>
      <c r="P507" s="394" t="s">
        <v>69</v>
      </c>
      <c r="Q507" s="395"/>
      <c r="R507" s="395"/>
      <c r="S507" s="395"/>
      <c r="T507" s="395"/>
      <c r="U507" s="395"/>
      <c r="V507" s="396"/>
      <c r="W507" s="37" t="s">
        <v>68</v>
      </c>
      <c r="X507" s="379">
        <f>IFERROR(SUM(X500:X505),"0")</f>
        <v>11</v>
      </c>
      <c r="Y507" s="379">
        <f>IFERROR(SUM(Y500:Y505),"0")</f>
        <v>14.4</v>
      </c>
      <c r="Z507" s="37"/>
      <c r="AA507" s="380"/>
      <c r="AB507" s="380"/>
      <c r="AC507" s="380"/>
    </row>
    <row r="508" spans="1:68" ht="14.25" customHeight="1" x14ac:dyDescent="0.25">
      <c r="A508" s="392" t="s">
        <v>71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16.5" customHeight="1" x14ac:dyDescent="0.25">
      <c r="A509" s="54" t="s">
        <v>631</v>
      </c>
      <c r="B509" s="54" t="s">
        <v>632</v>
      </c>
      <c r="C509" s="31">
        <v>4301051230</v>
      </c>
      <c r="D509" s="384">
        <v>4607091383409</v>
      </c>
      <c r="E509" s="385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2"/>
      <c r="R509" s="382"/>
      <c r="S509" s="382"/>
      <c r="T509" s="383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customHeight="1" x14ac:dyDescent="0.25">
      <c r="A510" s="54" t="s">
        <v>633</v>
      </c>
      <c r="B510" s="54" t="s">
        <v>634</v>
      </c>
      <c r="C510" s="31">
        <v>4301051231</v>
      </c>
      <c r="D510" s="384">
        <v>4607091383416</v>
      </c>
      <c r="E510" s="385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2"/>
      <c r="R510" s="382"/>
      <c r="S510" s="382"/>
      <c r="T510" s="383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635</v>
      </c>
      <c r="B511" s="54" t="s">
        <v>636</v>
      </c>
      <c r="C511" s="31">
        <v>4301051058</v>
      </c>
      <c r="D511" s="384">
        <v>4680115883536</v>
      </c>
      <c r="E511" s="385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403"/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404"/>
      <c r="P512" s="394" t="s">
        <v>69</v>
      </c>
      <c r="Q512" s="395"/>
      <c r="R512" s="395"/>
      <c r="S512" s="395"/>
      <c r="T512" s="395"/>
      <c r="U512" s="395"/>
      <c r="V512" s="396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404"/>
      <c r="P513" s="394" t="s">
        <v>69</v>
      </c>
      <c r="Q513" s="395"/>
      <c r="R513" s="395"/>
      <c r="S513" s="395"/>
      <c r="T513" s="395"/>
      <c r="U513" s="395"/>
      <c r="V513" s="396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customHeight="1" x14ac:dyDescent="0.25">
      <c r="A514" s="392" t="s">
        <v>170</v>
      </c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3"/>
      <c r="P514" s="393"/>
      <c r="Q514" s="393"/>
      <c r="R514" s="393"/>
      <c r="S514" s="393"/>
      <c r="T514" s="393"/>
      <c r="U514" s="393"/>
      <c r="V514" s="393"/>
      <c r="W514" s="393"/>
      <c r="X514" s="393"/>
      <c r="Y514" s="393"/>
      <c r="Z514" s="393"/>
      <c r="AA514" s="373"/>
      <c r="AB514" s="373"/>
      <c r="AC514" s="373"/>
    </row>
    <row r="515" spans="1:68" ht="16.5" customHeight="1" x14ac:dyDescent="0.25">
      <c r="A515" s="54" t="s">
        <v>637</v>
      </c>
      <c r="B515" s="54" t="s">
        <v>638</v>
      </c>
      <c r="C515" s="31">
        <v>4301060363</v>
      </c>
      <c r="D515" s="384">
        <v>4680115885035</v>
      </c>
      <c r="E515" s="385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40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04"/>
      <c r="P516" s="394" t="s">
        <v>69</v>
      </c>
      <c r="Q516" s="395"/>
      <c r="R516" s="395"/>
      <c r="S516" s="395"/>
      <c r="T516" s="395"/>
      <c r="U516" s="395"/>
      <c r="V516" s="396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x14ac:dyDescent="0.2">
      <c r="A517" s="393"/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404"/>
      <c r="P517" s="394" t="s">
        <v>69</v>
      </c>
      <c r="Q517" s="395"/>
      <c r="R517" s="395"/>
      <c r="S517" s="395"/>
      <c r="T517" s="395"/>
      <c r="U517" s="395"/>
      <c r="V517" s="396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customHeight="1" x14ac:dyDescent="0.2">
      <c r="A518" s="437" t="s">
        <v>639</v>
      </c>
      <c r="B518" s="438"/>
      <c r="C518" s="438"/>
      <c r="D518" s="438"/>
      <c r="E518" s="438"/>
      <c r="F518" s="438"/>
      <c r="G518" s="438"/>
      <c r="H518" s="438"/>
      <c r="I518" s="438"/>
      <c r="J518" s="438"/>
      <c r="K518" s="438"/>
      <c r="L518" s="438"/>
      <c r="M518" s="438"/>
      <c r="N518" s="438"/>
      <c r="O518" s="438"/>
      <c r="P518" s="438"/>
      <c r="Q518" s="438"/>
      <c r="R518" s="438"/>
      <c r="S518" s="438"/>
      <c r="T518" s="438"/>
      <c r="U518" s="438"/>
      <c r="V518" s="438"/>
      <c r="W518" s="438"/>
      <c r="X518" s="438"/>
      <c r="Y518" s="438"/>
      <c r="Z518" s="438"/>
      <c r="AA518" s="48"/>
      <c r="AB518" s="48"/>
      <c r="AC518" s="48"/>
    </row>
    <row r="519" spans="1:68" ht="16.5" customHeight="1" x14ac:dyDescent="0.25">
      <c r="A519" s="423" t="s">
        <v>639</v>
      </c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  <c r="X519" s="393"/>
      <c r="Y519" s="393"/>
      <c r="Z519" s="393"/>
      <c r="AA519" s="372"/>
      <c r="AB519" s="372"/>
      <c r="AC519" s="372"/>
    </row>
    <row r="520" spans="1:68" ht="14.25" customHeight="1" x14ac:dyDescent="0.25">
      <c r="A520" s="392" t="s">
        <v>109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27" customHeight="1" x14ac:dyDescent="0.25">
      <c r="A521" s="54" t="s">
        <v>640</v>
      </c>
      <c r="B521" s="54" t="s">
        <v>641</v>
      </c>
      <c r="C521" s="31">
        <v>4301011763</v>
      </c>
      <c r="D521" s="384">
        <v>4640242181011</v>
      </c>
      <c r="E521" s="385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5" t="s">
        <v>642</v>
      </c>
      <c r="Q521" s="382"/>
      <c r="R521" s="382"/>
      <c r="S521" s="382"/>
      <c r="T521" s="383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customHeight="1" x14ac:dyDescent="0.25">
      <c r="A522" s="54" t="s">
        <v>643</v>
      </c>
      <c r="B522" s="54" t="s">
        <v>644</v>
      </c>
      <c r="C522" s="31">
        <v>4301011585</v>
      </c>
      <c r="D522" s="384">
        <v>4640242180441</v>
      </c>
      <c r="E522" s="385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3" t="s">
        <v>645</v>
      </c>
      <c r="Q522" s="382"/>
      <c r="R522" s="382"/>
      <c r="S522" s="382"/>
      <c r="T522" s="383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84">
        <v>4640242180564</v>
      </c>
      <c r="E523" s="385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3" t="s">
        <v>648</v>
      </c>
      <c r="Q523" s="382"/>
      <c r="R523" s="382"/>
      <c r="S523" s="382"/>
      <c r="T523" s="383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customHeight="1" x14ac:dyDescent="0.25">
      <c r="A524" s="54" t="s">
        <v>649</v>
      </c>
      <c r="B524" s="54" t="s">
        <v>650</v>
      </c>
      <c r="C524" s="31">
        <v>4301011762</v>
      </c>
      <c r="D524" s="384">
        <v>4640242180922</v>
      </c>
      <c r="E524" s="385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4" t="s">
        <v>651</v>
      </c>
      <c r="Q524" s="382"/>
      <c r="R524" s="382"/>
      <c r="S524" s="382"/>
      <c r="T524" s="383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652</v>
      </c>
      <c r="B525" s="54" t="s">
        <v>653</v>
      </c>
      <c r="C525" s="31">
        <v>4301011764</v>
      </c>
      <c r="D525" s="384">
        <v>4640242181189</v>
      </c>
      <c r="E525" s="385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67" t="s">
        <v>654</v>
      </c>
      <c r="Q525" s="382"/>
      <c r="R525" s="382"/>
      <c r="S525" s="382"/>
      <c r="T525" s="383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655</v>
      </c>
      <c r="B526" s="54" t="s">
        <v>656</v>
      </c>
      <c r="C526" s="31">
        <v>4301011551</v>
      </c>
      <c r="D526" s="384">
        <v>4640242180038</v>
      </c>
      <c r="E526" s="385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76" t="s">
        <v>657</v>
      </c>
      <c r="Q526" s="382"/>
      <c r="R526" s="382"/>
      <c r="S526" s="382"/>
      <c r="T526" s="383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658</v>
      </c>
      <c r="B527" s="54" t="s">
        <v>659</v>
      </c>
      <c r="C527" s="31">
        <v>4301011765</v>
      </c>
      <c r="D527" s="384">
        <v>4640242181172</v>
      </c>
      <c r="E527" s="385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4" t="s">
        <v>660</v>
      </c>
      <c r="Q527" s="382"/>
      <c r="R527" s="382"/>
      <c r="S527" s="382"/>
      <c r="T527" s="383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40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3"/>
      <c r="O528" s="404"/>
      <c r="P528" s="394" t="s">
        <v>69</v>
      </c>
      <c r="Q528" s="395"/>
      <c r="R528" s="395"/>
      <c r="S528" s="395"/>
      <c r="T528" s="395"/>
      <c r="U528" s="395"/>
      <c r="V528" s="396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04"/>
      <c r="P529" s="394" t="s">
        <v>69</v>
      </c>
      <c r="Q529" s="395"/>
      <c r="R529" s="395"/>
      <c r="S529" s="395"/>
      <c r="T529" s="395"/>
      <c r="U529" s="395"/>
      <c r="V529" s="396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customHeight="1" x14ac:dyDescent="0.25">
      <c r="A530" s="392" t="s">
        <v>149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93"/>
      <c r="AA530" s="373"/>
      <c r="AB530" s="373"/>
      <c r="AC530" s="373"/>
    </row>
    <row r="531" spans="1:68" ht="16.5" customHeight="1" x14ac:dyDescent="0.25">
      <c r="A531" s="54" t="s">
        <v>661</v>
      </c>
      <c r="B531" s="54" t="s">
        <v>662</v>
      </c>
      <c r="C531" s="31">
        <v>4301020269</v>
      </c>
      <c r="D531" s="384">
        <v>4640242180519</v>
      </c>
      <c r="E531" s="385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0" t="s">
        <v>663</v>
      </c>
      <c r="Q531" s="382"/>
      <c r="R531" s="382"/>
      <c r="S531" s="382"/>
      <c r="T531" s="383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664</v>
      </c>
      <c r="B532" s="54" t="s">
        <v>665</v>
      </c>
      <c r="C532" s="31">
        <v>4301020260</v>
      </c>
      <c r="D532" s="384">
        <v>4640242180526</v>
      </c>
      <c r="E532" s="385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3" t="s">
        <v>666</v>
      </c>
      <c r="Q532" s="382"/>
      <c r="R532" s="382"/>
      <c r="S532" s="382"/>
      <c r="T532" s="383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667</v>
      </c>
      <c r="B533" s="54" t="s">
        <v>668</v>
      </c>
      <c r="C533" s="31">
        <v>4301020309</v>
      </c>
      <c r="D533" s="384">
        <v>4640242180090</v>
      </c>
      <c r="E533" s="385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7" t="s">
        <v>669</v>
      </c>
      <c r="Q533" s="382"/>
      <c r="R533" s="382"/>
      <c r="S533" s="382"/>
      <c r="T533" s="383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670</v>
      </c>
      <c r="B534" s="54" t="s">
        <v>671</v>
      </c>
      <c r="C534" s="31">
        <v>4301020295</v>
      </c>
      <c r="D534" s="384">
        <v>4640242181363</v>
      </c>
      <c r="E534" s="385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82"/>
      <c r="R534" s="382"/>
      <c r="S534" s="382"/>
      <c r="T534" s="383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0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04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04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customHeight="1" x14ac:dyDescent="0.25">
      <c r="A537" s="392" t="s">
        <v>63</v>
      </c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3"/>
      <c r="P537" s="393"/>
      <c r="Q537" s="393"/>
      <c r="R537" s="393"/>
      <c r="S537" s="393"/>
      <c r="T537" s="393"/>
      <c r="U537" s="393"/>
      <c r="V537" s="393"/>
      <c r="W537" s="393"/>
      <c r="X537" s="393"/>
      <c r="Y537" s="393"/>
      <c r="Z537" s="393"/>
      <c r="AA537" s="373"/>
      <c r="AB537" s="373"/>
      <c r="AC537" s="373"/>
    </row>
    <row r="538" spans="1:68" ht="27" customHeight="1" x14ac:dyDescent="0.25">
      <c r="A538" s="54" t="s">
        <v>673</v>
      </c>
      <c r="B538" s="54" t="s">
        <v>674</v>
      </c>
      <c r="C538" s="31">
        <v>4301031280</v>
      </c>
      <c r="D538" s="384">
        <v>4640242180816</v>
      </c>
      <c r="E538" s="385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5" t="s">
        <v>675</v>
      </c>
      <c r="Q538" s="382"/>
      <c r="R538" s="382"/>
      <c r="S538" s="382"/>
      <c r="T538" s="383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4">
        <v>4640242180595</v>
      </c>
      <c r="E539" s="385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67" t="s">
        <v>678</v>
      </c>
      <c r="Q539" s="382"/>
      <c r="R539" s="382"/>
      <c r="S539" s="382"/>
      <c r="T539" s="383"/>
      <c r="U539" s="34"/>
      <c r="V539" s="34"/>
      <c r="W539" s="35" t="s">
        <v>68</v>
      </c>
      <c r="X539" s="377">
        <v>120</v>
      </c>
      <c r="Y539" s="378">
        <f t="shared" si="99"/>
        <v>121.80000000000001</v>
      </c>
      <c r="Z539" s="36">
        <f>IFERROR(IF(Y539=0,"",ROUNDUP(Y539/H539,0)*0.00753),"")</f>
        <v>0.21837000000000001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127.42857142857143</v>
      </c>
      <c r="BN539" s="64">
        <f t="shared" si="101"/>
        <v>129.34</v>
      </c>
      <c r="BO539" s="64">
        <f t="shared" si="102"/>
        <v>0.18315018315018314</v>
      </c>
      <c r="BP539" s="64">
        <f t="shared" si="103"/>
        <v>0.1858974358974359</v>
      </c>
    </row>
    <row r="540" spans="1:68" ht="27" customHeight="1" x14ac:dyDescent="0.25">
      <c r="A540" s="54" t="s">
        <v>679</v>
      </c>
      <c r="B540" s="54" t="s">
        <v>680</v>
      </c>
      <c r="C540" s="31">
        <v>4301031289</v>
      </c>
      <c r="D540" s="384">
        <v>4640242181615</v>
      </c>
      <c r="E540" s="385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2" t="s">
        <v>681</v>
      </c>
      <c r="Q540" s="382"/>
      <c r="R540" s="382"/>
      <c r="S540" s="382"/>
      <c r="T540" s="383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customHeight="1" x14ac:dyDescent="0.25">
      <c r="A541" s="54" t="s">
        <v>682</v>
      </c>
      <c r="B541" s="54" t="s">
        <v>683</v>
      </c>
      <c r="C541" s="31">
        <v>4301031285</v>
      </c>
      <c r="D541" s="384">
        <v>4640242181639</v>
      </c>
      <c r="E541" s="385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49" t="s">
        <v>684</v>
      </c>
      <c r="Q541" s="382"/>
      <c r="R541" s="382"/>
      <c r="S541" s="382"/>
      <c r="T541" s="383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customHeight="1" x14ac:dyDescent="0.25">
      <c r="A542" s="54" t="s">
        <v>685</v>
      </c>
      <c r="B542" s="54" t="s">
        <v>686</v>
      </c>
      <c r="C542" s="31">
        <v>4301031287</v>
      </c>
      <c r="D542" s="384">
        <v>4640242181622</v>
      </c>
      <c r="E542" s="385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5" t="s">
        <v>687</v>
      </c>
      <c r="Q542" s="382"/>
      <c r="R542" s="382"/>
      <c r="S542" s="382"/>
      <c r="T542" s="383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customHeight="1" x14ac:dyDescent="0.25">
      <c r="A543" s="54" t="s">
        <v>688</v>
      </c>
      <c r="B543" s="54" t="s">
        <v>689</v>
      </c>
      <c r="C543" s="31">
        <v>4301031203</v>
      </c>
      <c r="D543" s="384">
        <v>4640242180908</v>
      </c>
      <c r="E543" s="385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7" t="s">
        <v>690</v>
      </c>
      <c r="Q543" s="382"/>
      <c r="R543" s="382"/>
      <c r="S543" s="382"/>
      <c r="T543" s="383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customHeight="1" x14ac:dyDescent="0.25">
      <c r="A544" s="54" t="s">
        <v>691</v>
      </c>
      <c r="B544" s="54" t="s">
        <v>692</v>
      </c>
      <c r="C544" s="31">
        <v>4301031200</v>
      </c>
      <c r="D544" s="384">
        <v>4640242180489</v>
      </c>
      <c r="E544" s="385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7" t="s">
        <v>693</v>
      </c>
      <c r="Q544" s="382"/>
      <c r="R544" s="382"/>
      <c r="S544" s="382"/>
      <c r="T544" s="383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404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79">
        <f>IFERROR(X538/H538,"0")+IFERROR(X539/H539,"0")+IFERROR(X540/H540,"0")+IFERROR(X541/H541,"0")+IFERROR(X542/H542,"0")+IFERROR(X543/H543,"0")+IFERROR(X544/H544,"0")</f>
        <v>28.571428571428569</v>
      </c>
      <c r="Y545" s="379">
        <f>IFERROR(Y538/H538,"0")+IFERROR(Y539/H539,"0")+IFERROR(Y540/H540,"0")+IFERROR(Y541/H541,"0")+IFERROR(Y542/H542,"0")+IFERROR(Y543/H543,"0")+IFERROR(Y544/H544,"0")</f>
        <v>29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0.21837000000000001</v>
      </c>
      <c r="AA545" s="380"/>
      <c r="AB545" s="380"/>
      <c r="AC545" s="380"/>
    </row>
    <row r="546" spans="1:68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404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79">
        <f>IFERROR(SUM(X538:X544),"0")</f>
        <v>120</v>
      </c>
      <c r="Y546" s="379">
        <f>IFERROR(SUM(Y538:Y544),"0")</f>
        <v>121.80000000000001</v>
      </c>
      <c r="Z546" s="37"/>
      <c r="AA546" s="380"/>
      <c r="AB546" s="380"/>
      <c r="AC546" s="380"/>
    </row>
    <row r="547" spans="1:68" ht="14.25" customHeight="1" x14ac:dyDescent="0.25">
      <c r="A547" s="392" t="s">
        <v>71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93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4">
        <v>4640242180533</v>
      </c>
      <c r="E548" s="385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2" t="s">
        <v>696</v>
      </c>
      <c r="Q548" s="382"/>
      <c r="R548" s="382"/>
      <c r="S548" s="382"/>
      <c r="T548" s="383"/>
      <c r="U548" s="34"/>
      <c r="V548" s="34"/>
      <c r="W548" s="35" t="s">
        <v>68</v>
      </c>
      <c r="X548" s="377">
        <v>0</v>
      </c>
      <c r="Y548" s="378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697</v>
      </c>
      <c r="B549" s="54" t="s">
        <v>698</v>
      </c>
      <c r="C549" s="31">
        <v>4301051510</v>
      </c>
      <c r="D549" s="384">
        <v>4640242180540</v>
      </c>
      <c r="E549" s="385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15" t="s">
        <v>699</v>
      </c>
      <c r="Q549" s="382"/>
      <c r="R549" s="382"/>
      <c r="S549" s="382"/>
      <c r="T549" s="383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700</v>
      </c>
      <c r="B550" s="54" t="s">
        <v>701</v>
      </c>
      <c r="C550" s="31">
        <v>4301051390</v>
      </c>
      <c r="D550" s="384">
        <v>4640242181233</v>
      </c>
      <c r="E550" s="385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8" t="s">
        <v>702</v>
      </c>
      <c r="Q550" s="382"/>
      <c r="R550" s="382"/>
      <c r="S550" s="382"/>
      <c r="T550" s="383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704</v>
      </c>
      <c r="B551" s="54" t="s">
        <v>705</v>
      </c>
      <c r="C551" s="31">
        <v>4301051448</v>
      </c>
      <c r="D551" s="384">
        <v>4640242181226</v>
      </c>
      <c r="E551" s="385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8" t="s">
        <v>706</v>
      </c>
      <c r="Q551" s="382"/>
      <c r="R551" s="382"/>
      <c r="S551" s="382"/>
      <c r="T551" s="383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393"/>
      <c r="O552" s="404"/>
      <c r="P552" s="394" t="s">
        <v>69</v>
      </c>
      <c r="Q552" s="395"/>
      <c r="R552" s="395"/>
      <c r="S552" s="395"/>
      <c r="T552" s="395"/>
      <c r="U552" s="395"/>
      <c r="V552" s="396"/>
      <c r="W552" s="37" t="s">
        <v>70</v>
      </c>
      <c r="X552" s="379">
        <f>IFERROR(X548/H548,"0")+IFERROR(X549/H549,"0")+IFERROR(X550/H550,"0")+IFERROR(X551/H551,"0")</f>
        <v>0</v>
      </c>
      <c r="Y552" s="379">
        <f>IFERROR(Y548/H548,"0")+IFERROR(Y549/H549,"0")+IFERROR(Y550/H550,"0")+IFERROR(Y551/H551,"0")</f>
        <v>0</v>
      </c>
      <c r="Z552" s="379">
        <f>IFERROR(IF(Z548="",0,Z548),"0")+IFERROR(IF(Z549="",0,Z549),"0")+IFERROR(IF(Z550="",0,Z550),"0")+IFERROR(IF(Z551="",0,Z551),"0")</f>
        <v>0</v>
      </c>
      <c r="AA552" s="380"/>
      <c r="AB552" s="380"/>
      <c r="AC552" s="380"/>
    </row>
    <row r="553" spans="1:68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393"/>
      <c r="O553" s="404"/>
      <c r="P553" s="394" t="s">
        <v>69</v>
      </c>
      <c r="Q553" s="395"/>
      <c r="R553" s="395"/>
      <c r="S553" s="395"/>
      <c r="T553" s="395"/>
      <c r="U553" s="395"/>
      <c r="V553" s="396"/>
      <c r="W553" s="37" t="s">
        <v>68</v>
      </c>
      <c r="X553" s="379">
        <f>IFERROR(SUM(X548:X551),"0")</f>
        <v>0</v>
      </c>
      <c r="Y553" s="379">
        <f>IFERROR(SUM(Y548:Y551),"0")</f>
        <v>0</v>
      </c>
      <c r="Z553" s="37"/>
      <c r="AA553" s="380"/>
      <c r="AB553" s="380"/>
      <c r="AC553" s="380"/>
    </row>
    <row r="554" spans="1:68" ht="14.25" customHeight="1" x14ac:dyDescent="0.25">
      <c r="A554" s="392" t="s">
        <v>170</v>
      </c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3"/>
      <c r="P554" s="393"/>
      <c r="Q554" s="393"/>
      <c r="R554" s="393"/>
      <c r="S554" s="393"/>
      <c r="T554" s="393"/>
      <c r="U554" s="393"/>
      <c r="V554" s="393"/>
      <c r="W554" s="393"/>
      <c r="X554" s="393"/>
      <c r="Y554" s="393"/>
      <c r="Z554" s="393"/>
      <c r="AA554" s="373"/>
      <c r="AB554" s="373"/>
      <c r="AC554" s="373"/>
    </row>
    <row r="555" spans="1:68" ht="27" customHeight="1" x14ac:dyDescent="0.25">
      <c r="A555" s="54" t="s">
        <v>707</v>
      </c>
      <c r="B555" s="54" t="s">
        <v>708</v>
      </c>
      <c r="C555" s="31">
        <v>4301060408</v>
      </c>
      <c r="D555" s="384">
        <v>4640242180120</v>
      </c>
      <c r="E555" s="385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2" t="s">
        <v>709</v>
      </c>
      <c r="Q555" s="382"/>
      <c r="R555" s="382"/>
      <c r="S555" s="382"/>
      <c r="T555" s="383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84">
        <v>4640242180120</v>
      </c>
      <c r="E556" s="385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506" t="s">
        <v>711</v>
      </c>
      <c r="Q556" s="382"/>
      <c r="R556" s="382"/>
      <c r="S556" s="382"/>
      <c r="T556" s="383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712</v>
      </c>
      <c r="B557" s="54" t="s">
        <v>713</v>
      </c>
      <c r="C557" s="31">
        <v>4301060407</v>
      </c>
      <c r="D557" s="384">
        <v>4640242180137</v>
      </c>
      <c r="E557" s="385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86" t="s">
        <v>714</v>
      </c>
      <c r="Q557" s="382"/>
      <c r="R557" s="382"/>
      <c r="S557" s="382"/>
      <c r="T557" s="383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84">
        <v>4640242180137</v>
      </c>
      <c r="E558" s="385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93" t="s">
        <v>716</v>
      </c>
      <c r="Q558" s="382"/>
      <c r="R558" s="382"/>
      <c r="S558" s="382"/>
      <c r="T558" s="383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40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404"/>
      <c r="P559" s="394" t="s">
        <v>69</v>
      </c>
      <c r="Q559" s="395"/>
      <c r="R559" s="395"/>
      <c r="S559" s="395"/>
      <c r="T559" s="395"/>
      <c r="U559" s="395"/>
      <c r="V559" s="396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x14ac:dyDescent="0.2">
      <c r="A560" s="393"/>
      <c r="B560" s="393"/>
      <c r="C560" s="393"/>
      <c r="D560" s="393"/>
      <c r="E560" s="393"/>
      <c r="F560" s="393"/>
      <c r="G560" s="393"/>
      <c r="H560" s="393"/>
      <c r="I560" s="393"/>
      <c r="J560" s="393"/>
      <c r="K560" s="393"/>
      <c r="L560" s="393"/>
      <c r="M560" s="393"/>
      <c r="N560" s="393"/>
      <c r="O560" s="404"/>
      <c r="P560" s="394" t="s">
        <v>69</v>
      </c>
      <c r="Q560" s="395"/>
      <c r="R560" s="395"/>
      <c r="S560" s="395"/>
      <c r="T560" s="395"/>
      <c r="U560" s="395"/>
      <c r="V560" s="396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customHeight="1" x14ac:dyDescent="0.25">
      <c r="A561" s="423" t="s">
        <v>717</v>
      </c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3"/>
      <c r="P561" s="393"/>
      <c r="Q561" s="393"/>
      <c r="R561" s="393"/>
      <c r="S561" s="393"/>
      <c r="T561" s="393"/>
      <c r="U561" s="393"/>
      <c r="V561" s="393"/>
      <c r="W561" s="393"/>
      <c r="X561" s="393"/>
      <c r="Y561" s="393"/>
      <c r="Z561" s="393"/>
      <c r="AA561" s="372"/>
      <c r="AB561" s="372"/>
      <c r="AC561" s="372"/>
    </row>
    <row r="562" spans="1:68" ht="14.25" customHeight="1" x14ac:dyDescent="0.25">
      <c r="A562" s="392" t="s">
        <v>109</v>
      </c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3"/>
      <c r="P562" s="393"/>
      <c r="Q562" s="393"/>
      <c r="R562" s="393"/>
      <c r="S562" s="393"/>
      <c r="T562" s="393"/>
      <c r="U562" s="393"/>
      <c r="V562" s="393"/>
      <c r="W562" s="393"/>
      <c r="X562" s="393"/>
      <c r="Y562" s="393"/>
      <c r="Z562" s="393"/>
      <c r="AA562" s="373"/>
      <c r="AB562" s="373"/>
      <c r="AC562" s="373"/>
    </row>
    <row r="563" spans="1:68" ht="27" customHeight="1" x14ac:dyDescent="0.25">
      <c r="A563" s="54" t="s">
        <v>718</v>
      </c>
      <c r="B563" s="54" t="s">
        <v>719</v>
      </c>
      <c r="C563" s="31">
        <v>4301011951</v>
      </c>
      <c r="D563" s="384">
        <v>4640242180045</v>
      </c>
      <c r="E563" s="385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2" t="s">
        <v>720</v>
      </c>
      <c r="Q563" s="382"/>
      <c r="R563" s="382"/>
      <c r="S563" s="382"/>
      <c r="T563" s="383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721</v>
      </c>
      <c r="B564" s="54" t="s">
        <v>722</v>
      </c>
      <c r="C564" s="31">
        <v>4301011950</v>
      </c>
      <c r="D564" s="384">
        <v>4640242180601</v>
      </c>
      <c r="E564" s="385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8" t="s">
        <v>723</v>
      </c>
      <c r="Q564" s="382"/>
      <c r="R564" s="382"/>
      <c r="S564" s="382"/>
      <c r="T564" s="383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04"/>
      <c r="P565" s="394" t="s">
        <v>69</v>
      </c>
      <c r="Q565" s="395"/>
      <c r="R565" s="395"/>
      <c r="S565" s="395"/>
      <c r="T565" s="395"/>
      <c r="U565" s="395"/>
      <c r="V565" s="396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x14ac:dyDescent="0.2">
      <c r="A566" s="393"/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404"/>
      <c r="P566" s="394" t="s">
        <v>69</v>
      </c>
      <c r="Q566" s="395"/>
      <c r="R566" s="395"/>
      <c r="S566" s="395"/>
      <c r="T566" s="395"/>
      <c r="U566" s="395"/>
      <c r="V566" s="396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customHeight="1" x14ac:dyDescent="0.25">
      <c r="A567" s="392" t="s">
        <v>149</v>
      </c>
      <c r="B567" s="393"/>
      <c r="C567" s="393"/>
      <c r="D567" s="393"/>
      <c r="E567" s="393"/>
      <c r="F567" s="393"/>
      <c r="G567" s="393"/>
      <c r="H567" s="393"/>
      <c r="I567" s="393"/>
      <c r="J567" s="393"/>
      <c r="K567" s="393"/>
      <c r="L567" s="393"/>
      <c r="M567" s="393"/>
      <c r="N567" s="393"/>
      <c r="O567" s="393"/>
      <c r="P567" s="393"/>
      <c r="Q567" s="393"/>
      <c r="R567" s="393"/>
      <c r="S567" s="393"/>
      <c r="T567" s="393"/>
      <c r="U567" s="393"/>
      <c r="V567" s="393"/>
      <c r="W567" s="393"/>
      <c r="X567" s="393"/>
      <c r="Y567" s="393"/>
      <c r="Z567" s="393"/>
      <c r="AA567" s="373"/>
      <c r="AB567" s="373"/>
      <c r="AC567" s="373"/>
    </row>
    <row r="568" spans="1:68" ht="27" customHeight="1" x14ac:dyDescent="0.25">
      <c r="A568" s="54" t="s">
        <v>724</v>
      </c>
      <c r="B568" s="54" t="s">
        <v>725</v>
      </c>
      <c r="C568" s="31">
        <v>4301020314</v>
      </c>
      <c r="D568" s="384">
        <v>4640242180090</v>
      </c>
      <c r="E568" s="385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41" t="s">
        <v>726</v>
      </c>
      <c r="Q568" s="382"/>
      <c r="R568" s="382"/>
      <c r="S568" s="382"/>
      <c r="T568" s="383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03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04"/>
      <c r="P569" s="394" t="s">
        <v>69</v>
      </c>
      <c r="Q569" s="395"/>
      <c r="R569" s="395"/>
      <c r="S569" s="395"/>
      <c r="T569" s="395"/>
      <c r="U569" s="395"/>
      <c r="V569" s="396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04"/>
      <c r="P570" s="394" t="s">
        <v>69</v>
      </c>
      <c r="Q570" s="395"/>
      <c r="R570" s="395"/>
      <c r="S570" s="395"/>
      <c r="T570" s="395"/>
      <c r="U570" s="395"/>
      <c r="V570" s="396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customHeight="1" x14ac:dyDescent="0.25">
      <c r="A571" s="392" t="s">
        <v>63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3"/>
      <c r="AB571" s="373"/>
      <c r="AC571" s="373"/>
    </row>
    <row r="572" spans="1:68" ht="27" customHeight="1" x14ac:dyDescent="0.25">
      <c r="A572" s="54" t="s">
        <v>727</v>
      </c>
      <c r="B572" s="54" t="s">
        <v>728</v>
      </c>
      <c r="C572" s="31">
        <v>4301031321</v>
      </c>
      <c r="D572" s="384">
        <v>4640242180076</v>
      </c>
      <c r="E572" s="385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1" t="s">
        <v>729</v>
      </c>
      <c r="Q572" s="382"/>
      <c r="R572" s="382"/>
      <c r="S572" s="382"/>
      <c r="T572" s="383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403"/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404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x14ac:dyDescent="0.2">
      <c r="A574" s="393"/>
      <c r="B574" s="393"/>
      <c r="C574" s="393"/>
      <c r="D574" s="393"/>
      <c r="E574" s="393"/>
      <c r="F574" s="393"/>
      <c r="G574" s="393"/>
      <c r="H574" s="393"/>
      <c r="I574" s="393"/>
      <c r="J574" s="393"/>
      <c r="K574" s="393"/>
      <c r="L574" s="393"/>
      <c r="M574" s="393"/>
      <c r="N574" s="393"/>
      <c r="O574" s="404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customHeight="1" x14ac:dyDescent="0.25">
      <c r="A575" s="392" t="s">
        <v>71</v>
      </c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3"/>
      <c r="P575" s="393"/>
      <c r="Q575" s="393"/>
      <c r="R575" s="393"/>
      <c r="S575" s="393"/>
      <c r="T575" s="393"/>
      <c r="U575" s="393"/>
      <c r="V575" s="393"/>
      <c r="W575" s="393"/>
      <c r="X575" s="393"/>
      <c r="Y575" s="393"/>
      <c r="Z575" s="393"/>
      <c r="AA575" s="373"/>
      <c r="AB575" s="373"/>
      <c r="AC575" s="373"/>
    </row>
    <row r="576" spans="1:68" ht="27" customHeight="1" x14ac:dyDescent="0.25">
      <c r="A576" s="54" t="s">
        <v>730</v>
      </c>
      <c r="B576" s="54" t="s">
        <v>731</v>
      </c>
      <c r="C576" s="31">
        <v>4301051780</v>
      </c>
      <c r="D576" s="384">
        <v>4640242180106</v>
      </c>
      <c r="E576" s="385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706" t="s">
        <v>732</v>
      </c>
      <c r="Q576" s="382"/>
      <c r="R576" s="382"/>
      <c r="S576" s="382"/>
      <c r="T576" s="383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x14ac:dyDescent="0.2">
      <c r="A577" s="403"/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404"/>
      <c r="P577" s="394" t="s">
        <v>69</v>
      </c>
      <c r="Q577" s="395"/>
      <c r="R577" s="395"/>
      <c r="S577" s="395"/>
      <c r="T577" s="395"/>
      <c r="U577" s="395"/>
      <c r="V577" s="396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x14ac:dyDescent="0.2">
      <c r="A578" s="393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04"/>
      <c r="P578" s="394" t="s">
        <v>69</v>
      </c>
      <c r="Q578" s="395"/>
      <c r="R578" s="395"/>
      <c r="S578" s="395"/>
      <c r="T578" s="395"/>
      <c r="U578" s="395"/>
      <c r="V578" s="396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6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57"/>
      <c r="P579" s="486" t="s">
        <v>733</v>
      </c>
      <c r="Q579" s="487"/>
      <c r="R579" s="487"/>
      <c r="S579" s="487"/>
      <c r="T579" s="487"/>
      <c r="U579" s="487"/>
      <c r="V579" s="488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2359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2384.1999999999998</v>
      </c>
      <c r="Z579" s="37"/>
      <c r="AA579" s="380"/>
      <c r="AB579" s="380"/>
      <c r="AC579" s="380"/>
    </row>
    <row r="580" spans="1:32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57"/>
      <c r="P580" s="486" t="s">
        <v>734</v>
      </c>
      <c r="Q580" s="487"/>
      <c r="R580" s="487"/>
      <c r="S580" s="487"/>
      <c r="T580" s="487"/>
      <c r="U580" s="487"/>
      <c r="V580" s="488"/>
      <c r="W580" s="37" t="s">
        <v>68</v>
      </c>
      <c r="X580" s="379">
        <f>IFERROR(SUM(BM22:BM576),"0")</f>
        <v>2483.0619641839644</v>
      </c>
      <c r="Y580" s="379">
        <f>IFERROR(SUM(BN22:BN576),"0")</f>
        <v>2510.0640000000008</v>
      </c>
      <c r="Z580" s="37"/>
      <c r="AA580" s="380"/>
      <c r="AB580" s="380"/>
      <c r="AC580" s="380"/>
    </row>
    <row r="581" spans="1:32" x14ac:dyDescent="0.2">
      <c r="A581" s="393"/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457"/>
      <c r="P581" s="486" t="s">
        <v>735</v>
      </c>
      <c r="Q581" s="487"/>
      <c r="R581" s="487"/>
      <c r="S581" s="487"/>
      <c r="T581" s="487"/>
      <c r="U581" s="487"/>
      <c r="V581" s="488"/>
      <c r="W581" s="37" t="s">
        <v>736</v>
      </c>
      <c r="X581" s="38">
        <f>ROUNDUP(SUM(BO22:BO576),0)</f>
        <v>5</v>
      </c>
      <c r="Y581" s="38">
        <f>ROUNDUP(SUM(BP22:BP576),0)</f>
        <v>5</v>
      </c>
      <c r="Z581" s="37"/>
      <c r="AA581" s="380"/>
      <c r="AB581" s="380"/>
      <c r="AC581" s="380"/>
    </row>
    <row r="582" spans="1:32" x14ac:dyDescent="0.2">
      <c r="A582" s="393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457"/>
      <c r="P582" s="486" t="s">
        <v>737</v>
      </c>
      <c r="Q582" s="487"/>
      <c r="R582" s="487"/>
      <c r="S582" s="487"/>
      <c r="T582" s="487"/>
      <c r="U582" s="487"/>
      <c r="V582" s="488"/>
      <c r="W582" s="37" t="s">
        <v>68</v>
      </c>
      <c r="X582" s="379">
        <f>GrossWeightTotal+PalletQtyTotal*25</f>
        <v>2608.0619641839644</v>
      </c>
      <c r="Y582" s="379">
        <f>GrossWeightTotalR+PalletQtyTotalR*25</f>
        <v>2635.0640000000008</v>
      </c>
      <c r="Z582" s="37"/>
      <c r="AA582" s="380"/>
      <c r="AB582" s="380"/>
      <c r="AC582" s="380"/>
    </row>
    <row r="583" spans="1:32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57"/>
      <c r="P583" s="486" t="s">
        <v>738</v>
      </c>
      <c r="Q583" s="487"/>
      <c r="R583" s="487"/>
      <c r="S583" s="487"/>
      <c r="T583" s="487"/>
      <c r="U583" s="487"/>
      <c r="V583" s="488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313.87149640482977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319</v>
      </c>
      <c r="Z583" s="37"/>
      <c r="AA583" s="380"/>
      <c r="AB583" s="380"/>
      <c r="AC583" s="380"/>
    </row>
    <row r="584" spans="1:32" ht="14.25" customHeight="1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57"/>
      <c r="P584" s="486" t="s">
        <v>739</v>
      </c>
      <c r="Q584" s="487"/>
      <c r="R584" s="487"/>
      <c r="S584" s="487"/>
      <c r="T584" s="487"/>
      <c r="U584" s="487"/>
      <c r="V584" s="488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4.7769500000000003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17" t="s">
        <v>107</v>
      </c>
      <c r="D586" s="532"/>
      <c r="E586" s="532"/>
      <c r="F586" s="532"/>
      <c r="G586" s="533"/>
      <c r="H586" s="417" t="s">
        <v>253</v>
      </c>
      <c r="I586" s="532"/>
      <c r="J586" s="532"/>
      <c r="K586" s="532"/>
      <c r="L586" s="532"/>
      <c r="M586" s="532"/>
      <c r="N586" s="532"/>
      <c r="O586" s="532"/>
      <c r="P586" s="532"/>
      <c r="Q586" s="532"/>
      <c r="R586" s="532"/>
      <c r="S586" s="532"/>
      <c r="T586" s="532"/>
      <c r="U586" s="533"/>
      <c r="V586" s="417" t="s">
        <v>473</v>
      </c>
      <c r="W586" s="533"/>
      <c r="X586" s="417" t="s">
        <v>527</v>
      </c>
      <c r="Y586" s="532"/>
      <c r="Z586" s="532"/>
      <c r="AA586" s="533"/>
      <c r="AB586" s="374" t="s">
        <v>598</v>
      </c>
      <c r="AC586" s="417" t="s">
        <v>639</v>
      </c>
      <c r="AD586" s="533"/>
      <c r="AF586" s="375"/>
    </row>
    <row r="587" spans="1:32" ht="14.25" customHeight="1" thickTop="1" x14ac:dyDescent="0.2">
      <c r="A587" s="428" t="s">
        <v>742</v>
      </c>
      <c r="B587" s="417" t="s">
        <v>62</v>
      </c>
      <c r="C587" s="417" t="s">
        <v>108</v>
      </c>
      <c r="D587" s="417" t="s">
        <v>128</v>
      </c>
      <c r="E587" s="417" t="s">
        <v>176</v>
      </c>
      <c r="F587" s="417" t="s">
        <v>196</v>
      </c>
      <c r="G587" s="417" t="s">
        <v>107</v>
      </c>
      <c r="H587" s="417" t="s">
        <v>254</v>
      </c>
      <c r="I587" s="417" t="s">
        <v>271</v>
      </c>
      <c r="J587" s="417" t="s">
        <v>327</v>
      </c>
      <c r="K587" s="417" t="s">
        <v>342</v>
      </c>
      <c r="L587" s="375"/>
      <c r="M587" s="417" t="s">
        <v>358</v>
      </c>
      <c r="N587" s="375"/>
      <c r="O587" s="417" t="s">
        <v>371</v>
      </c>
      <c r="P587" s="417" t="s">
        <v>374</v>
      </c>
      <c r="Q587" s="417" t="s">
        <v>381</v>
      </c>
      <c r="R587" s="417" t="s">
        <v>392</v>
      </c>
      <c r="S587" s="417" t="s">
        <v>395</v>
      </c>
      <c r="T587" s="417" t="s">
        <v>402</v>
      </c>
      <c r="U587" s="417" t="s">
        <v>464</v>
      </c>
      <c r="V587" s="417" t="s">
        <v>474</v>
      </c>
      <c r="W587" s="417" t="s">
        <v>502</v>
      </c>
      <c r="X587" s="417" t="s">
        <v>528</v>
      </c>
      <c r="Y587" s="417" t="s">
        <v>573</v>
      </c>
      <c r="Z587" s="417" t="s">
        <v>588</v>
      </c>
      <c r="AA587" s="417" t="s">
        <v>595</v>
      </c>
      <c r="AB587" s="417" t="s">
        <v>598</v>
      </c>
      <c r="AC587" s="417" t="s">
        <v>639</v>
      </c>
      <c r="AD587" s="417" t="s">
        <v>717</v>
      </c>
      <c r="AF587" s="375"/>
    </row>
    <row r="588" spans="1:32" ht="13.5" customHeight="1" thickBot="1" x14ac:dyDescent="0.25">
      <c r="A588" s="429"/>
      <c r="B588" s="418"/>
      <c r="C588" s="418"/>
      <c r="D588" s="418"/>
      <c r="E588" s="418"/>
      <c r="F588" s="418"/>
      <c r="G588" s="418"/>
      <c r="H588" s="418"/>
      <c r="I588" s="418"/>
      <c r="J588" s="418"/>
      <c r="K588" s="418"/>
      <c r="L588" s="375"/>
      <c r="M588" s="418"/>
      <c r="N588" s="375"/>
      <c r="O588" s="418"/>
      <c r="P588" s="418"/>
      <c r="Q588" s="418"/>
      <c r="R588" s="418"/>
      <c r="S588" s="418"/>
      <c r="T588" s="418"/>
      <c r="U588" s="418"/>
      <c r="V588" s="418"/>
      <c r="W588" s="418"/>
      <c r="X588" s="418"/>
      <c r="Y588" s="418"/>
      <c r="Z588" s="418"/>
      <c r="AA588" s="418"/>
      <c r="AB588" s="418"/>
      <c r="AC588" s="418"/>
      <c r="AD588" s="418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0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114.3</v>
      </c>
      <c r="E589" s="46">
        <f>IFERROR(Y105*1,"0")+IFERROR(Y106*1,"0")+IFERROR(Y107*1,"0")+IFERROR(Y108*1,"0")+IFERROR(Y109*1,"0")+IFERROR(Y113*1,"0")+IFERROR(Y114*1,"0")+IFERROR(Y115*1,"0")+IFERROR(Y116*1,"0")+IFERROR(Y117*1,"0")</f>
        <v>0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45.900000000000006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0</v>
      </c>
      <c r="H589" s="46">
        <f>IFERROR(Y175*1,"0")+IFERROR(Y176*1,"0")+IFERROR(Y177*1,"0")+IFERROR(Y178*1,"0")+IFERROR(Y179*1,"0")+IFERROR(Y180*1,"0")+IFERROR(Y181*1,"0")+IFERROR(Y182*1,"0")</f>
        <v>0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0</v>
      </c>
      <c r="R589" s="46">
        <f>IFERROR(Y286*1,"0")</f>
        <v>0</v>
      </c>
      <c r="S589" s="46">
        <f>IFERROR(Y291*1,"0")+IFERROR(Y295*1,"0")+IFERROR(Y296*1,"0")</f>
        <v>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931.19999999999993</v>
      </c>
      <c r="U589" s="46">
        <f>IFERROR(Y348*1,"0")+IFERROR(Y352*1,"0")+IFERROR(Y353*1,"0")+IFERROR(Y354*1,"0")</f>
        <v>81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1060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15.6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0</v>
      </c>
      <c r="Y589" s="46">
        <f>IFERROR(Y453*1,"0")+IFERROR(Y457*1,"0")+IFERROR(Y458*1,"0")+IFERROR(Y459*1,"0")+IFERROR(Y460*1,"0")+IFERROR(Y461*1,"0")+IFERROR(Y462*1,"0")+IFERROR(Y466*1,"0")</f>
        <v>0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14.4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121.80000000000001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P581:V581"/>
    <mergeCell ref="D271:E271"/>
    <mergeCell ref="V12:W12"/>
    <mergeCell ref="P319:T319"/>
    <mergeCell ref="D458:E458"/>
    <mergeCell ref="D433:E433"/>
    <mergeCell ref="P368:T368"/>
    <mergeCell ref="D237:E237"/>
    <mergeCell ref="A44:O45"/>
    <mergeCell ref="P85:T85"/>
    <mergeCell ref="P383:T383"/>
    <mergeCell ref="D522:E52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P70:T70"/>
    <mergeCell ref="P434:T434"/>
    <mergeCell ref="D244:E24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D105:E105"/>
    <mergeCell ref="A51:Z51"/>
    <mergeCell ref="A476:Z476"/>
    <mergeCell ref="D341:E341"/>
    <mergeCell ref="P72:T7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5:T75"/>
    <mergeCell ref="D223:E223"/>
    <mergeCell ref="D279:E279"/>
    <mergeCell ref="D521:E521"/>
    <mergeCell ref="A254:Z254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178:T178"/>
    <mergeCell ref="P34:T34"/>
    <mergeCell ref="P105:T105"/>
    <mergeCell ref="D257:E257"/>
    <mergeCell ref="P270:T270"/>
    <mergeCell ref="P214:T214"/>
    <mergeCell ref="D384:E384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D58:E58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84:E8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D80:E80"/>
    <mergeCell ref="P553:V553"/>
    <mergeCell ref="A207:Z207"/>
    <mergeCell ref="P188:T188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P44:V44"/>
    <mergeCell ref="D367:E367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84:T84"/>
    <mergeCell ref="P222:T222"/>
    <mergeCell ref="P193:T193"/>
    <mergeCell ref="P22:T22"/>
    <mergeCell ref="P320:T320"/>
    <mergeCell ref="P314:T314"/>
    <mergeCell ref="A170:O171"/>
    <mergeCell ref="D428:E428"/>
    <mergeCell ref="A61:Z61"/>
    <mergeCell ref="D415:E415"/>
    <mergeCell ref="A359:Z359"/>
    <mergeCell ref="P394:V39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P157:V157"/>
    <mergeCell ref="A38:Z38"/>
    <mergeCell ref="P455:V455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A13:M13"/>
    <mergeCell ref="A59:O60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P26:T26"/>
    <mergeCell ref="P324:T324"/>
    <mergeCell ref="P153:T153"/>
    <mergeCell ref="P511:T511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T6:U9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P79:T79"/>
    <mergeCell ref="D473:E473"/>
    <mergeCell ref="P244:T244"/>
    <mergeCell ref="P73:T73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2024-09-10T09:22:09Z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