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1156894-419F-456E-AD89-50EA5BC8FD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Y593" i="1" s="1"/>
  <c r="X590" i="1"/>
  <c r="X589" i="1"/>
  <c r="BO588" i="1"/>
  <c r="BM588" i="1"/>
  <c r="Y588" i="1"/>
  <c r="Y590" i="1" s="1"/>
  <c r="X586" i="1"/>
  <c r="Y585" i="1"/>
  <c r="X585" i="1"/>
  <c r="BP584" i="1"/>
  <c r="BO584" i="1"/>
  <c r="BN584" i="1"/>
  <c r="BM584" i="1"/>
  <c r="Z584" i="1"/>
  <c r="Z585" i="1" s="1"/>
  <c r="Y584" i="1"/>
  <c r="Y586" i="1" s="1"/>
  <c r="X582" i="1"/>
  <c r="X581" i="1"/>
  <c r="BO580" i="1"/>
  <c r="BM580" i="1"/>
  <c r="Y580" i="1"/>
  <c r="BO579" i="1"/>
  <c r="BM579" i="1"/>
  <c r="Y579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5" i="1" s="1"/>
  <c r="Y571" i="1"/>
  <c r="Y576" i="1" s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Z561" i="1" s="1"/>
  <c r="Y554" i="1"/>
  <c r="Y562" i="1" s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AD605" i="1" s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4" i="1"/>
  <c r="Y513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6" i="1"/>
  <c r="Y495" i="1"/>
  <c r="X495" i="1"/>
  <c r="BP494" i="1"/>
  <c r="BO494" i="1"/>
  <c r="BN494" i="1"/>
  <c r="BM494" i="1"/>
  <c r="Z494" i="1"/>
  <c r="Z495" i="1" s="1"/>
  <c r="Y494" i="1"/>
  <c r="AB605" i="1" s="1"/>
  <c r="P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N441" i="1"/>
  <c r="BM441" i="1"/>
  <c r="Z441" i="1"/>
  <c r="Y441" i="1"/>
  <c r="BP441" i="1" s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X433" i="1"/>
  <c r="Y432" i="1"/>
  <c r="X432" i="1"/>
  <c r="BP431" i="1"/>
  <c r="BO431" i="1"/>
  <c r="BN431" i="1"/>
  <c r="BM431" i="1"/>
  <c r="Z431" i="1"/>
  <c r="Z432" i="1" s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427" i="1" s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Y423" i="1" s="1"/>
  <c r="P417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Y415" i="1" s="1"/>
  <c r="P412" i="1"/>
  <c r="X410" i="1"/>
  <c r="X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BP406" i="1" s="1"/>
  <c r="P406" i="1"/>
  <c r="BP405" i="1"/>
  <c r="BO405" i="1"/>
  <c r="BN405" i="1"/>
  <c r="BM405" i="1"/>
  <c r="Z405" i="1"/>
  <c r="Y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Y401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Y397" i="1" s="1"/>
  <c r="P393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1" i="1" s="1"/>
  <c r="P388" i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W605" i="1" s="1"/>
  <c r="P376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1" i="1" s="1"/>
  <c r="P368" i="1"/>
  <c r="X366" i="1"/>
  <c r="X365" i="1"/>
  <c r="BO364" i="1"/>
  <c r="BM364" i="1"/>
  <c r="Y364" i="1"/>
  <c r="V605" i="1" s="1"/>
  <c r="P364" i="1"/>
  <c r="X361" i="1"/>
  <c r="X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BO350" i="1"/>
  <c r="BM350" i="1"/>
  <c r="Y350" i="1"/>
  <c r="Y354" i="1" s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Y348" i="1" s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BO318" i="1"/>
  <c r="BM318" i="1"/>
  <c r="Y318" i="1"/>
  <c r="P318" i="1"/>
  <c r="BP317" i="1"/>
  <c r="BO317" i="1"/>
  <c r="BN317" i="1"/>
  <c r="BM317" i="1"/>
  <c r="Z317" i="1"/>
  <c r="Y317" i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Y313" i="1" s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X283" i="1"/>
  <c r="X282" i="1"/>
  <c r="BO281" i="1"/>
  <c r="BM281" i="1"/>
  <c r="Y281" i="1"/>
  <c r="Y283" i="1" s="1"/>
  <c r="P281" i="1"/>
  <c r="X278" i="1"/>
  <c r="X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BP272" i="1" s="1"/>
  <c r="BO271" i="1"/>
  <c r="BM271" i="1"/>
  <c r="Y271" i="1"/>
  <c r="O605" i="1" s="1"/>
  <c r="P271" i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Y268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K605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Y244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Y236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BP213" i="1"/>
  <c r="BO213" i="1"/>
  <c r="BN213" i="1"/>
  <c r="BM213" i="1"/>
  <c r="Z213" i="1"/>
  <c r="Y213" i="1"/>
  <c r="Y221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0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I605" i="1" s="1"/>
  <c r="P191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7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6" i="1"/>
  <c r="X165" i="1"/>
  <c r="BO164" i="1"/>
  <c r="BM164" i="1"/>
  <c r="Y164" i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Y96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P80" i="1"/>
  <c r="BO79" i="1"/>
  <c r="BM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95" i="1" s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A10" i="1" s="1"/>
  <c r="D7" i="1"/>
  <c r="Q6" i="1"/>
  <c r="P2" i="1"/>
  <c r="Z79" i="1" l="1"/>
  <c r="BN79" i="1"/>
  <c r="BP79" i="1"/>
  <c r="Y82" i="1"/>
  <c r="F9" i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D605" i="1"/>
  <c r="Z69" i="1"/>
  <c r="BN69" i="1"/>
  <c r="BP69" i="1"/>
  <c r="Z71" i="1"/>
  <c r="Z76" i="1" s="1"/>
  <c r="BN71" i="1"/>
  <c r="Z74" i="1"/>
  <c r="BN74" i="1"/>
  <c r="Y77" i="1"/>
  <c r="Z80" i="1"/>
  <c r="Z81" i="1" s="1"/>
  <c r="BN80" i="1"/>
  <c r="BP80" i="1"/>
  <c r="Z84" i="1"/>
  <c r="Z90" i="1" s="1"/>
  <c r="BN84" i="1"/>
  <c r="BP84" i="1"/>
  <c r="Z86" i="1"/>
  <c r="BN86" i="1"/>
  <c r="Z88" i="1"/>
  <c r="BN88" i="1"/>
  <c r="Y91" i="1"/>
  <c r="Z94" i="1"/>
  <c r="Z95" i="1" s="1"/>
  <c r="BN94" i="1"/>
  <c r="BP94" i="1"/>
  <c r="Z98" i="1"/>
  <c r="BN98" i="1"/>
  <c r="BP98" i="1"/>
  <c r="Z100" i="1"/>
  <c r="BN100" i="1"/>
  <c r="Y101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Y136" i="1"/>
  <c r="Y144" i="1"/>
  <c r="Z139" i="1"/>
  <c r="Z144" i="1" s="1"/>
  <c r="BN139" i="1"/>
  <c r="BP143" i="1"/>
  <c r="BN143" i="1"/>
  <c r="Z143" i="1"/>
  <c r="Y145" i="1"/>
  <c r="Y150" i="1"/>
  <c r="BP147" i="1"/>
  <c r="BN147" i="1"/>
  <c r="Z147" i="1"/>
  <c r="Z149" i="1" s="1"/>
  <c r="BP164" i="1"/>
  <c r="BN164" i="1"/>
  <c r="Z164" i="1"/>
  <c r="Z165" i="1" s="1"/>
  <c r="Y166" i="1"/>
  <c r="H605" i="1"/>
  <c r="Y173" i="1"/>
  <c r="Y172" i="1"/>
  <c r="BP169" i="1"/>
  <c r="BN169" i="1"/>
  <c r="Z169" i="1"/>
  <c r="H9" i="1"/>
  <c r="Y24" i="1"/>
  <c r="Y59" i="1"/>
  <c r="Y111" i="1"/>
  <c r="Y128" i="1"/>
  <c r="BP141" i="1"/>
  <c r="BN141" i="1"/>
  <c r="Z141" i="1"/>
  <c r="BP154" i="1"/>
  <c r="BN154" i="1"/>
  <c r="Z154" i="1"/>
  <c r="Z155" i="1" s="1"/>
  <c r="Y156" i="1"/>
  <c r="Y161" i="1"/>
  <c r="BP158" i="1"/>
  <c r="BN158" i="1"/>
  <c r="Z158" i="1"/>
  <c r="Z160" i="1" s="1"/>
  <c r="BP171" i="1"/>
  <c r="BN171" i="1"/>
  <c r="Z171" i="1"/>
  <c r="Z205" i="1"/>
  <c r="G605" i="1"/>
  <c r="Y155" i="1"/>
  <c r="Z175" i="1"/>
  <c r="Z180" i="1" s="1"/>
  <c r="BN175" i="1"/>
  <c r="BP175" i="1"/>
  <c r="Z177" i="1"/>
  <c r="BN177" i="1"/>
  <c r="Z179" i="1"/>
  <c r="BN179" i="1"/>
  <c r="Y180" i="1"/>
  <c r="Z183" i="1"/>
  <c r="Z186" i="1" s="1"/>
  <c r="BN183" i="1"/>
  <c r="BP183" i="1"/>
  <c r="Z185" i="1"/>
  <c r="BN185" i="1"/>
  <c r="Y186" i="1"/>
  <c r="Z191" i="1"/>
  <c r="Z199" i="1" s="1"/>
  <c r="BN191" i="1"/>
  <c r="BP191" i="1"/>
  <c r="Z193" i="1"/>
  <c r="BN193" i="1"/>
  <c r="Z195" i="1"/>
  <c r="BN195" i="1"/>
  <c r="Z197" i="1"/>
  <c r="BN197" i="1"/>
  <c r="Y200" i="1"/>
  <c r="J605" i="1"/>
  <c r="Z204" i="1"/>
  <c r="BN204" i="1"/>
  <c r="BP204" i="1"/>
  <c r="Y205" i="1"/>
  <c r="Z208" i="1"/>
  <c r="Z210" i="1" s="1"/>
  <c r="BN208" i="1"/>
  <c r="BP208" i="1"/>
  <c r="Y211" i="1"/>
  <c r="Z214" i="1"/>
  <c r="Z221" i="1" s="1"/>
  <c r="BN214" i="1"/>
  <c r="BP214" i="1"/>
  <c r="Z216" i="1"/>
  <c r="BN216" i="1"/>
  <c r="Z218" i="1"/>
  <c r="BN218" i="1"/>
  <c r="Z220" i="1"/>
  <c r="BN220" i="1"/>
  <c r="Z224" i="1"/>
  <c r="Z235" i="1" s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Y235" i="1"/>
  <c r="Z238" i="1"/>
  <c r="Z243" i="1" s="1"/>
  <c r="BN238" i="1"/>
  <c r="BP238" i="1"/>
  <c r="Z240" i="1"/>
  <c r="BN240" i="1"/>
  <c r="Z242" i="1"/>
  <c r="BN242" i="1"/>
  <c r="Y243" i="1"/>
  <c r="Z247" i="1"/>
  <c r="Z255" i="1" s="1"/>
  <c r="BN247" i="1"/>
  <c r="BP247" i="1"/>
  <c r="Z249" i="1"/>
  <c r="BN249" i="1"/>
  <c r="Z251" i="1"/>
  <c r="BN251" i="1"/>
  <c r="Z253" i="1"/>
  <c r="BN253" i="1"/>
  <c r="Y256" i="1"/>
  <c r="M605" i="1"/>
  <c r="Z260" i="1"/>
  <c r="BN260" i="1"/>
  <c r="BP260" i="1"/>
  <c r="Z262" i="1"/>
  <c r="Z267" i="1" s="1"/>
  <c r="BN262" i="1"/>
  <c r="Z264" i="1"/>
  <c r="BN264" i="1"/>
  <c r="Z266" i="1"/>
  <c r="BN266" i="1"/>
  <c r="Y267" i="1"/>
  <c r="Z271" i="1"/>
  <c r="BN271" i="1"/>
  <c r="BP271" i="1"/>
  <c r="Z272" i="1"/>
  <c r="BN272" i="1"/>
  <c r="Z274" i="1"/>
  <c r="BN274" i="1"/>
  <c r="Z276" i="1"/>
  <c r="BN276" i="1"/>
  <c r="Y277" i="1"/>
  <c r="Z281" i="1"/>
  <c r="Z282" i="1" s="1"/>
  <c r="BN281" i="1"/>
  <c r="BP281" i="1"/>
  <c r="Q605" i="1"/>
  <c r="Y289" i="1"/>
  <c r="BP286" i="1"/>
  <c r="BN286" i="1"/>
  <c r="Z286" i="1"/>
  <c r="BP295" i="1"/>
  <c r="BN295" i="1"/>
  <c r="Z295" i="1"/>
  <c r="BP318" i="1"/>
  <c r="BN318" i="1"/>
  <c r="Z318" i="1"/>
  <c r="BP321" i="1"/>
  <c r="BN321" i="1"/>
  <c r="Z321" i="1"/>
  <c r="Z325" i="1" s="1"/>
  <c r="Y325" i="1"/>
  <c r="BP329" i="1"/>
  <c r="BN329" i="1"/>
  <c r="Z329" i="1"/>
  <c r="Z332" i="1" s="1"/>
  <c r="BP337" i="1"/>
  <c r="BN337" i="1"/>
  <c r="Z337" i="1"/>
  <c r="Z422" i="1"/>
  <c r="Y199" i="1"/>
  <c r="Y255" i="1"/>
  <c r="Y278" i="1"/>
  <c r="P605" i="1"/>
  <c r="Y282" i="1"/>
  <c r="BP288" i="1"/>
  <c r="BN288" i="1"/>
  <c r="Z288" i="1"/>
  <c r="Y290" i="1"/>
  <c r="R605" i="1"/>
  <c r="Y298" i="1"/>
  <c r="BP293" i="1"/>
  <c r="BN293" i="1"/>
  <c r="Z293" i="1"/>
  <c r="Z298" i="1" s="1"/>
  <c r="BP297" i="1"/>
  <c r="BN297" i="1"/>
  <c r="Z297" i="1"/>
  <c r="Y299" i="1"/>
  <c r="S605" i="1"/>
  <c r="Y303" i="1"/>
  <c r="BP302" i="1"/>
  <c r="BN302" i="1"/>
  <c r="Z302" i="1"/>
  <c r="Z303" i="1" s="1"/>
  <c r="Y304" i="1"/>
  <c r="T605" i="1"/>
  <c r="Y308" i="1"/>
  <c r="BP307" i="1"/>
  <c r="BN307" i="1"/>
  <c r="Z307" i="1"/>
  <c r="Z308" i="1" s="1"/>
  <c r="Y309" i="1"/>
  <c r="Y314" i="1"/>
  <c r="BP311" i="1"/>
  <c r="BN311" i="1"/>
  <c r="Z311" i="1"/>
  <c r="Z313" i="1" s="1"/>
  <c r="BP319" i="1"/>
  <c r="BN319" i="1"/>
  <c r="Z319" i="1"/>
  <c r="BP323" i="1"/>
  <c r="BN323" i="1"/>
  <c r="Z323" i="1"/>
  <c r="BP331" i="1"/>
  <c r="BN331" i="1"/>
  <c r="Z331" i="1"/>
  <c r="Y333" i="1"/>
  <c r="Y342" i="1"/>
  <c r="BP335" i="1"/>
  <c r="BN335" i="1"/>
  <c r="Z335" i="1"/>
  <c r="Y341" i="1"/>
  <c r="BP339" i="1"/>
  <c r="BN339" i="1"/>
  <c r="Z339" i="1"/>
  <c r="Z409" i="1"/>
  <c r="Y347" i="1"/>
  <c r="Y355" i="1"/>
  <c r="Y361" i="1"/>
  <c r="Y366" i="1"/>
  <c r="Y372" i="1"/>
  <c r="Y386" i="1"/>
  <c r="Y390" i="1"/>
  <c r="Y396" i="1"/>
  <c r="Y402" i="1"/>
  <c r="Y410" i="1"/>
  <c r="Y414" i="1"/>
  <c r="Y422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BP477" i="1"/>
  <c r="BN477" i="1"/>
  <c r="Z477" i="1"/>
  <c r="BP501" i="1"/>
  <c r="BN501" i="1"/>
  <c r="Z501" i="1"/>
  <c r="Z508" i="1" s="1"/>
  <c r="BP505" i="1"/>
  <c r="BN505" i="1"/>
  <c r="Z505" i="1"/>
  <c r="BP517" i="1"/>
  <c r="BN517" i="1"/>
  <c r="Z517" i="1"/>
  <c r="BP521" i="1"/>
  <c r="BN521" i="1"/>
  <c r="Z521" i="1"/>
  <c r="Z522" i="1" s="1"/>
  <c r="Y523" i="1"/>
  <c r="Y528" i="1"/>
  <c r="BP525" i="1"/>
  <c r="BN525" i="1"/>
  <c r="Z525" i="1"/>
  <c r="Y529" i="1"/>
  <c r="BP548" i="1"/>
  <c r="BN548" i="1"/>
  <c r="Z548" i="1"/>
  <c r="BP550" i="1"/>
  <c r="BN550" i="1"/>
  <c r="Z550" i="1"/>
  <c r="Y552" i="1"/>
  <c r="Y568" i="1"/>
  <c r="BP564" i="1"/>
  <c r="BN564" i="1"/>
  <c r="Z564" i="1"/>
  <c r="Y569" i="1"/>
  <c r="BP566" i="1"/>
  <c r="BN566" i="1"/>
  <c r="Z566" i="1"/>
  <c r="BP580" i="1"/>
  <c r="BN580" i="1"/>
  <c r="Z580" i="1"/>
  <c r="Y582" i="1"/>
  <c r="U605" i="1"/>
  <c r="Y326" i="1"/>
  <c r="Z345" i="1"/>
  <c r="Z347" i="1" s="1"/>
  <c r="BN345" i="1"/>
  <c r="Z350" i="1"/>
  <c r="Z354" i="1" s="1"/>
  <c r="BN350" i="1"/>
  <c r="BP350" i="1"/>
  <c r="Z351" i="1"/>
  <c r="BN351" i="1"/>
  <c r="Z353" i="1"/>
  <c r="BN353" i="1"/>
  <c r="Z357" i="1"/>
  <c r="BN357" i="1"/>
  <c r="BP357" i="1"/>
  <c r="Z359" i="1"/>
  <c r="BN359" i="1"/>
  <c r="Z364" i="1"/>
  <c r="Z365" i="1" s="1"/>
  <c r="BN364" i="1"/>
  <c r="BP364" i="1"/>
  <c r="Y365" i="1"/>
  <c r="Z368" i="1"/>
  <c r="Z371" i="1" s="1"/>
  <c r="BN368" i="1"/>
  <c r="BP368" i="1"/>
  <c r="Z370" i="1"/>
  <c r="BN370" i="1"/>
  <c r="Z376" i="1"/>
  <c r="BN376" i="1"/>
  <c r="BP376" i="1"/>
  <c r="Z378" i="1"/>
  <c r="BN378" i="1"/>
  <c r="Z380" i="1"/>
  <c r="BN380" i="1"/>
  <c r="Z382" i="1"/>
  <c r="BN382" i="1"/>
  <c r="Z384" i="1"/>
  <c r="BN384" i="1"/>
  <c r="Y385" i="1"/>
  <c r="Z388" i="1"/>
  <c r="Z390" i="1" s="1"/>
  <c r="BN388" i="1"/>
  <c r="BP388" i="1"/>
  <c r="Z394" i="1"/>
  <c r="Z396" i="1" s="1"/>
  <c r="BN394" i="1"/>
  <c r="Z400" i="1"/>
  <c r="Z401" i="1" s="1"/>
  <c r="BN400" i="1"/>
  <c r="X605" i="1"/>
  <c r="Z406" i="1"/>
  <c r="BN406" i="1"/>
  <c r="Z408" i="1"/>
  <c r="BN408" i="1"/>
  <c r="Y409" i="1"/>
  <c r="Z412" i="1"/>
  <c r="Z414" i="1" s="1"/>
  <c r="BN412" i="1"/>
  <c r="BP412" i="1"/>
  <c r="Z418" i="1"/>
  <c r="BN418" i="1"/>
  <c r="Z420" i="1"/>
  <c r="BN420" i="1"/>
  <c r="Y605" i="1"/>
  <c r="Y433" i="1"/>
  <c r="Y457" i="1"/>
  <c r="Z436" i="1"/>
  <c r="Z456" i="1" s="1"/>
  <c r="BN436" i="1"/>
  <c r="Z438" i="1"/>
  <c r="BN438" i="1"/>
  <c r="Z440" i="1"/>
  <c r="BN440" i="1"/>
  <c r="BP445" i="1"/>
  <c r="BN445" i="1"/>
  <c r="Z445" i="1"/>
  <c r="BP450" i="1"/>
  <c r="BN450" i="1"/>
  <c r="Z450" i="1"/>
  <c r="BP454" i="1"/>
  <c r="BN454" i="1"/>
  <c r="Z454" i="1"/>
  <c r="Y461" i="1"/>
  <c r="BP475" i="1"/>
  <c r="BN475" i="1"/>
  <c r="Z475" i="1"/>
  <c r="Y479" i="1"/>
  <c r="Z490" i="1"/>
  <c r="BP488" i="1"/>
  <c r="BN488" i="1"/>
  <c r="Z488" i="1"/>
  <c r="BP503" i="1"/>
  <c r="BN503" i="1"/>
  <c r="Z503" i="1"/>
  <c r="BP507" i="1"/>
  <c r="BN507" i="1"/>
  <c r="Z507" i="1"/>
  <c r="Y509" i="1"/>
  <c r="Y514" i="1"/>
  <c r="BP511" i="1"/>
  <c r="BN511" i="1"/>
  <c r="Z511" i="1"/>
  <c r="Z513" i="1" s="1"/>
  <c r="AA605" i="1"/>
  <c r="Y491" i="1"/>
  <c r="Y496" i="1"/>
  <c r="AC605" i="1"/>
  <c r="Y508" i="1"/>
  <c r="Y522" i="1"/>
  <c r="BP519" i="1"/>
  <c r="BN519" i="1"/>
  <c r="Z519" i="1"/>
  <c r="BP527" i="1"/>
  <c r="BN527" i="1"/>
  <c r="Z527" i="1"/>
  <c r="Y532" i="1"/>
  <c r="BP531" i="1"/>
  <c r="BN531" i="1"/>
  <c r="Z531" i="1"/>
  <c r="Z532" i="1" s="1"/>
  <c r="Y533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AE605" i="1"/>
  <c r="Y581" i="1"/>
  <c r="BP579" i="1"/>
  <c r="BN579" i="1"/>
  <c r="Z579" i="1"/>
  <c r="Y545" i="1"/>
  <c r="Z588" i="1"/>
  <c r="Z589" i="1" s="1"/>
  <c r="BN588" i="1"/>
  <c r="BP588" i="1"/>
  <c r="Y589" i="1"/>
  <c r="Y594" i="1"/>
  <c r="Z592" i="1"/>
  <c r="Z593" i="1" s="1"/>
  <c r="BN592" i="1"/>
  <c r="BP592" i="1"/>
  <c r="Z341" i="1" l="1"/>
  <c r="Z289" i="1"/>
  <c r="Y595" i="1"/>
  <c r="Y597" i="1"/>
  <c r="Z581" i="1"/>
  <c r="Z551" i="1"/>
  <c r="Z385" i="1"/>
  <c r="Z360" i="1"/>
  <c r="Z568" i="1"/>
  <c r="Z528" i="1"/>
  <c r="Z479" i="1"/>
  <c r="Z277" i="1"/>
  <c r="Z172" i="1"/>
  <c r="Z135" i="1"/>
  <c r="Z127" i="1"/>
  <c r="Z118" i="1"/>
  <c r="Z110" i="1"/>
  <c r="Z101" i="1"/>
  <c r="Z59" i="1"/>
  <c r="Z600" i="1" s="1"/>
  <c r="Y599" i="1"/>
  <c r="Y596" i="1"/>
  <c r="Y598" i="1" s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<sst xmlns="http://schemas.openxmlformats.org/spreadsheetml/2006/main" count="2464" uniqueCount="786">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</sst>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1" fillId="0" borderId="44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79" zoomScaleNormal="100" zoomScaleSheetLayoutView="100" workbookViewId="0">
      <selection activeCell="AA601" sqref="AA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700" t="s">
        <v>0</v>
      </c>
      <c r="E1" s="426"/>
      <c r="F1" s="426"/>
      <c r="G1" s="12" t="s">
        <v>1</v>
      </c>
      <c r="H1" s="700" t="s">
        <v>2</v>
      </c>
      <c r="I1" s="426"/>
      <c r="J1" s="426"/>
      <c r="K1" s="426"/>
      <c r="L1" s="426"/>
      <c r="M1" s="426"/>
      <c r="N1" s="426"/>
      <c r="O1" s="426"/>
      <c r="P1" s="426"/>
      <c r="Q1" s="426"/>
      <c r="R1" s="772" t="s">
        <v>3</v>
      </c>
      <c r="S1" s="426"/>
      <c r="T1" s="4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3"/>
      <c r="R2" s="403"/>
      <c r="S2" s="403"/>
      <c r="T2" s="403"/>
      <c r="U2" s="403"/>
      <c r="V2" s="403"/>
      <c r="W2" s="403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3"/>
      <c r="Q3" s="403"/>
      <c r="R3" s="403"/>
      <c r="S3" s="403"/>
      <c r="T3" s="403"/>
      <c r="U3" s="403"/>
      <c r="V3" s="403"/>
      <c r="W3" s="403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663" t="s">
        <v>8</v>
      </c>
      <c r="B5" s="388"/>
      <c r="C5" s="389"/>
      <c r="D5" s="510"/>
      <c r="E5" s="512"/>
      <c r="F5" s="458" t="s">
        <v>9</v>
      </c>
      <c r="G5" s="389"/>
      <c r="H5" s="510"/>
      <c r="I5" s="511"/>
      <c r="J5" s="511"/>
      <c r="K5" s="511"/>
      <c r="L5" s="511"/>
      <c r="M5" s="512"/>
      <c r="N5" s="58"/>
      <c r="P5" s="24" t="s">
        <v>10</v>
      </c>
      <c r="Q5" s="434">
        <v>45542</v>
      </c>
      <c r="R5" s="435"/>
      <c r="T5" s="621" t="s">
        <v>11</v>
      </c>
      <c r="U5" s="604"/>
      <c r="V5" s="622" t="s">
        <v>12</v>
      </c>
      <c r="W5" s="435"/>
      <c r="AB5" s="51"/>
      <c r="AC5" s="51"/>
      <c r="AD5" s="51"/>
      <c r="AE5" s="51"/>
    </row>
    <row r="6" spans="1:32" s="376" customFormat="1" ht="24" customHeight="1" x14ac:dyDescent="0.2">
      <c r="A6" s="663" t="s">
        <v>13</v>
      </c>
      <c r="B6" s="388"/>
      <c r="C6" s="389"/>
      <c r="D6" s="516" t="s">
        <v>14</v>
      </c>
      <c r="E6" s="517"/>
      <c r="F6" s="517"/>
      <c r="G6" s="517"/>
      <c r="H6" s="517"/>
      <c r="I6" s="517"/>
      <c r="J6" s="517"/>
      <c r="K6" s="517"/>
      <c r="L6" s="517"/>
      <c r="M6" s="435"/>
      <c r="N6" s="59"/>
      <c r="P6" s="24" t="s">
        <v>15</v>
      </c>
      <c r="Q6" s="444" t="str">
        <f>IF(Q5=0," ",CHOOSE(WEEKDAY(Q5,2),"Понедельник","Вторник","Среда","Четверг","Пятница","Суббота","Воскресенье"))</f>
        <v>Суббота</v>
      </c>
      <c r="R6" s="394"/>
      <c r="T6" s="603" t="s">
        <v>16</v>
      </c>
      <c r="U6" s="604"/>
      <c r="V6" s="529" t="s">
        <v>17</v>
      </c>
      <c r="W6" s="530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735" t="str">
        <f>IFERROR(VLOOKUP(DeliveryAddress,Table,3,0),1)</f>
        <v>1</v>
      </c>
      <c r="E7" s="736"/>
      <c r="F7" s="736"/>
      <c r="G7" s="736"/>
      <c r="H7" s="736"/>
      <c r="I7" s="736"/>
      <c r="J7" s="736"/>
      <c r="K7" s="736"/>
      <c r="L7" s="736"/>
      <c r="M7" s="625"/>
      <c r="N7" s="60"/>
      <c r="P7" s="24"/>
      <c r="Q7" s="42"/>
      <c r="R7" s="42"/>
      <c r="T7" s="403"/>
      <c r="U7" s="604"/>
      <c r="V7" s="531"/>
      <c r="W7" s="532"/>
      <c r="AB7" s="51"/>
      <c r="AC7" s="51"/>
      <c r="AD7" s="51"/>
      <c r="AE7" s="51"/>
    </row>
    <row r="8" spans="1:32" s="376" customFormat="1" ht="25.5" customHeight="1" x14ac:dyDescent="0.2">
      <c r="A8" s="415" t="s">
        <v>18</v>
      </c>
      <c r="B8" s="409"/>
      <c r="C8" s="410"/>
      <c r="D8" s="744"/>
      <c r="E8" s="745"/>
      <c r="F8" s="745"/>
      <c r="G8" s="745"/>
      <c r="H8" s="745"/>
      <c r="I8" s="745"/>
      <c r="J8" s="745"/>
      <c r="K8" s="745"/>
      <c r="L8" s="745"/>
      <c r="M8" s="746"/>
      <c r="N8" s="61"/>
      <c r="P8" s="24" t="s">
        <v>19</v>
      </c>
      <c r="Q8" s="624">
        <v>0.41666666666666669</v>
      </c>
      <c r="R8" s="625"/>
      <c r="T8" s="403"/>
      <c r="U8" s="604"/>
      <c r="V8" s="531"/>
      <c r="W8" s="532"/>
      <c r="AB8" s="51"/>
      <c r="AC8" s="51"/>
      <c r="AD8" s="51"/>
      <c r="AE8" s="51"/>
    </row>
    <row r="9" spans="1:32" s="376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474"/>
      <c r="E9" s="475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475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5"/>
      <c r="L9" s="475"/>
      <c r="M9" s="475"/>
      <c r="N9" s="374"/>
      <c r="P9" s="26" t="s">
        <v>20</v>
      </c>
      <c r="Q9" s="674"/>
      <c r="R9" s="461"/>
      <c r="T9" s="403"/>
      <c r="U9" s="604"/>
      <c r="V9" s="533"/>
      <c r="W9" s="53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474"/>
      <c r="E10" s="475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547" t="str">
        <f>IFERROR(VLOOKUP($D$10,Proxy,2,FALSE),"")</f>
        <v/>
      </c>
      <c r="I10" s="403"/>
      <c r="J10" s="403"/>
      <c r="K10" s="403"/>
      <c r="L10" s="403"/>
      <c r="M10" s="403"/>
      <c r="N10" s="375"/>
      <c r="P10" s="26" t="s">
        <v>21</v>
      </c>
      <c r="Q10" s="605"/>
      <c r="R10" s="606"/>
      <c r="U10" s="24" t="s">
        <v>22</v>
      </c>
      <c r="V10" s="777" t="s">
        <v>23</v>
      </c>
      <c r="W10" s="530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7"/>
      <c r="R11" s="435"/>
      <c r="U11" s="24" t="s">
        <v>26</v>
      </c>
      <c r="V11" s="460" t="s">
        <v>27</v>
      </c>
      <c r="W11" s="461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617" t="s">
        <v>28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M12" s="389"/>
      <c r="N12" s="62"/>
      <c r="P12" s="24" t="s">
        <v>29</v>
      </c>
      <c r="Q12" s="624"/>
      <c r="R12" s="625"/>
      <c r="S12" s="23"/>
      <c r="U12" s="24"/>
      <c r="V12" s="426"/>
      <c r="W12" s="403"/>
      <c r="AB12" s="51"/>
      <c r="AC12" s="51"/>
      <c r="AD12" s="51"/>
      <c r="AE12" s="51"/>
    </row>
    <row r="13" spans="1:32" s="376" customFormat="1" ht="23.25" customHeight="1" x14ac:dyDescent="0.2">
      <c r="A13" s="617" t="s">
        <v>30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9"/>
      <c r="N13" s="62"/>
      <c r="O13" s="26"/>
      <c r="P13" s="26" t="s">
        <v>31</v>
      </c>
      <c r="Q13" s="460"/>
      <c r="R13" s="4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617" t="s">
        <v>32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8" t="s">
        <v>33</v>
      </c>
      <c r="B15" s="388"/>
      <c r="C15" s="388"/>
      <c r="D15" s="388"/>
      <c r="E15" s="388"/>
      <c r="F15" s="388"/>
      <c r="G15" s="388"/>
      <c r="H15" s="388"/>
      <c r="I15" s="388"/>
      <c r="J15" s="388"/>
      <c r="K15" s="388"/>
      <c r="L15" s="388"/>
      <c r="M15" s="389"/>
      <c r="N15" s="63"/>
      <c r="P15" s="640" t="s">
        <v>34</v>
      </c>
      <c r="Q15" s="426"/>
      <c r="R15" s="426"/>
      <c r="S15" s="426"/>
      <c r="T15" s="4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1"/>
      <c r="Q16" s="641"/>
      <c r="R16" s="641"/>
      <c r="S16" s="641"/>
      <c r="T16" s="64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5" t="s">
        <v>35</v>
      </c>
      <c r="B17" s="395" t="s">
        <v>36</v>
      </c>
      <c r="C17" s="650" t="s">
        <v>37</v>
      </c>
      <c r="D17" s="395" t="s">
        <v>38</v>
      </c>
      <c r="E17" s="396"/>
      <c r="F17" s="395" t="s">
        <v>39</v>
      </c>
      <c r="G17" s="395" t="s">
        <v>40</v>
      </c>
      <c r="H17" s="395" t="s">
        <v>41</v>
      </c>
      <c r="I17" s="395" t="s">
        <v>42</v>
      </c>
      <c r="J17" s="395" t="s">
        <v>43</v>
      </c>
      <c r="K17" s="395" t="s">
        <v>44</v>
      </c>
      <c r="L17" s="395" t="s">
        <v>45</v>
      </c>
      <c r="M17" s="395" t="s">
        <v>46</v>
      </c>
      <c r="N17" s="395" t="s">
        <v>47</v>
      </c>
      <c r="O17" s="395" t="s">
        <v>48</v>
      </c>
      <c r="P17" s="395" t="s">
        <v>49</v>
      </c>
      <c r="Q17" s="680"/>
      <c r="R17" s="680"/>
      <c r="S17" s="680"/>
      <c r="T17" s="396"/>
      <c r="U17" s="414" t="s">
        <v>50</v>
      </c>
      <c r="V17" s="389"/>
      <c r="W17" s="395" t="s">
        <v>51</v>
      </c>
      <c r="X17" s="395" t="s">
        <v>52</v>
      </c>
      <c r="Y17" s="411" t="s">
        <v>53</v>
      </c>
      <c r="Z17" s="395" t="s">
        <v>54</v>
      </c>
      <c r="AA17" s="452" t="s">
        <v>55</v>
      </c>
      <c r="AB17" s="452" t="s">
        <v>56</v>
      </c>
      <c r="AC17" s="452" t="s">
        <v>57</v>
      </c>
      <c r="AD17" s="452" t="s">
        <v>58</v>
      </c>
      <c r="AE17" s="453"/>
      <c r="AF17" s="454"/>
      <c r="AG17" s="667"/>
      <c r="BD17" s="567" t="s">
        <v>59</v>
      </c>
    </row>
    <row r="18" spans="1:68" ht="14.25" customHeight="1" x14ac:dyDescent="0.2">
      <c r="A18" s="407"/>
      <c r="B18" s="407"/>
      <c r="C18" s="407"/>
      <c r="D18" s="397"/>
      <c r="E18" s="398"/>
      <c r="F18" s="407"/>
      <c r="G18" s="407"/>
      <c r="H18" s="407"/>
      <c r="I18" s="407"/>
      <c r="J18" s="407"/>
      <c r="K18" s="407"/>
      <c r="L18" s="407"/>
      <c r="M18" s="407"/>
      <c r="N18" s="407"/>
      <c r="O18" s="407"/>
      <c r="P18" s="397"/>
      <c r="Q18" s="681"/>
      <c r="R18" s="681"/>
      <c r="S18" s="681"/>
      <c r="T18" s="398"/>
      <c r="U18" s="377" t="s">
        <v>60</v>
      </c>
      <c r="V18" s="377" t="s">
        <v>61</v>
      </c>
      <c r="W18" s="407"/>
      <c r="X18" s="407"/>
      <c r="Y18" s="412"/>
      <c r="Z18" s="407"/>
      <c r="AA18" s="546"/>
      <c r="AB18" s="546"/>
      <c r="AC18" s="546"/>
      <c r="AD18" s="455"/>
      <c r="AE18" s="456"/>
      <c r="AF18" s="457"/>
      <c r="AG18" s="668"/>
      <c r="BD18" s="403"/>
    </row>
    <row r="19" spans="1:68" ht="27.75" customHeight="1" x14ac:dyDescent="0.2">
      <c r="A19" s="418" t="s">
        <v>62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19"/>
      <c r="Z19" s="419"/>
      <c r="AA19" s="48"/>
      <c r="AB19" s="48"/>
      <c r="AC19" s="48"/>
    </row>
    <row r="20" spans="1:68" ht="16.5" customHeight="1" x14ac:dyDescent="0.25">
      <c r="A20" s="424" t="s">
        <v>62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378"/>
      <c r="AB20" s="378"/>
      <c r="AC20" s="378"/>
    </row>
    <row r="21" spans="1:68" ht="14.25" customHeight="1" x14ac:dyDescent="0.25">
      <c r="A21" s="402" t="s">
        <v>63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3">
        <v>4680115885004</v>
      </c>
      <c r="E22" s="39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29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30"/>
      <c r="P23" s="408" t="s">
        <v>69</v>
      </c>
      <c r="Q23" s="409"/>
      <c r="R23" s="409"/>
      <c r="S23" s="409"/>
      <c r="T23" s="409"/>
      <c r="U23" s="409"/>
      <c r="V23" s="410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30"/>
      <c r="P24" s="408" t="s">
        <v>69</v>
      </c>
      <c r="Q24" s="409"/>
      <c r="R24" s="409"/>
      <c r="S24" s="409"/>
      <c r="T24" s="409"/>
      <c r="U24" s="409"/>
      <c r="V24" s="410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402" t="s">
        <v>71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3">
        <v>4680115885912</v>
      </c>
      <c r="E26" s="39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5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3">
        <v>4607091383881</v>
      </c>
      <c r="E27" s="39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3">
        <v>4607091388237</v>
      </c>
      <c r="E28" s="39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3">
        <v>4607091383935</v>
      </c>
      <c r="E29" s="39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3">
        <v>4607091383935</v>
      </c>
      <c r="E30" s="39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3">
        <v>4680115881990</v>
      </c>
      <c r="E31" s="39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2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3">
        <v>4680115881853</v>
      </c>
      <c r="E32" s="39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3">
        <v>4680115885905</v>
      </c>
      <c r="E33" s="39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4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3">
        <v>4607091383911</v>
      </c>
      <c r="E34" s="39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4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3">
        <v>4607091388244</v>
      </c>
      <c r="E35" s="39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29"/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30"/>
      <c r="P36" s="408" t="s">
        <v>69</v>
      </c>
      <c r="Q36" s="409"/>
      <c r="R36" s="409"/>
      <c r="S36" s="409"/>
      <c r="T36" s="409"/>
      <c r="U36" s="409"/>
      <c r="V36" s="410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403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30"/>
      <c r="P37" s="408" t="s">
        <v>69</v>
      </c>
      <c r="Q37" s="409"/>
      <c r="R37" s="409"/>
      <c r="S37" s="409"/>
      <c r="T37" s="409"/>
      <c r="U37" s="409"/>
      <c r="V37" s="410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402" t="s">
        <v>95</v>
      </c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3">
        <v>4607091388503</v>
      </c>
      <c r="E39" s="39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29"/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30"/>
      <c r="P40" s="408" t="s">
        <v>69</v>
      </c>
      <c r="Q40" s="409"/>
      <c r="R40" s="409"/>
      <c r="S40" s="409"/>
      <c r="T40" s="409"/>
      <c r="U40" s="409"/>
      <c r="V40" s="410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403"/>
      <c r="B41" s="403"/>
      <c r="C41" s="403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30"/>
      <c r="P41" s="408" t="s">
        <v>69</v>
      </c>
      <c r="Q41" s="409"/>
      <c r="R41" s="409"/>
      <c r="S41" s="409"/>
      <c r="T41" s="409"/>
      <c r="U41" s="409"/>
      <c r="V41" s="410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402" t="s">
        <v>100</v>
      </c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3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3">
        <v>4607091388282</v>
      </c>
      <c r="E43" s="39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3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29"/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30"/>
      <c r="P44" s="408" t="s">
        <v>69</v>
      </c>
      <c r="Q44" s="409"/>
      <c r="R44" s="409"/>
      <c r="S44" s="409"/>
      <c r="T44" s="409"/>
      <c r="U44" s="409"/>
      <c r="V44" s="410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403"/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30"/>
      <c r="P45" s="408" t="s">
        <v>69</v>
      </c>
      <c r="Q45" s="409"/>
      <c r="R45" s="409"/>
      <c r="S45" s="409"/>
      <c r="T45" s="409"/>
      <c r="U45" s="409"/>
      <c r="V45" s="410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402" t="s">
        <v>104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403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3">
        <v>4607091389111</v>
      </c>
      <c r="E47" s="39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29"/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30"/>
      <c r="P48" s="408" t="s">
        <v>69</v>
      </c>
      <c r="Q48" s="409"/>
      <c r="R48" s="409"/>
      <c r="S48" s="409"/>
      <c r="T48" s="409"/>
      <c r="U48" s="409"/>
      <c r="V48" s="410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40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30"/>
      <c r="P49" s="408" t="s">
        <v>69</v>
      </c>
      <c r="Q49" s="409"/>
      <c r="R49" s="409"/>
      <c r="S49" s="409"/>
      <c r="T49" s="409"/>
      <c r="U49" s="409"/>
      <c r="V49" s="410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18" t="s">
        <v>107</v>
      </c>
      <c r="B50" s="419"/>
      <c r="C50" s="419"/>
      <c r="D50" s="419"/>
      <c r="E50" s="419"/>
      <c r="F50" s="419"/>
      <c r="G50" s="419"/>
      <c r="H50" s="419"/>
      <c r="I50" s="419"/>
      <c r="J50" s="419"/>
      <c r="K50" s="419"/>
      <c r="L50" s="419"/>
      <c r="M50" s="419"/>
      <c r="N50" s="419"/>
      <c r="O50" s="419"/>
      <c r="P50" s="419"/>
      <c r="Q50" s="419"/>
      <c r="R50" s="419"/>
      <c r="S50" s="419"/>
      <c r="T50" s="419"/>
      <c r="U50" s="419"/>
      <c r="V50" s="419"/>
      <c r="W50" s="419"/>
      <c r="X50" s="419"/>
      <c r="Y50" s="419"/>
      <c r="Z50" s="419"/>
      <c r="AA50" s="48"/>
      <c r="AB50" s="48"/>
      <c r="AC50" s="48"/>
    </row>
    <row r="51" spans="1:68" ht="16.5" customHeight="1" x14ac:dyDescent="0.25">
      <c r="A51" s="424" t="s">
        <v>108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403"/>
      <c r="AA51" s="378"/>
      <c r="AB51" s="378"/>
      <c r="AC51" s="378"/>
    </row>
    <row r="52" spans="1:68" ht="14.25" customHeight="1" x14ac:dyDescent="0.25">
      <c r="A52" s="402" t="s">
        <v>109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403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3">
        <v>4607091385670</v>
      </c>
      <c r="E53" s="39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3">
        <v>1200</v>
      </c>
      <c r="Y53" s="384">
        <f t="shared" ref="Y53:Y58" si="6">IFERROR(IF(X53="",0,CEILING((X53/$H53),1)*$H53),"")</f>
        <v>1209.6000000000001</v>
      </c>
      <c r="Z53" s="36">
        <f>IFERROR(IF(Y53=0,"",ROUNDUP(Y53/H53,0)*0.02175),"")</f>
        <v>2.4359999999999999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1253.3333333333333</v>
      </c>
      <c r="BN53" s="64">
        <f t="shared" ref="BN53:BN58" si="8">IFERROR(Y53*I53/H53,"0")</f>
        <v>1263.3599999999999</v>
      </c>
      <c r="BO53" s="64">
        <f t="shared" ref="BO53:BO58" si="9">IFERROR(1/J53*(X53/H53),"0")</f>
        <v>1.9841269841269837</v>
      </c>
      <c r="BP53" s="64">
        <f t="shared" ref="BP53:BP58" si="10">IFERROR(1/J53*(Y53/H53),"0")</f>
        <v>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3">
        <v>4607091385670</v>
      </c>
      <c r="E54" s="39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3">
        <v>4680115883956</v>
      </c>
      <c r="E55" s="39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7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3">
        <v>4607091385687</v>
      </c>
      <c r="E56" s="39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3">
        <v>4680115882539</v>
      </c>
      <c r="E57" s="39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3">
        <v>4680115883949</v>
      </c>
      <c r="E58" s="39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29"/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30"/>
      <c r="P59" s="408" t="s">
        <v>69</v>
      </c>
      <c r="Q59" s="409"/>
      <c r="R59" s="409"/>
      <c r="S59" s="409"/>
      <c r="T59" s="409"/>
      <c r="U59" s="409"/>
      <c r="V59" s="410"/>
      <c r="W59" s="37" t="s">
        <v>70</v>
      </c>
      <c r="X59" s="385">
        <f>IFERROR(X53/H53,"0")+IFERROR(X54/H54,"0")+IFERROR(X55/H55,"0")+IFERROR(X56/H56,"0")+IFERROR(X57/H57,"0")+IFERROR(X58/H58,"0")</f>
        <v>111.1111111111111</v>
      </c>
      <c r="Y59" s="385">
        <f>IFERROR(Y53/H53,"0")+IFERROR(Y54/H54,"0")+IFERROR(Y55/H55,"0")+IFERROR(Y56/H56,"0")+IFERROR(Y57/H57,"0")+IFERROR(Y58/H58,"0")</f>
        <v>112</v>
      </c>
      <c r="Z59" s="385">
        <f>IFERROR(IF(Z53="",0,Z53),"0")+IFERROR(IF(Z54="",0,Z54),"0")+IFERROR(IF(Z55="",0,Z55),"0")+IFERROR(IF(Z56="",0,Z56),"0")+IFERROR(IF(Z57="",0,Z57),"0")+IFERROR(IF(Z58="",0,Z58),"0")</f>
        <v>2.4359999999999999</v>
      </c>
      <c r="AA59" s="386"/>
      <c r="AB59" s="386"/>
      <c r="AC59" s="386"/>
    </row>
    <row r="60" spans="1:68" x14ac:dyDescent="0.2">
      <c r="A60" s="403"/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30"/>
      <c r="P60" s="408" t="s">
        <v>69</v>
      </c>
      <c r="Q60" s="409"/>
      <c r="R60" s="409"/>
      <c r="S60" s="409"/>
      <c r="T60" s="409"/>
      <c r="U60" s="409"/>
      <c r="V60" s="410"/>
      <c r="W60" s="37" t="s">
        <v>68</v>
      </c>
      <c r="X60" s="385">
        <f>IFERROR(SUM(X53:X58),"0")</f>
        <v>1200</v>
      </c>
      <c r="Y60" s="385">
        <f>IFERROR(SUM(Y53:Y58),"0")</f>
        <v>1209.6000000000001</v>
      </c>
      <c r="Z60" s="37"/>
      <c r="AA60" s="386"/>
      <c r="AB60" s="386"/>
      <c r="AC60" s="386"/>
    </row>
    <row r="61" spans="1:68" ht="14.25" customHeight="1" x14ac:dyDescent="0.25">
      <c r="A61" s="402" t="s">
        <v>71</v>
      </c>
      <c r="B61" s="403"/>
      <c r="C61" s="403"/>
      <c r="D61" s="403"/>
      <c r="E61" s="403"/>
      <c r="F61" s="403"/>
      <c r="G61" s="403"/>
      <c r="H61" s="403"/>
      <c r="I61" s="403"/>
      <c r="J61" s="403"/>
      <c r="K61" s="403"/>
      <c r="L61" s="403"/>
      <c r="M61" s="403"/>
      <c r="N61" s="403"/>
      <c r="O61" s="403"/>
      <c r="P61" s="403"/>
      <c r="Q61" s="403"/>
      <c r="R61" s="403"/>
      <c r="S61" s="403"/>
      <c r="T61" s="403"/>
      <c r="U61" s="403"/>
      <c r="V61" s="403"/>
      <c r="W61" s="403"/>
      <c r="X61" s="403"/>
      <c r="Y61" s="403"/>
      <c r="Z61" s="403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3">
        <v>4680115885233</v>
      </c>
      <c r="E62" s="39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3">
        <v>4680115884915</v>
      </c>
      <c r="E63" s="39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29"/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30"/>
      <c r="P64" s="408" t="s">
        <v>69</v>
      </c>
      <c r="Q64" s="409"/>
      <c r="R64" s="409"/>
      <c r="S64" s="409"/>
      <c r="T64" s="409"/>
      <c r="U64" s="409"/>
      <c r="V64" s="410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403"/>
      <c r="B65" s="403"/>
      <c r="C65" s="403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30"/>
      <c r="P65" s="408" t="s">
        <v>69</v>
      </c>
      <c r="Q65" s="409"/>
      <c r="R65" s="409"/>
      <c r="S65" s="409"/>
      <c r="T65" s="409"/>
      <c r="U65" s="409"/>
      <c r="V65" s="410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24" t="s">
        <v>128</v>
      </c>
      <c r="B66" s="403"/>
      <c r="C66" s="403"/>
      <c r="D66" s="403"/>
      <c r="E66" s="403"/>
      <c r="F66" s="403"/>
      <c r="G66" s="403"/>
      <c r="H66" s="403"/>
      <c r="I66" s="403"/>
      <c r="J66" s="403"/>
      <c r="K66" s="403"/>
      <c r="L66" s="403"/>
      <c r="M66" s="403"/>
      <c r="N66" s="403"/>
      <c r="O66" s="403"/>
      <c r="P66" s="403"/>
      <c r="Q66" s="403"/>
      <c r="R66" s="403"/>
      <c r="S66" s="403"/>
      <c r="T66" s="403"/>
      <c r="U66" s="403"/>
      <c r="V66" s="403"/>
      <c r="W66" s="403"/>
      <c r="X66" s="403"/>
      <c r="Y66" s="403"/>
      <c r="Z66" s="403"/>
      <c r="AA66" s="378"/>
      <c r="AB66" s="378"/>
      <c r="AC66" s="378"/>
    </row>
    <row r="67" spans="1:68" ht="14.25" customHeight="1" x14ac:dyDescent="0.25">
      <c r="A67" s="402" t="s">
        <v>109</v>
      </c>
      <c r="B67" s="403"/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3">
        <v>4680115885899</v>
      </c>
      <c r="E68" s="39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58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3">
        <v>4680115881426</v>
      </c>
      <c r="E69" s="39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62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3">
        <v>4680115881426</v>
      </c>
      <c r="E70" s="39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3">
        <v>4680115880283</v>
      </c>
      <c r="E71" s="39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39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3">
        <v>4680115882720</v>
      </c>
      <c r="E72" s="39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3">
        <v>4680115881525</v>
      </c>
      <c r="E73" s="39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81" t="s">
        <v>144</v>
      </c>
      <c r="Q73" s="391"/>
      <c r="R73" s="391"/>
      <c r="S73" s="391"/>
      <c r="T73" s="392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3">
        <v>4680115881525</v>
      </c>
      <c r="E74" s="39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6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3">
        <v>4680115881419</v>
      </c>
      <c r="E75" s="39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4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429"/>
      <c r="B76" s="403"/>
      <c r="C76" s="403"/>
      <c r="D76" s="403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30"/>
      <c r="P76" s="408" t="s">
        <v>69</v>
      </c>
      <c r="Q76" s="409"/>
      <c r="R76" s="409"/>
      <c r="S76" s="409"/>
      <c r="T76" s="409"/>
      <c r="U76" s="409"/>
      <c r="V76" s="410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403"/>
      <c r="B77" s="403"/>
      <c r="C77" s="403"/>
      <c r="D77" s="403"/>
      <c r="E77" s="403"/>
      <c r="F77" s="403"/>
      <c r="G77" s="403"/>
      <c r="H77" s="403"/>
      <c r="I77" s="403"/>
      <c r="J77" s="403"/>
      <c r="K77" s="403"/>
      <c r="L77" s="403"/>
      <c r="M77" s="403"/>
      <c r="N77" s="403"/>
      <c r="O77" s="430"/>
      <c r="P77" s="408" t="s">
        <v>69</v>
      </c>
      <c r="Q77" s="409"/>
      <c r="R77" s="409"/>
      <c r="S77" s="409"/>
      <c r="T77" s="409"/>
      <c r="U77" s="409"/>
      <c r="V77" s="410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402" t="s">
        <v>149</v>
      </c>
      <c r="B78" s="403"/>
      <c r="C78" s="403"/>
      <c r="D78" s="403"/>
      <c r="E78" s="403"/>
      <c r="F78" s="403"/>
      <c r="G78" s="403"/>
      <c r="H78" s="403"/>
      <c r="I78" s="403"/>
      <c r="J78" s="403"/>
      <c r="K78" s="403"/>
      <c r="L78" s="403"/>
      <c r="M78" s="403"/>
      <c r="N78" s="403"/>
      <c r="O78" s="403"/>
      <c r="P78" s="403"/>
      <c r="Q78" s="403"/>
      <c r="R78" s="403"/>
      <c r="S78" s="403"/>
      <c r="T78" s="403"/>
      <c r="U78" s="403"/>
      <c r="V78" s="403"/>
      <c r="W78" s="403"/>
      <c r="X78" s="403"/>
      <c r="Y78" s="403"/>
      <c r="Z78" s="403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3">
        <v>4680115881440</v>
      </c>
      <c r="E79" s="39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7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83">
        <v>100</v>
      </c>
      <c r="Y79" s="384">
        <f>IFERROR(IF(X79="",0,CEILING((X79/$H79),1)*$H79),"")</f>
        <v>108</v>
      </c>
      <c r="Z79" s="36">
        <f>IFERROR(IF(Y79=0,"",ROUNDUP(Y79/H79,0)*0.02175),"")</f>
        <v>0.21749999999999997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104.44444444444444</v>
      </c>
      <c r="BN79" s="64">
        <f>IFERROR(Y79*I79/H79,"0")</f>
        <v>112.8</v>
      </c>
      <c r="BO79" s="64">
        <f>IFERROR(1/J79*(X79/H79),"0")</f>
        <v>0.16534391534391535</v>
      </c>
      <c r="BP79" s="64">
        <f>IFERROR(1/J79*(Y79/H79),"0")</f>
        <v>0.17857142857142855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3">
        <v>4680115881433</v>
      </c>
      <c r="E80" s="39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29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30"/>
      <c r="P81" s="408" t="s">
        <v>69</v>
      </c>
      <c r="Q81" s="409"/>
      <c r="R81" s="409"/>
      <c r="S81" s="409"/>
      <c r="T81" s="409"/>
      <c r="U81" s="409"/>
      <c r="V81" s="410"/>
      <c r="W81" s="37" t="s">
        <v>70</v>
      </c>
      <c r="X81" s="385">
        <f>IFERROR(X79/H79,"0")+IFERROR(X80/H80,"0")</f>
        <v>9.2592592592592595</v>
      </c>
      <c r="Y81" s="385">
        <f>IFERROR(Y79/H79,"0")+IFERROR(Y80/H80,"0")</f>
        <v>10</v>
      </c>
      <c r="Z81" s="385">
        <f>IFERROR(IF(Z79="",0,Z79),"0")+IFERROR(IF(Z80="",0,Z80),"0")</f>
        <v>0.21749999999999997</v>
      </c>
      <c r="AA81" s="386"/>
      <c r="AB81" s="386"/>
      <c r="AC81" s="386"/>
    </row>
    <row r="82" spans="1:68" x14ac:dyDescent="0.2">
      <c r="A82" s="403"/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30"/>
      <c r="P82" s="408" t="s">
        <v>69</v>
      </c>
      <c r="Q82" s="409"/>
      <c r="R82" s="409"/>
      <c r="S82" s="409"/>
      <c r="T82" s="409"/>
      <c r="U82" s="409"/>
      <c r="V82" s="410"/>
      <c r="W82" s="37" t="s">
        <v>68</v>
      </c>
      <c r="X82" s="385">
        <f>IFERROR(SUM(X79:X80),"0")</f>
        <v>100</v>
      </c>
      <c r="Y82" s="385">
        <f>IFERROR(SUM(Y79:Y80),"0")</f>
        <v>108</v>
      </c>
      <c r="Z82" s="37"/>
      <c r="AA82" s="386"/>
      <c r="AB82" s="386"/>
      <c r="AC82" s="386"/>
    </row>
    <row r="83" spans="1:68" ht="14.25" customHeight="1" x14ac:dyDescent="0.25">
      <c r="A83" s="402" t="s">
        <v>63</v>
      </c>
      <c r="B83" s="403"/>
      <c r="C83" s="403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03"/>
      <c r="V83" s="403"/>
      <c r="W83" s="403"/>
      <c r="X83" s="403"/>
      <c r="Y83" s="403"/>
      <c r="Z83" s="403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3">
        <v>4680115885066</v>
      </c>
      <c r="E84" s="39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4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3">
        <v>4680115885042</v>
      </c>
      <c r="E85" s="39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3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3">
        <v>4680115885080</v>
      </c>
      <c r="E86" s="39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6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3">
        <v>4680115885073</v>
      </c>
      <c r="E87" s="39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3">
        <v>4680115885059</v>
      </c>
      <c r="E88" s="39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3">
        <v>4680115885097</v>
      </c>
      <c r="E89" s="39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29"/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30"/>
      <c r="P90" s="408" t="s">
        <v>69</v>
      </c>
      <c r="Q90" s="409"/>
      <c r="R90" s="409"/>
      <c r="S90" s="409"/>
      <c r="T90" s="409"/>
      <c r="U90" s="409"/>
      <c r="V90" s="410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403"/>
      <c r="B91" s="403"/>
      <c r="C91" s="403"/>
      <c r="D91" s="403"/>
      <c r="E91" s="403"/>
      <c r="F91" s="403"/>
      <c r="G91" s="403"/>
      <c r="H91" s="403"/>
      <c r="I91" s="403"/>
      <c r="J91" s="403"/>
      <c r="K91" s="403"/>
      <c r="L91" s="403"/>
      <c r="M91" s="403"/>
      <c r="N91" s="403"/>
      <c r="O91" s="430"/>
      <c r="P91" s="408" t="s">
        <v>69</v>
      </c>
      <c r="Q91" s="409"/>
      <c r="R91" s="409"/>
      <c r="S91" s="409"/>
      <c r="T91" s="409"/>
      <c r="U91" s="409"/>
      <c r="V91" s="410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402" t="s">
        <v>71</v>
      </c>
      <c r="B92" s="403"/>
      <c r="C92" s="403"/>
      <c r="D92" s="403"/>
      <c r="E92" s="403"/>
      <c r="F92" s="403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3">
        <v>4680115884403</v>
      </c>
      <c r="E93" s="39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5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3">
        <v>4680115884311</v>
      </c>
      <c r="E94" s="39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7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29"/>
      <c r="B95" s="403"/>
      <c r="C95" s="403"/>
      <c r="D95" s="403"/>
      <c r="E95" s="403"/>
      <c r="F95" s="403"/>
      <c r="G95" s="403"/>
      <c r="H95" s="403"/>
      <c r="I95" s="403"/>
      <c r="J95" s="403"/>
      <c r="K95" s="403"/>
      <c r="L95" s="403"/>
      <c r="M95" s="403"/>
      <c r="N95" s="403"/>
      <c r="O95" s="430"/>
      <c r="P95" s="408" t="s">
        <v>69</v>
      </c>
      <c r="Q95" s="409"/>
      <c r="R95" s="409"/>
      <c r="S95" s="409"/>
      <c r="T95" s="409"/>
      <c r="U95" s="409"/>
      <c r="V95" s="410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403"/>
      <c r="B96" s="403"/>
      <c r="C96" s="403"/>
      <c r="D96" s="403"/>
      <c r="E96" s="403"/>
      <c r="F96" s="403"/>
      <c r="G96" s="403"/>
      <c r="H96" s="403"/>
      <c r="I96" s="403"/>
      <c r="J96" s="403"/>
      <c r="K96" s="403"/>
      <c r="L96" s="403"/>
      <c r="M96" s="403"/>
      <c r="N96" s="403"/>
      <c r="O96" s="430"/>
      <c r="P96" s="408" t="s">
        <v>69</v>
      </c>
      <c r="Q96" s="409"/>
      <c r="R96" s="409"/>
      <c r="S96" s="409"/>
      <c r="T96" s="409"/>
      <c r="U96" s="409"/>
      <c r="V96" s="410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402" t="s">
        <v>170</v>
      </c>
      <c r="B97" s="403"/>
      <c r="C97" s="403"/>
      <c r="D97" s="403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3">
        <v>4680115881532</v>
      </c>
      <c r="E98" s="39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51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3">
        <v>4680115881532</v>
      </c>
      <c r="E99" s="39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7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3">
        <v>4680115881464</v>
      </c>
      <c r="E100" s="39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7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29"/>
      <c r="B101" s="40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30"/>
      <c r="P101" s="408" t="s">
        <v>69</v>
      </c>
      <c r="Q101" s="409"/>
      <c r="R101" s="409"/>
      <c r="S101" s="409"/>
      <c r="T101" s="409"/>
      <c r="U101" s="409"/>
      <c r="V101" s="410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403"/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30"/>
      <c r="P102" s="408" t="s">
        <v>69</v>
      </c>
      <c r="Q102" s="409"/>
      <c r="R102" s="409"/>
      <c r="S102" s="409"/>
      <c r="T102" s="409"/>
      <c r="U102" s="409"/>
      <c r="V102" s="410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24" t="s">
        <v>176</v>
      </c>
      <c r="B103" s="403"/>
      <c r="C103" s="403"/>
      <c r="D103" s="403"/>
      <c r="E103" s="403"/>
      <c r="F103" s="403"/>
      <c r="G103" s="403"/>
      <c r="H103" s="403"/>
      <c r="I103" s="403"/>
      <c r="J103" s="403"/>
      <c r="K103" s="403"/>
      <c r="L103" s="403"/>
      <c r="M103" s="403"/>
      <c r="N103" s="403"/>
      <c r="O103" s="403"/>
      <c r="P103" s="403"/>
      <c r="Q103" s="403"/>
      <c r="R103" s="403"/>
      <c r="S103" s="403"/>
      <c r="T103" s="403"/>
      <c r="U103" s="403"/>
      <c r="V103" s="403"/>
      <c r="W103" s="403"/>
      <c r="X103" s="403"/>
      <c r="Y103" s="403"/>
      <c r="Z103" s="403"/>
      <c r="AA103" s="378"/>
      <c r="AB103" s="378"/>
      <c r="AC103" s="378"/>
    </row>
    <row r="104" spans="1:68" ht="14.25" customHeight="1" x14ac:dyDescent="0.25">
      <c r="A104" s="402" t="s">
        <v>109</v>
      </c>
      <c r="B104" s="403"/>
      <c r="C104" s="403"/>
      <c r="D104" s="403"/>
      <c r="E104" s="403"/>
      <c r="F104" s="403"/>
      <c r="G104" s="403"/>
      <c r="H104" s="403"/>
      <c r="I104" s="403"/>
      <c r="J104" s="403"/>
      <c r="K104" s="403"/>
      <c r="L104" s="403"/>
      <c r="M104" s="403"/>
      <c r="N104" s="403"/>
      <c r="O104" s="403"/>
      <c r="P104" s="403"/>
      <c r="Q104" s="403"/>
      <c r="R104" s="403"/>
      <c r="S104" s="403"/>
      <c r="T104" s="403"/>
      <c r="U104" s="403"/>
      <c r="V104" s="403"/>
      <c r="W104" s="403"/>
      <c r="X104" s="403"/>
      <c r="Y104" s="403"/>
      <c r="Z104" s="403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3">
        <v>4680115881327</v>
      </c>
      <c r="E105" s="39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83">
        <v>1200</v>
      </c>
      <c r="Y105" s="384">
        <f>IFERROR(IF(X105="",0,CEILING((X105/$H105),1)*$H105),"")</f>
        <v>1209.6000000000001</v>
      </c>
      <c r="Z105" s="36">
        <f>IFERROR(IF(Y105=0,"",ROUNDUP(Y105/H105,0)*0.02175),"")</f>
        <v>2.4359999999999999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1253.3333333333333</v>
      </c>
      <c r="BN105" s="64">
        <f>IFERROR(Y105*I105/H105,"0")</f>
        <v>1263.3599999999999</v>
      </c>
      <c r="BO105" s="64">
        <f>IFERROR(1/J105*(X105/H105),"0")</f>
        <v>1.9841269841269837</v>
      </c>
      <c r="BP105" s="64">
        <f>IFERROR(1/J105*(Y105/H105),"0")</f>
        <v>2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3">
        <v>4680115881518</v>
      </c>
      <c r="E106" s="39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1"/>
      <c r="R106" s="391"/>
      <c r="S106" s="391"/>
      <c r="T106" s="392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3">
        <v>4680115881518</v>
      </c>
      <c r="E107" s="39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480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1"/>
      <c r="R107" s="391"/>
      <c r="S107" s="391"/>
      <c r="T107" s="392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3">
        <v>4680115881303</v>
      </c>
      <c r="E108" s="39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5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3">
        <v>4680115881303</v>
      </c>
      <c r="E109" s="39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53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1"/>
      <c r="R109" s="391"/>
      <c r="S109" s="391"/>
      <c r="T109" s="392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29"/>
      <c r="B110" s="403"/>
      <c r="C110" s="403"/>
      <c r="D110" s="403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30"/>
      <c r="P110" s="408" t="s">
        <v>69</v>
      </c>
      <c r="Q110" s="409"/>
      <c r="R110" s="409"/>
      <c r="S110" s="409"/>
      <c r="T110" s="409"/>
      <c r="U110" s="409"/>
      <c r="V110" s="410"/>
      <c r="W110" s="37" t="s">
        <v>70</v>
      </c>
      <c r="X110" s="385">
        <f>IFERROR(X105/H105,"0")+IFERROR(X106/H106,"0")+IFERROR(X107/H107,"0")+IFERROR(X108/H108,"0")+IFERROR(X109/H109,"0")</f>
        <v>111.1111111111111</v>
      </c>
      <c r="Y110" s="385">
        <f>IFERROR(Y105/H105,"0")+IFERROR(Y106/H106,"0")+IFERROR(Y107/H107,"0")+IFERROR(Y108/H108,"0")+IFERROR(Y109/H109,"0")</f>
        <v>112</v>
      </c>
      <c r="Z110" s="385">
        <f>IFERROR(IF(Z105="",0,Z105),"0")+IFERROR(IF(Z106="",0,Z106),"0")+IFERROR(IF(Z107="",0,Z107),"0")+IFERROR(IF(Z108="",0,Z108),"0")+IFERROR(IF(Z109="",0,Z109),"0")</f>
        <v>2.4359999999999999</v>
      </c>
      <c r="AA110" s="386"/>
      <c r="AB110" s="386"/>
      <c r="AC110" s="386"/>
    </row>
    <row r="111" spans="1:68" x14ac:dyDescent="0.2">
      <c r="A111" s="403"/>
      <c r="B111" s="403"/>
      <c r="C111" s="403"/>
      <c r="D111" s="403"/>
      <c r="E111" s="403"/>
      <c r="F111" s="403"/>
      <c r="G111" s="403"/>
      <c r="H111" s="403"/>
      <c r="I111" s="403"/>
      <c r="J111" s="403"/>
      <c r="K111" s="403"/>
      <c r="L111" s="403"/>
      <c r="M111" s="403"/>
      <c r="N111" s="403"/>
      <c r="O111" s="430"/>
      <c r="P111" s="408" t="s">
        <v>69</v>
      </c>
      <c r="Q111" s="409"/>
      <c r="R111" s="409"/>
      <c r="S111" s="409"/>
      <c r="T111" s="409"/>
      <c r="U111" s="409"/>
      <c r="V111" s="410"/>
      <c r="W111" s="37" t="s">
        <v>68</v>
      </c>
      <c r="X111" s="385">
        <f>IFERROR(SUM(X105:X109),"0")</f>
        <v>1200</v>
      </c>
      <c r="Y111" s="385">
        <f>IFERROR(SUM(Y105:Y109),"0")</f>
        <v>1209.6000000000001</v>
      </c>
      <c r="Z111" s="37"/>
      <c r="AA111" s="386"/>
      <c r="AB111" s="386"/>
      <c r="AC111" s="386"/>
    </row>
    <row r="112" spans="1:68" ht="14.25" customHeight="1" x14ac:dyDescent="0.25">
      <c r="A112" s="402" t="s">
        <v>71</v>
      </c>
      <c r="B112" s="403"/>
      <c r="C112" s="403"/>
      <c r="D112" s="403"/>
      <c r="E112" s="403"/>
      <c r="F112" s="403"/>
      <c r="G112" s="403"/>
      <c r="H112" s="403"/>
      <c r="I112" s="403"/>
      <c r="J112" s="403"/>
      <c r="K112" s="403"/>
      <c r="L112" s="403"/>
      <c r="M112" s="403"/>
      <c r="N112" s="403"/>
      <c r="O112" s="403"/>
      <c r="P112" s="403"/>
      <c r="Q112" s="403"/>
      <c r="R112" s="403"/>
      <c r="S112" s="403"/>
      <c r="T112" s="403"/>
      <c r="U112" s="403"/>
      <c r="V112" s="403"/>
      <c r="W112" s="403"/>
      <c r="X112" s="403"/>
      <c r="Y112" s="403"/>
      <c r="Z112" s="403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3">
        <v>4607091386967</v>
      </c>
      <c r="E113" s="39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67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83">
        <v>500</v>
      </c>
      <c r="Y113" s="384">
        <f>IFERROR(IF(X113="",0,CEILING((X113/$H113),1)*$H113),"")</f>
        <v>502.2</v>
      </c>
      <c r="Z113" s="36">
        <f>IFERROR(IF(Y113=0,"",ROUNDUP(Y113/H113,0)*0.02175),"")</f>
        <v>1.3484999999999998</v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534.81481481481489</v>
      </c>
      <c r="BN113" s="64">
        <f>IFERROR(Y113*I113/H113,"0")</f>
        <v>537.16800000000001</v>
      </c>
      <c r="BO113" s="64">
        <f>IFERROR(1/J113*(X113/H113),"0")</f>
        <v>1.1022927689594357</v>
      </c>
      <c r="BP113" s="64">
        <f>IFERROR(1/J113*(Y113/H113),"0")</f>
        <v>1.107142857142857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3">
        <v>4607091386967</v>
      </c>
      <c r="E114" s="39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4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3">
        <v>4607091385731</v>
      </c>
      <c r="E115" s="39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3">
        <v>4680115880894</v>
      </c>
      <c r="E116" s="39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7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3">
        <v>50</v>
      </c>
      <c r="Y116" s="384">
        <f>IFERROR(IF(X116="",0,CEILING((X116/$H116),1)*$H116),"")</f>
        <v>51.48</v>
      </c>
      <c r="Z116" s="36">
        <f>IFERROR(IF(Y116=0,"",ROUNDUP(Y116/H116,0)*0.00753),"")</f>
        <v>0.19578000000000001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57.020202020202021</v>
      </c>
      <c r="BN116" s="64">
        <f>IFERROR(Y116*I116/H116,"0")</f>
        <v>58.707999999999998</v>
      </c>
      <c r="BO116" s="64">
        <f>IFERROR(1/J116*(X116/H116),"0")</f>
        <v>0.16187516187516188</v>
      </c>
      <c r="BP116" s="64">
        <f>IFERROR(1/J116*(Y116/H116),"0")</f>
        <v>0.16666666666666666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3">
        <v>4680115880214</v>
      </c>
      <c r="E117" s="39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29"/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30"/>
      <c r="P118" s="408" t="s">
        <v>69</v>
      </c>
      <c r="Q118" s="409"/>
      <c r="R118" s="409"/>
      <c r="S118" s="409"/>
      <c r="T118" s="409"/>
      <c r="U118" s="409"/>
      <c r="V118" s="410"/>
      <c r="W118" s="37" t="s">
        <v>70</v>
      </c>
      <c r="X118" s="385">
        <f>IFERROR(X113/H113,"0")+IFERROR(X114/H114,"0")+IFERROR(X115/H115,"0")+IFERROR(X116/H116,"0")+IFERROR(X117/H117,"0")</f>
        <v>86.980920314253652</v>
      </c>
      <c r="Y118" s="385">
        <f>IFERROR(Y113/H113,"0")+IFERROR(Y114/H114,"0")+IFERROR(Y115/H115,"0")+IFERROR(Y116/H116,"0")+IFERROR(Y117/H117,"0")</f>
        <v>88</v>
      </c>
      <c r="Z118" s="385">
        <f>IFERROR(IF(Z113="",0,Z113),"0")+IFERROR(IF(Z114="",0,Z114),"0")+IFERROR(IF(Z115="",0,Z115),"0")+IFERROR(IF(Z116="",0,Z116),"0")+IFERROR(IF(Z117="",0,Z117),"0")</f>
        <v>1.5442799999999999</v>
      </c>
      <c r="AA118" s="386"/>
      <c r="AB118" s="386"/>
      <c r="AC118" s="386"/>
    </row>
    <row r="119" spans="1:68" x14ac:dyDescent="0.2">
      <c r="A119" s="403"/>
      <c r="B119" s="403"/>
      <c r="C119" s="403"/>
      <c r="D119" s="403"/>
      <c r="E119" s="403"/>
      <c r="F119" s="403"/>
      <c r="G119" s="403"/>
      <c r="H119" s="403"/>
      <c r="I119" s="403"/>
      <c r="J119" s="403"/>
      <c r="K119" s="403"/>
      <c r="L119" s="403"/>
      <c r="M119" s="403"/>
      <c r="N119" s="403"/>
      <c r="O119" s="430"/>
      <c r="P119" s="408" t="s">
        <v>69</v>
      </c>
      <c r="Q119" s="409"/>
      <c r="R119" s="409"/>
      <c r="S119" s="409"/>
      <c r="T119" s="409"/>
      <c r="U119" s="409"/>
      <c r="V119" s="410"/>
      <c r="W119" s="37" t="s">
        <v>68</v>
      </c>
      <c r="X119" s="385">
        <f>IFERROR(SUM(X113:X117),"0")</f>
        <v>550</v>
      </c>
      <c r="Y119" s="385">
        <f>IFERROR(SUM(Y113:Y117),"0")</f>
        <v>553.67999999999995</v>
      </c>
      <c r="Z119" s="37"/>
      <c r="AA119" s="386"/>
      <c r="AB119" s="386"/>
      <c r="AC119" s="386"/>
    </row>
    <row r="120" spans="1:68" ht="16.5" customHeight="1" x14ac:dyDescent="0.25">
      <c r="A120" s="424" t="s">
        <v>196</v>
      </c>
      <c r="B120" s="403"/>
      <c r="C120" s="403"/>
      <c r="D120" s="403"/>
      <c r="E120" s="403"/>
      <c r="F120" s="403"/>
      <c r="G120" s="403"/>
      <c r="H120" s="403"/>
      <c r="I120" s="403"/>
      <c r="J120" s="403"/>
      <c r="K120" s="403"/>
      <c r="L120" s="403"/>
      <c r="M120" s="403"/>
      <c r="N120" s="403"/>
      <c r="O120" s="403"/>
      <c r="P120" s="403"/>
      <c r="Q120" s="403"/>
      <c r="R120" s="403"/>
      <c r="S120" s="403"/>
      <c r="T120" s="403"/>
      <c r="U120" s="403"/>
      <c r="V120" s="403"/>
      <c r="W120" s="403"/>
      <c r="X120" s="403"/>
      <c r="Y120" s="403"/>
      <c r="Z120" s="403"/>
      <c r="AA120" s="378"/>
      <c r="AB120" s="378"/>
      <c r="AC120" s="378"/>
    </row>
    <row r="121" spans="1:68" ht="14.25" customHeight="1" x14ac:dyDescent="0.25">
      <c r="A121" s="402" t="s">
        <v>109</v>
      </c>
      <c r="B121" s="403"/>
      <c r="C121" s="403"/>
      <c r="D121" s="403"/>
      <c r="E121" s="403"/>
      <c r="F121" s="403"/>
      <c r="G121" s="403"/>
      <c r="H121" s="403"/>
      <c r="I121" s="403"/>
      <c r="J121" s="403"/>
      <c r="K121" s="403"/>
      <c r="L121" s="403"/>
      <c r="M121" s="403"/>
      <c r="N121" s="403"/>
      <c r="O121" s="403"/>
      <c r="P121" s="403"/>
      <c r="Q121" s="403"/>
      <c r="R121" s="403"/>
      <c r="S121" s="403"/>
      <c r="T121" s="403"/>
      <c r="U121" s="403"/>
      <c r="V121" s="403"/>
      <c r="W121" s="403"/>
      <c r="X121" s="403"/>
      <c r="Y121" s="403"/>
      <c r="Z121" s="403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3">
        <v>4680115882133</v>
      </c>
      <c r="E122" s="39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6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83">
        <v>1000</v>
      </c>
      <c r="Y122" s="384">
        <f>IFERROR(IF(X122="",0,CEILING((X122/$H122),1)*$H122),"")</f>
        <v>1004.4000000000001</v>
      </c>
      <c r="Z122" s="36">
        <f>IFERROR(IF(Y122=0,"",ROUNDUP(Y122/H122,0)*0.02175),"")</f>
        <v>2.0227499999999998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1044.4444444444443</v>
      </c>
      <c r="BN122" s="64">
        <f>IFERROR(Y122*I122/H122,"0")</f>
        <v>1049.04</v>
      </c>
      <c r="BO122" s="64">
        <f>IFERROR(1/J122*(X122/H122),"0")</f>
        <v>1.653439153439153</v>
      </c>
      <c r="BP122" s="64">
        <f>IFERROR(1/J122*(Y122/H122),"0")</f>
        <v>1.6607142857142856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3">
        <v>4680115882133</v>
      </c>
      <c r="E123" s="39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9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3">
        <v>4680115880269</v>
      </c>
      <c r="E124" s="39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3">
        <v>4680115880429</v>
      </c>
      <c r="E125" s="39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3">
        <v>4680115881457</v>
      </c>
      <c r="E126" s="39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29"/>
      <c r="B127" s="403"/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03"/>
      <c r="O127" s="430"/>
      <c r="P127" s="408" t="s">
        <v>69</v>
      </c>
      <c r="Q127" s="409"/>
      <c r="R127" s="409"/>
      <c r="S127" s="409"/>
      <c r="T127" s="409"/>
      <c r="U127" s="409"/>
      <c r="V127" s="410"/>
      <c r="W127" s="37" t="s">
        <v>70</v>
      </c>
      <c r="X127" s="385">
        <f>IFERROR(X122/H122,"0")+IFERROR(X123/H123,"0")+IFERROR(X124/H124,"0")+IFERROR(X125/H125,"0")+IFERROR(X126/H126,"0")</f>
        <v>92.592592592592581</v>
      </c>
      <c r="Y127" s="385">
        <f>IFERROR(Y122/H122,"0")+IFERROR(Y123/H123,"0")+IFERROR(Y124/H124,"0")+IFERROR(Y125/H125,"0")+IFERROR(Y126/H126,"0")</f>
        <v>93</v>
      </c>
      <c r="Z127" s="385">
        <f>IFERROR(IF(Z122="",0,Z122),"0")+IFERROR(IF(Z123="",0,Z123),"0")+IFERROR(IF(Z124="",0,Z124),"0")+IFERROR(IF(Z125="",0,Z125),"0")+IFERROR(IF(Z126="",0,Z126),"0")</f>
        <v>2.0227499999999998</v>
      </c>
      <c r="AA127" s="386"/>
      <c r="AB127" s="386"/>
      <c r="AC127" s="386"/>
    </row>
    <row r="128" spans="1:68" x14ac:dyDescent="0.2">
      <c r="A128" s="403"/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30"/>
      <c r="P128" s="408" t="s">
        <v>69</v>
      </c>
      <c r="Q128" s="409"/>
      <c r="R128" s="409"/>
      <c r="S128" s="409"/>
      <c r="T128" s="409"/>
      <c r="U128" s="409"/>
      <c r="V128" s="410"/>
      <c r="W128" s="37" t="s">
        <v>68</v>
      </c>
      <c r="X128" s="385">
        <f>IFERROR(SUM(X122:X126),"0")</f>
        <v>1000</v>
      </c>
      <c r="Y128" s="385">
        <f>IFERROR(SUM(Y122:Y126),"0")</f>
        <v>1004.4000000000001</v>
      </c>
      <c r="Z128" s="37"/>
      <c r="AA128" s="386"/>
      <c r="AB128" s="386"/>
      <c r="AC128" s="386"/>
    </row>
    <row r="129" spans="1:68" ht="14.25" customHeight="1" x14ac:dyDescent="0.25">
      <c r="A129" s="402" t="s">
        <v>149</v>
      </c>
      <c r="B129" s="403"/>
      <c r="C129" s="403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3">
        <v>4680115881488</v>
      </c>
      <c r="E130" s="39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5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83">
        <v>200</v>
      </c>
      <c r="Y130" s="384">
        <f>IFERROR(IF(X130="",0,CEILING((X130/$H130),1)*$H130),"")</f>
        <v>205.20000000000002</v>
      </c>
      <c r="Z130" s="36">
        <f>IFERROR(IF(Y130=0,"",ROUNDUP(Y130/H130,0)*0.02175),"")</f>
        <v>0.41324999999999995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208.88888888888889</v>
      </c>
      <c r="BN130" s="64">
        <f>IFERROR(Y130*I130/H130,"0")</f>
        <v>214.32</v>
      </c>
      <c r="BO130" s="64">
        <f>IFERROR(1/J130*(X130/H130),"0")</f>
        <v>0.38580246913580246</v>
      </c>
      <c r="BP130" s="64">
        <f>IFERROR(1/J130*(Y130/H130),"0")</f>
        <v>0.39583333333333331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3">
        <v>4680115881488</v>
      </c>
      <c r="E131" s="39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687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3">
        <v>4680115882775</v>
      </c>
      <c r="E132" s="39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6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3">
        <v>4680115880658</v>
      </c>
      <c r="E133" s="39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4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1"/>
      <c r="R133" s="391"/>
      <c r="S133" s="391"/>
      <c r="T133" s="392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3">
        <v>4680115880658</v>
      </c>
      <c r="E134" s="39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44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29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30"/>
      <c r="P135" s="408" t="s">
        <v>69</v>
      </c>
      <c r="Q135" s="409"/>
      <c r="R135" s="409"/>
      <c r="S135" s="409"/>
      <c r="T135" s="409"/>
      <c r="U135" s="409"/>
      <c r="V135" s="410"/>
      <c r="W135" s="37" t="s">
        <v>70</v>
      </c>
      <c r="X135" s="385">
        <f>IFERROR(X130/H130,"0")+IFERROR(X131/H131,"0")+IFERROR(X132/H132,"0")+IFERROR(X133/H133,"0")+IFERROR(X134/H134,"0")</f>
        <v>18.518518518518519</v>
      </c>
      <c r="Y135" s="385">
        <f>IFERROR(Y130/H130,"0")+IFERROR(Y131/H131,"0")+IFERROR(Y132/H132,"0")+IFERROR(Y133/H133,"0")+IFERROR(Y134/H134,"0")</f>
        <v>19</v>
      </c>
      <c r="Z135" s="385">
        <f>IFERROR(IF(Z130="",0,Z130),"0")+IFERROR(IF(Z131="",0,Z131),"0")+IFERROR(IF(Z132="",0,Z132),"0")+IFERROR(IF(Z133="",0,Z133),"0")+IFERROR(IF(Z134="",0,Z134),"0")</f>
        <v>0.41324999999999995</v>
      </c>
      <c r="AA135" s="386"/>
      <c r="AB135" s="386"/>
      <c r="AC135" s="386"/>
    </row>
    <row r="136" spans="1:68" x14ac:dyDescent="0.2">
      <c r="A136" s="403"/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03"/>
      <c r="O136" s="430"/>
      <c r="P136" s="408" t="s">
        <v>69</v>
      </c>
      <c r="Q136" s="409"/>
      <c r="R136" s="409"/>
      <c r="S136" s="409"/>
      <c r="T136" s="409"/>
      <c r="U136" s="409"/>
      <c r="V136" s="410"/>
      <c r="W136" s="37" t="s">
        <v>68</v>
      </c>
      <c r="X136" s="385">
        <f>IFERROR(SUM(X130:X134),"0")</f>
        <v>200</v>
      </c>
      <c r="Y136" s="385">
        <f>IFERROR(SUM(Y130:Y134),"0")</f>
        <v>205.20000000000002</v>
      </c>
      <c r="Z136" s="37"/>
      <c r="AA136" s="386"/>
      <c r="AB136" s="386"/>
      <c r="AC136" s="386"/>
    </row>
    <row r="137" spans="1:68" ht="14.25" customHeight="1" x14ac:dyDescent="0.25">
      <c r="A137" s="402" t="s">
        <v>71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03"/>
      <c r="Z137" s="403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3">
        <v>4607091385168</v>
      </c>
      <c r="E138" s="39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6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83">
        <v>1200</v>
      </c>
      <c r="Y138" s="384">
        <f t="shared" ref="Y138:Y143" si="21">IFERROR(IF(X138="",0,CEILING((X138/$H138),1)*$H138),"")</f>
        <v>1206.8999999999999</v>
      </c>
      <c r="Z138" s="36">
        <f>IFERROR(IF(Y138=0,"",ROUNDUP(Y138/H138,0)*0.02175),"")</f>
        <v>3.2407499999999998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1282.6666666666665</v>
      </c>
      <c r="BN138" s="64">
        <f t="shared" ref="BN138:BN143" si="23">IFERROR(Y138*I138/H138,"0")</f>
        <v>1290.0419999999999</v>
      </c>
      <c r="BO138" s="64">
        <f t="shared" ref="BO138:BO143" si="24">IFERROR(1/J138*(X138/H138),"0")</f>
        <v>2.6455026455026456</v>
      </c>
      <c r="BP138" s="64">
        <f t="shared" ref="BP138:BP143" si="25">IFERROR(1/J138*(Y138/H138),"0")</f>
        <v>2.6607142857142856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3">
        <v>4607091385168</v>
      </c>
      <c r="E139" s="39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50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3">
        <v>4607091383256</v>
      </c>
      <c r="E140" s="39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62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3">
        <v>4607091385748</v>
      </c>
      <c r="E141" s="39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3">
        <v>4680115884533</v>
      </c>
      <c r="E142" s="39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69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3">
        <v>4680115882645</v>
      </c>
      <c r="E143" s="39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29"/>
      <c r="B144" s="403"/>
      <c r="C144" s="403"/>
      <c r="D144" s="403"/>
      <c r="E144" s="403"/>
      <c r="F144" s="403"/>
      <c r="G144" s="403"/>
      <c r="H144" s="403"/>
      <c r="I144" s="403"/>
      <c r="J144" s="403"/>
      <c r="K144" s="403"/>
      <c r="L144" s="403"/>
      <c r="M144" s="403"/>
      <c r="N144" s="403"/>
      <c r="O144" s="430"/>
      <c r="P144" s="408" t="s">
        <v>69</v>
      </c>
      <c r="Q144" s="409"/>
      <c r="R144" s="409"/>
      <c r="S144" s="409"/>
      <c r="T144" s="409"/>
      <c r="U144" s="409"/>
      <c r="V144" s="410"/>
      <c r="W144" s="37" t="s">
        <v>70</v>
      </c>
      <c r="X144" s="385">
        <f>IFERROR(X138/H138,"0")+IFERROR(X139/H139,"0")+IFERROR(X140/H140,"0")+IFERROR(X141/H141,"0")+IFERROR(X142/H142,"0")+IFERROR(X143/H143,"0")</f>
        <v>148.14814814814815</v>
      </c>
      <c r="Y144" s="385">
        <f>IFERROR(Y138/H138,"0")+IFERROR(Y139/H139,"0")+IFERROR(Y140/H140,"0")+IFERROR(Y141/H141,"0")+IFERROR(Y142/H142,"0")+IFERROR(Y143/H143,"0")</f>
        <v>149</v>
      </c>
      <c r="Z144" s="385">
        <f>IFERROR(IF(Z138="",0,Z138),"0")+IFERROR(IF(Z139="",0,Z139),"0")+IFERROR(IF(Z140="",0,Z140),"0")+IFERROR(IF(Z141="",0,Z141),"0")+IFERROR(IF(Z142="",0,Z142),"0")+IFERROR(IF(Z143="",0,Z143),"0")</f>
        <v>3.2407499999999998</v>
      </c>
      <c r="AA144" s="386"/>
      <c r="AB144" s="386"/>
      <c r="AC144" s="386"/>
    </row>
    <row r="145" spans="1:68" x14ac:dyDescent="0.2">
      <c r="A145" s="403"/>
      <c r="B145" s="403"/>
      <c r="C145" s="403"/>
      <c r="D145" s="403"/>
      <c r="E145" s="403"/>
      <c r="F145" s="403"/>
      <c r="G145" s="403"/>
      <c r="H145" s="403"/>
      <c r="I145" s="403"/>
      <c r="J145" s="403"/>
      <c r="K145" s="403"/>
      <c r="L145" s="403"/>
      <c r="M145" s="403"/>
      <c r="N145" s="403"/>
      <c r="O145" s="430"/>
      <c r="P145" s="408" t="s">
        <v>69</v>
      </c>
      <c r="Q145" s="409"/>
      <c r="R145" s="409"/>
      <c r="S145" s="409"/>
      <c r="T145" s="409"/>
      <c r="U145" s="409"/>
      <c r="V145" s="410"/>
      <c r="W145" s="37" t="s">
        <v>68</v>
      </c>
      <c r="X145" s="385">
        <f>IFERROR(SUM(X138:X143),"0")</f>
        <v>1200</v>
      </c>
      <c r="Y145" s="385">
        <f>IFERROR(SUM(Y138:Y143),"0")</f>
        <v>1206.8999999999999</v>
      </c>
      <c r="Z145" s="37"/>
      <c r="AA145" s="386"/>
      <c r="AB145" s="386"/>
      <c r="AC145" s="386"/>
    </row>
    <row r="146" spans="1:68" ht="14.25" customHeight="1" x14ac:dyDescent="0.25">
      <c r="A146" s="402" t="s">
        <v>170</v>
      </c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3"/>
      <c r="Q146" s="403"/>
      <c r="R146" s="403"/>
      <c r="S146" s="403"/>
      <c r="T146" s="403"/>
      <c r="U146" s="403"/>
      <c r="V146" s="403"/>
      <c r="W146" s="403"/>
      <c r="X146" s="403"/>
      <c r="Y146" s="403"/>
      <c r="Z146" s="403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3">
        <v>4680115882652</v>
      </c>
      <c r="E147" s="39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75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3">
        <v>4680115880238</v>
      </c>
      <c r="E148" s="39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7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429"/>
      <c r="B149" s="403"/>
      <c r="C149" s="403"/>
      <c r="D149" s="403"/>
      <c r="E149" s="403"/>
      <c r="F149" s="403"/>
      <c r="G149" s="403"/>
      <c r="H149" s="403"/>
      <c r="I149" s="403"/>
      <c r="J149" s="403"/>
      <c r="K149" s="403"/>
      <c r="L149" s="403"/>
      <c r="M149" s="403"/>
      <c r="N149" s="403"/>
      <c r="O149" s="430"/>
      <c r="P149" s="408" t="s">
        <v>69</v>
      </c>
      <c r="Q149" s="409"/>
      <c r="R149" s="409"/>
      <c r="S149" s="409"/>
      <c r="T149" s="409"/>
      <c r="U149" s="409"/>
      <c r="V149" s="410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403"/>
      <c r="B150" s="403"/>
      <c r="C150" s="403"/>
      <c r="D150" s="403"/>
      <c r="E150" s="403"/>
      <c r="F150" s="403"/>
      <c r="G150" s="403"/>
      <c r="H150" s="403"/>
      <c r="I150" s="403"/>
      <c r="J150" s="403"/>
      <c r="K150" s="403"/>
      <c r="L150" s="403"/>
      <c r="M150" s="403"/>
      <c r="N150" s="403"/>
      <c r="O150" s="430"/>
      <c r="P150" s="408" t="s">
        <v>69</v>
      </c>
      <c r="Q150" s="409"/>
      <c r="R150" s="409"/>
      <c r="S150" s="409"/>
      <c r="T150" s="409"/>
      <c r="U150" s="409"/>
      <c r="V150" s="410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24" t="s">
        <v>231</v>
      </c>
      <c r="B151" s="403"/>
      <c r="C151" s="403"/>
      <c r="D151" s="403"/>
      <c r="E151" s="403"/>
      <c r="F151" s="403"/>
      <c r="G151" s="403"/>
      <c r="H151" s="403"/>
      <c r="I151" s="403"/>
      <c r="J151" s="403"/>
      <c r="K151" s="403"/>
      <c r="L151" s="403"/>
      <c r="M151" s="403"/>
      <c r="N151" s="403"/>
      <c r="O151" s="403"/>
      <c r="P151" s="403"/>
      <c r="Q151" s="403"/>
      <c r="R151" s="403"/>
      <c r="S151" s="403"/>
      <c r="T151" s="403"/>
      <c r="U151" s="403"/>
      <c r="V151" s="403"/>
      <c r="W151" s="403"/>
      <c r="X151" s="403"/>
      <c r="Y151" s="403"/>
      <c r="Z151" s="403"/>
      <c r="AA151" s="378"/>
      <c r="AB151" s="378"/>
      <c r="AC151" s="378"/>
    </row>
    <row r="152" spans="1:68" ht="14.25" customHeight="1" x14ac:dyDescent="0.25">
      <c r="A152" s="402" t="s">
        <v>109</v>
      </c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3"/>
      <c r="P152" s="403"/>
      <c r="Q152" s="403"/>
      <c r="R152" s="403"/>
      <c r="S152" s="403"/>
      <c r="T152" s="403"/>
      <c r="U152" s="403"/>
      <c r="V152" s="403"/>
      <c r="W152" s="403"/>
      <c r="X152" s="403"/>
      <c r="Y152" s="403"/>
      <c r="Z152" s="403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3">
        <v>4680115882577</v>
      </c>
      <c r="E153" s="39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1"/>
      <c r="R153" s="391"/>
      <c r="S153" s="391"/>
      <c r="T153" s="392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3">
        <v>4680115882577</v>
      </c>
      <c r="E154" s="39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5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1"/>
      <c r="R154" s="391"/>
      <c r="S154" s="391"/>
      <c r="T154" s="392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429"/>
      <c r="B155" s="403"/>
      <c r="C155" s="403"/>
      <c r="D155" s="403"/>
      <c r="E155" s="403"/>
      <c r="F155" s="403"/>
      <c r="G155" s="403"/>
      <c r="H155" s="403"/>
      <c r="I155" s="403"/>
      <c r="J155" s="403"/>
      <c r="K155" s="403"/>
      <c r="L155" s="403"/>
      <c r="M155" s="403"/>
      <c r="N155" s="403"/>
      <c r="O155" s="430"/>
      <c r="P155" s="408" t="s">
        <v>69</v>
      </c>
      <c r="Q155" s="409"/>
      <c r="R155" s="409"/>
      <c r="S155" s="409"/>
      <c r="T155" s="409"/>
      <c r="U155" s="409"/>
      <c r="V155" s="410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403"/>
      <c r="B156" s="403"/>
      <c r="C156" s="403"/>
      <c r="D156" s="403"/>
      <c r="E156" s="403"/>
      <c r="F156" s="403"/>
      <c r="G156" s="403"/>
      <c r="H156" s="403"/>
      <c r="I156" s="403"/>
      <c r="J156" s="403"/>
      <c r="K156" s="403"/>
      <c r="L156" s="403"/>
      <c r="M156" s="403"/>
      <c r="N156" s="403"/>
      <c r="O156" s="430"/>
      <c r="P156" s="408" t="s">
        <v>69</v>
      </c>
      <c r="Q156" s="409"/>
      <c r="R156" s="409"/>
      <c r="S156" s="409"/>
      <c r="T156" s="409"/>
      <c r="U156" s="409"/>
      <c r="V156" s="410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402" t="s">
        <v>63</v>
      </c>
      <c r="B157" s="403"/>
      <c r="C157" s="403"/>
      <c r="D157" s="403"/>
      <c r="E157" s="403"/>
      <c r="F157" s="403"/>
      <c r="G157" s="403"/>
      <c r="H157" s="403"/>
      <c r="I157" s="403"/>
      <c r="J157" s="403"/>
      <c r="K157" s="403"/>
      <c r="L157" s="403"/>
      <c r="M157" s="403"/>
      <c r="N157" s="403"/>
      <c r="O157" s="403"/>
      <c r="P157" s="403"/>
      <c r="Q157" s="403"/>
      <c r="R157" s="403"/>
      <c r="S157" s="403"/>
      <c r="T157" s="403"/>
      <c r="U157" s="403"/>
      <c r="V157" s="403"/>
      <c r="W157" s="403"/>
      <c r="X157" s="403"/>
      <c r="Y157" s="403"/>
      <c r="Z157" s="403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3">
        <v>4680115883444</v>
      </c>
      <c r="E158" s="39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7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1"/>
      <c r="R158" s="391"/>
      <c r="S158" s="391"/>
      <c r="T158" s="392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3">
        <v>4680115883444</v>
      </c>
      <c r="E159" s="39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5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1"/>
      <c r="R159" s="391"/>
      <c r="S159" s="391"/>
      <c r="T159" s="392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29"/>
      <c r="B160" s="403"/>
      <c r="C160" s="403"/>
      <c r="D160" s="403"/>
      <c r="E160" s="403"/>
      <c r="F160" s="403"/>
      <c r="G160" s="403"/>
      <c r="H160" s="403"/>
      <c r="I160" s="403"/>
      <c r="J160" s="403"/>
      <c r="K160" s="403"/>
      <c r="L160" s="403"/>
      <c r="M160" s="403"/>
      <c r="N160" s="403"/>
      <c r="O160" s="430"/>
      <c r="P160" s="408" t="s">
        <v>69</v>
      </c>
      <c r="Q160" s="409"/>
      <c r="R160" s="409"/>
      <c r="S160" s="409"/>
      <c r="T160" s="409"/>
      <c r="U160" s="409"/>
      <c r="V160" s="410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403"/>
      <c r="B161" s="403"/>
      <c r="C161" s="403"/>
      <c r="D161" s="403"/>
      <c r="E161" s="403"/>
      <c r="F161" s="403"/>
      <c r="G161" s="403"/>
      <c r="H161" s="403"/>
      <c r="I161" s="403"/>
      <c r="J161" s="403"/>
      <c r="K161" s="403"/>
      <c r="L161" s="403"/>
      <c r="M161" s="403"/>
      <c r="N161" s="403"/>
      <c r="O161" s="430"/>
      <c r="P161" s="408" t="s">
        <v>69</v>
      </c>
      <c r="Q161" s="409"/>
      <c r="R161" s="409"/>
      <c r="S161" s="409"/>
      <c r="T161" s="409"/>
      <c r="U161" s="409"/>
      <c r="V161" s="410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402" t="s">
        <v>71</v>
      </c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3"/>
      <c r="P162" s="403"/>
      <c r="Q162" s="403"/>
      <c r="R162" s="403"/>
      <c r="S162" s="403"/>
      <c r="T162" s="403"/>
      <c r="U162" s="403"/>
      <c r="V162" s="403"/>
      <c r="W162" s="403"/>
      <c r="X162" s="403"/>
      <c r="Y162" s="403"/>
      <c r="Z162" s="403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3">
        <v>4680115882584</v>
      </c>
      <c r="E163" s="39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61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1"/>
      <c r="R163" s="391"/>
      <c r="S163" s="391"/>
      <c r="T163" s="392"/>
      <c r="U163" s="34"/>
      <c r="V163" s="34"/>
      <c r="W163" s="35" t="s">
        <v>68</v>
      </c>
      <c r="X163" s="383">
        <v>50</v>
      </c>
      <c r="Y163" s="384">
        <f>IFERROR(IF(X163="",0,CEILING((X163/$H163),1)*$H163),"")</f>
        <v>50.160000000000004</v>
      </c>
      <c r="Z163" s="36">
        <f>IFERROR(IF(Y163=0,"",ROUNDUP(Y163/H163,0)*0.00753),"")</f>
        <v>0.14307</v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55.454545454545453</v>
      </c>
      <c r="BN163" s="64">
        <f>IFERROR(Y163*I163/H163,"0")</f>
        <v>55.631999999999998</v>
      </c>
      <c r="BO163" s="64">
        <f>IFERROR(1/J163*(X163/H163),"0")</f>
        <v>0.12140637140637139</v>
      </c>
      <c r="BP163" s="64">
        <f>IFERROR(1/J163*(Y163/H163),"0")</f>
        <v>0.12179487179487179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3">
        <v>4680115882584</v>
      </c>
      <c r="E164" s="39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54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1"/>
      <c r="R164" s="391"/>
      <c r="S164" s="391"/>
      <c r="T164" s="392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429"/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03"/>
      <c r="O165" s="430"/>
      <c r="P165" s="408" t="s">
        <v>69</v>
      </c>
      <c r="Q165" s="409"/>
      <c r="R165" s="409"/>
      <c r="S165" s="409"/>
      <c r="T165" s="409"/>
      <c r="U165" s="409"/>
      <c r="V165" s="410"/>
      <c r="W165" s="37" t="s">
        <v>70</v>
      </c>
      <c r="X165" s="385">
        <f>IFERROR(X163/H163,"0")+IFERROR(X164/H164,"0")</f>
        <v>18.939393939393938</v>
      </c>
      <c r="Y165" s="385">
        <f>IFERROR(Y163/H163,"0")+IFERROR(Y164/H164,"0")</f>
        <v>19</v>
      </c>
      <c r="Z165" s="385">
        <f>IFERROR(IF(Z163="",0,Z163),"0")+IFERROR(IF(Z164="",0,Z164),"0")</f>
        <v>0.14307</v>
      </c>
      <c r="AA165" s="386"/>
      <c r="AB165" s="386"/>
      <c r="AC165" s="386"/>
    </row>
    <row r="166" spans="1:68" x14ac:dyDescent="0.2">
      <c r="A166" s="403"/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03"/>
      <c r="O166" s="430"/>
      <c r="P166" s="408" t="s">
        <v>69</v>
      </c>
      <c r="Q166" s="409"/>
      <c r="R166" s="409"/>
      <c r="S166" s="409"/>
      <c r="T166" s="409"/>
      <c r="U166" s="409"/>
      <c r="V166" s="410"/>
      <c r="W166" s="37" t="s">
        <v>68</v>
      </c>
      <c r="X166" s="385">
        <f>IFERROR(SUM(X163:X164),"0")</f>
        <v>50</v>
      </c>
      <c r="Y166" s="385">
        <f>IFERROR(SUM(Y163:Y164),"0")</f>
        <v>50.160000000000004</v>
      </c>
      <c r="Z166" s="37"/>
      <c r="AA166" s="386"/>
      <c r="AB166" s="386"/>
      <c r="AC166" s="386"/>
    </row>
    <row r="167" spans="1:68" ht="16.5" customHeight="1" x14ac:dyDescent="0.25">
      <c r="A167" s="424" t="s">
        <v>107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403"/>
      <c r="AA167" s="378"/>
      <c r="AB167" s="378"/>
      <c r="AC167" s="378"/>
    </row>
    <row r="168" spans="1:68" ht="14.25" customHeight="1" x14ac:dyDescent="0.25">
      <c r="A168" s="402" t="s">
        <v>109</v>
      </c>
      <c r="B168" s="403"/>
      <c r="C168" s="403"/>
      <c r="D168" s="403"/>
      <c r="E168" s="403"/>
      <c r="F168" s="403"/>
      <c r="G168" s="403"/>
      <c r="H168" s="403"/>
      <c r="I168" s="403"/>
      <c r="J168" s="403"/>
      <c r="K168" s="403"/>
      <c r="L168" s="403"/>
      <c r="M168" s="403"/>
      <c r="N168" s="403"/>
      <c r="O168" s="403"/>
      <c r="P168" s="403"/>
      <c r="Q168" s="403"/>
      <c r="R168" s="403"/>
      <c r="S168" s="403"/>
      <c r="T168" s="403"/>
      <c r="U168" s="403"/>
      <c r="V168" s="403"/>
      <c r="W168" s="403"/>
      <c r="X168" s="403"/>
      <c r="Y168" s="403"/>
      <c r="Z168" s="403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3">
        <v>4607091382945</v>
      </c>
      <c r="E169" s="39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6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1"/>
      <c r="R169" s="391"/>
      <c r="S169" s="391"/>
      <c r="T169" s="392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3">
        <v>4607091382952</v>
      </c>
      <c r="E170" s="39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7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1"/>
      <c r="R170" s="391"/>
      <c r="S170" s="391"/>
      <c r="T170" s="392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3">
        <v>4607091384604</v>
      </c>
      <c r="E171" s="39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429"/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30"/>
      <c r="P172" s="408" t="s">
        <v>69</v>
      </c>
      <c r="Q172" s="409"/>
      <c r="R172" s="409"/>
      <c r="S172" s="409"/>
      <c r="T172" s="409"/>
      <c r="U172" s="409"/>
      <c r="V172" s="410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403"/>
      <c r="B173" s="403"/>
      <c r="C173" s="403"/>
      <c r="D173" s="403"/>
      <c r="E173" s="403"/>
      <c r="F173" s="403"/>
      <c r="G173" s="403"/>
      <c r="H173" s="403"/>
      <c r="I173" s="403"/>
      <c r="J173" s="403"/>
      <c r="K173" s="403"/>
      <c r="L173" s="403"/>
      <c r="M173" s="403"/>
      <c r="N173" s="403"/>
      <c r="O173" s="430"/>
      <c r="P173" s="408" t="s">
        <v>69</v>
      </c>
      <c r="Q173" s="409"/>
      <c r="R173" s="409"/>
      <c r="S173" s="409"/>
      <c r="T173" s="409"/>
      <c r="U173" s="409"/>
      <c r="V173" s="410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402" t="s">
        <v>63</v>
      </c>
      <c r="B174" s="403"/>
      <c r="C174" s="403"/>
      <c r="D174" s="403"/>
      <c r="E174" s="403"/>
      <c r="F174" s="403"/>
      <c r="G174" s="403"/>
      <c r="H174" s="403"/>
      <c r="I174" s="403"/>
      <c r="J174" s="403"/>
      <c r="K174" s="403"/>
      <c r="L174" s="403"/>
      <c r="M174" s="403"/>
      <c r="N174" s="403"/>
      <c r="O174" s="403"/>
      <c r="P174" s="403"/>
      <c r="Q174" s="403"/>
      <c r="R174" s="403"/>
      <c r="S174" s="403"/>
      <c r="T174" s="403"/>
      <c r="U174" s="403"/>
      <c r="V174" s="403"/>
      <c r="W174" s="403"/>
      <c r="X174" s="403"/>
      <c r="Y174" s="403"/>
      <c r="Z174" s="403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3">
        <v>4607091387667</v>
      </c>
      <c r="E175" s="39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5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1"/>
      <c r="R175" s="391"/>
      <c r="S175" s="391"/>
      <c r="T175" s="392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3">
        <v>4607091387636</v>
      </c>
      <c r="E176" s="39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4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1"/>
      <c r="R176" s="391"/>
      <c r="S176" s="391"/>
      <c r="T176" s="392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3">
        <v>4607091382426</v>
      </c>
      <c r="E177" s="39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3">
        <v>4607091386547</v>
      </c>
      <c r="E178" s="39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3">
        <v>4607091382464</v>
      </c>
      <c r="E179" s="39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429"/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03"/>
      <c r="O180" s="430"/>
      <c r="P180" s="408" t="s">
        <v>69</v>
      </c>
      <c r="Q180" s="409"/>
      <c r="R180" s="409"/>
      <c r="S180" s="409"/>
      <c r="T180" s="409"/>
      <c r="U180" s="409"/>
      <c r="V180" s="410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403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03"/>
      <c r="O181" s="430"/>
      <c r="P181" s="408" t="s">
        <v>69</v>
      </c>
      <c r="Q181" s="409"/>
      <c r="R181" s="409"/>
      <c r="S181" s="409"/>
      <c r="T181" s="409"/>
      <c r="U181" s="409"/>
      <c r="V181" s="410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402" t="s">
        <v>71</v>
      </c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03"/>
      <c r="O182" s="403"/>
      <c r="P182" s="403"/>
      <c r="Q182" s="403"/>
      <c r="R182" s="403"/>
      <c r="S182" s="403"/>
      <c r="T182" s="403"/>
      <c r="U182" s="403"/>
      <c r="V182" s="403"/>
      <c r="W182" s="403"/>
      <c r="X182" s="403"/>
      <c r="Y182" s="403"/>
      <c r="Z182" s="403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3">
        <v>4607091385304</v>
      </c>
      <c r="E183" s="39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49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1"/>
      <c r="R183" s="391"/>
      <c r="S183" s="391"/>
      <c r="T183" s="392"/>
      <c r="U183" s="34"/>
      <c r="V183" s="34"/>
      <c r="W183" s="35" t="s">
        <v>68</v>
      </c>
      <c r="X183" s="383">
        <v>50</v>
      </c>
      <c r="Y183" s="384">
        <f>IFERROR(IF(X183="",0,CEILING((X183/$H183),1)*$H183),"")</f>
        <v>50.400000000000006</v>
      </c>
      <c r="Z183" s="36">
        <f>IFERROR(IF(Y183=0,"",ROUNDUP(Y183/H183,0)*0.02175),"")</f>
        <v>0.1305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53.357142857142861</v>
      </c>
      <c r="BN183" s="64">
        <f>IFERROR(Y183*I183/H183,"0")</f>
        <v>53.784000000000006</v>
      </c>
      <c r="BO183" s="64">
        <f>IFERROR(1/J183*(X183/H183),"0")</f>
        <v>0.10629251700680271</v>
      </c>
      <c r="BP183" s="64">
        <f>IFERROR(1/J183*(Y183/H183),"0")</f>
        <v>0.10714285714285714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3">
        <v>4607091386264</v>
      </c>
      <c r="E184" s="39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7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1"/>
      <c r="R184" s="391"/>
      <c r="S184" s="391"/>
      <c r="T184" s="392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3">
        <v>4607091385427</v>
      </c>
      <c r="E185" s="39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6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1"/>
      <c r="R185" s="391"/>
      <c r="S185" s="391"/>
      <c r="T185" s="392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429"/>
      <c r="B186" s="403"/>
      <c r="C186" s="403"/>
      <c r="D186" s="403"/>
      <c r="E186" s="403"/>
      <c r="F186" s="403"/>
      <c r="G186" s="403"/>
      <c r="H186" s="403"/>
      <c r="I186" s="403"/>
      <c r="J186" s="403"/>
      <c r="K186" s="403"/>
      <c r="L186" s="403"/>
      <c r="M186" s="403"/>
      <c r="N186" s="403"/>
      <c r="O186" s="430"/>
      <c r="P186" s="408" t="s">
        <v>69</v>
      </c>
      <c r="Q186" s="409"/>
      <c r="R186" s="409"/>
      <c r="S186" s="409"/>
      <c r="T186" s="409"/>
      <c r="U186" s="409"/>
      <c r="V186" s="410"/>
      <c r="W186" s="37" t="s">
        <v>70</v>
      </c>
      <c r="X186" s="385">
        <f>IFERROR(X183/H183,"0")+IFERROR(X184/H184,"0")+IFERROR(X185/H185,"0")</f>
        <v>5.9523809523809526</v>
      </c>
      <c r="Y186" s="385">
        <f>IFERROR(Y183/H183,"0")+IFERROR(Y184/H184,"0")+IFERROR(Y185/H185,"0")</f>
        <v>6</v>
      </c>
      <c r="Z186" s="385">
        <f>IFERROR(IF(Z183="",0,Z183),"0")+IFERROR(IF(Z184="",0,Z184),"0")+IFERROR(IF(Z185="",0,Z185),"0")</f>
        <v>0.1305</v>
      </c>
      <c r="AA186" s="386"/>
      <c r="AB186" s="386"/>
      <c r="AC186" s="386"/>
    </row>
    <row r="187" spans="1:68" x14ac:dyDescent="0.2">
      <c r="A187" s="403"/>
      <c r="B187" s="403"/>
      <c r="C187" s="403"/>
      <c r="D187" s="403"/>
      <c r="E187" s="403"/>
      <c r="F187" s="403"/>
      <c r="G187" s="403"/>
      <c r="H187" s="403"/>
      <c r="I187" s="403"/>
      <c r="J187" s="403"/>
      <c r="K187" s="403"/>
      <c r="L187" s="403"/>
      <c r="M187" s="403"/>
      <c r="N187" s="403"/>
      <c r="O187" s="430"/>
      <c r="P187" s="408" t="s">
        <v>69</v>
      </c>
      <c r="Q187" s="409"/>
      <c r="R187" s="409"/>
      <c r="S187" s="409"/>
      <c r="T187" s="409"/>
      <c r="U187" s="409"/>
      <c r="V187" s="410"/>
      <c r="W187" s="37" t="s">
        <v>68</v>
      </c>
      <c r="X187" s="385">
        <f>IFERROR(SUM(X183:X185),"0")</f>
        <v>50</v>
      </c>
      <c r="Y187" s="385">
        <f>IFERROR(SUM(Y183:Y185),"0")</f>
        <v>50.400000000000006</v>
      </c>
      <c r="Z187" s="37"/>
      <c r="AA187" s="386"/>
      <c r="AB187" s="386"/>
      <c r="AC187" s="386"/>
    </row>
    <row r="188" spans="1:68" ht="27.75" customHeight="1" x14ac:dyDescent="0.2">
      <c r="A188" s="418" t="s">
        <v>263</v>
      </c>
      <c r="B188" s="419"/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19"/>
      <c r="P188" s="419"/>
      <c r="Q188" s="419"/>
      <c r="R188" s="419"/>
      <c r="S188" s="419"/>
      <c r="T188" s="419"/>
      <c r="U188" s="419"/>
      <c r="V188" s="419"/>
      <c r="W188" s="419"/>
      <c r="X188" s="419"/>
      <c r="Y188" s="419"/>
      <c r="Z188" s="419"/>
      <c r="AA188" s="48"/>
      <c r="AB188" s="48"/>
      <c r="AC188" s="48"/>
    </row>
    <row r="189" spans="1:68" ht="16.5" customHeight="1" x14ac:dyDescent="0.25">
      <c r="A189" s="424" t="s">
        <v>264</v>
      </c>
      <c r="B189" s="403"/>
      <c r="C189" s="403"/>
      <c r="D189" s="403"/>
      <c r="E189" s="403"/>
      <c r="F189" s="403"/>
      <c r="G189" s="403"/>
      <c r="H189" s="403"/>
      <c r="I189" s="403"/>
      <c r="J189" s="403"/>
      <c r="K189" s="403"/>
      <c r="L189" s="403"/>
      <c r="M189" s="403"/>
      <c r="N189" s="403"/>
      <c r="O189" s="403"/>
      <c r="P189" s="403"/>
      <c r="Q189" s="403"/>
      <c r="R189" s="403"/>
      <c r="S189" s="403"/>
      <c r="T189" s="403"/>
      <c r="U189" s="403"/>
      <c r="V189" s="403"/>
      <c r="W189" s="403"/>
      <c r="X189" s="403"/>
      <c r="Y189" s="403"/>
      <c r="Z189" s="403"/>
      <c r="AA189" s="378"/>
      <c r="AB189" s="378"/>
      <c r="AC189" s="378"/>
    </row>
    <row r="190" spans="1:68" ht="14.25" customHeight="1" x14ac:dyDescent="0.25">
      <c r="A190" s="402" t="s">
        <v>63</v>
      </c>
      <c r="B190" s="403"/>
      <c r="C190" s="403"/>
      <c r="D190" s="403"/>
      <c r="E190" s="403"/>
      <c r="F190" s="403"/>
      <c r="G190" s="403"/>
      <c r="H190" s="403"/>
      <c r="I190" s="403"/>
      <c r="J190" s="403"/>
      <c r="K190" s="403"/>
      <c r="L190" s="403"/>
      <c r="M190" s="403"/>
      <c r="N190" s="403"/>
      <c r="O190" s="403"/>
      <c r="P190" s="403"/>
      <c r="Q190" s="403"/>
      <c r="R190" s="403"/>
      <c r="S190" s="403"/>
      <c r="T190" s="403"/>
      <c r="U190" s="403"/>
      <c r="V190" s="403"/>
      <c r="W190" s="403"/>
      <c r="X190" s="403"/>
      <c r="Y190" s="403"/>
      <c r="Z190" s="403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3">
        <v>4680115880993</v>
      </c>
      <c r="E191" s="39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4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1"/>
      <c r="R191" s="391"/>
      <c r="S191" s="391"/>
      <c r="T191" s="392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3">
        <v>4680115881761</v>
      </c>
      <c r="E192" s="39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6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1"/>
      <c r="R192" s="391"/>
      <c r="S192" s="391"/>
      <c r="T192" s="392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3">
        <v>4680115881563</v>
      </c>
      <c r="E193" s="39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5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1"/>
      <c r="R193" s="391"/>
      <c r="S193" s="391"/>
      <c r="T193" s="392"/>
      <c r="U193" s="34"/>
      <c r="V193" s="34"/>
      <c r="W193" s="35" t="s">
        <v>68</v>
      </c>
      <c r="X193" s="383">
        <v>150</v>
      </c>
      <c r="Y193" s="384">
        <f t="shared" si="26"/>
        <v>151.20000000000002</v>
      </c>
      <c r="Z193" s="36">
        <f>IFERROR(IF(Y193=0,"",ROUNDUP(Y193/H193,0)*0.00753),"")</f>
        <v>0.27107999999999999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157.14285714285714</v>
      </c>
      <c r="BN193" s="64">
        <f t="shared" si="28"/>
        <v>158.4</v>
      </c>
      <c r="BO193" s="64">
        <f t="shared" si="29"/>
        <v>0.22893772893772893</v>
      </c>
      <c r="BP193" s="64">
        <f t="shared" si="30"/>
        <v>0.23076923076923075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3">
        <v>4680115880986</v>
      </c>
      <c r="E194" s="39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1"/>
      <c r="R194" s="391"/>
      <c r="S194" s="391"/>
      <c r="T194" s="392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3">
        <v>4680115881785</v>
      </c>
      <c r="E195" s="39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3">
        <v>4680115881679</v>
      </c>
      <c r="E196" s="39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1"/>
      <c r="R196" s="391"/>
      <c r="S196" s="391"/>
      <c r="T196" s="392"/>
      <c r="U196" s="34"/>
      <c r="V196" s="34"/>
      <c r="W196" s="35" t="s">
        <v>68</v>
      </c>
      <c r="X196" s="383">
        <v>50</v>
      </c>
      <c r="Y196" s="384">
        <f t="shared" si="26"/>
        <v>50.400000000000006</v>
      </c>
      <c r="Z196" s="36">
        <f>IFERROR(IF(Y196=0,"",ROUNDUP(Y196/H196,0)*0.00502),"")</f>
        <v>0.12048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52.380952380952387</v>
      </c>
      <c r="BN196" s="64">
        <f t="shared" si="28"/>
        <v>52.800000000000011</v>
      </c>
      <c r="BO196" s="64">
        <f t="shared" si="29"/>
        <v>0.10175010175010177</v>
      </c>
      <c r="BP196" s="64">
        <f t="shared" si="30"/>
        <v>0.10256410256410257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3">
        <v>4680115880191</v>
      </c>
      <c r="E197" s="39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6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3">
        <v>4680115883963</v>
      </c>
      <c r="E198" s="39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429"/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03"/>
      <c r="O199" s="430"/>
      <c r="P199" s="408" t="s">
        <v>69</v>
      </c>
      <c r="Q199" s="409"/>
      <c r="R199" s="409"/>
      <c r="S199" s="409"/>
      <c r="T199" s="409"/>
      <c r="U199" s="409"/>
      <c r="V199" s="410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59.523809523809526</v>
      </c>
      <c r="Y199" s="385">
        <f>IFERROR(Y191/H191,"0")+IFERROR(Y192/H192,"0")+IFERROR(Y193/H193,"0")+IFERROR(Y194/H194,"0")+IFERROR(Y195/H195,"0")+IFERROR(Y196/H196,"0")+IFERROR(Y197/H197,"0")+IFERROR(Y198/H198,"0")</f>
        <v>60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0.39156000000000002</v>
      </c>
      <c r="AA199" s="386"/>
      <c r="AB199" s="386"/>
      <c r="AC199" s="386"/>
    </row>
    <row r="200" spans="1:68" x14ac:dyDescent="0.2">
      <c r="A200" s="403"/>
      <c r="B200" s="403"/>
      <c r="C200" s="403"/>
      <c r="D200" s="403"/>
      <c r="E200" s="403"/>
      <c r="F200" s="403"/>
      <c r="G200" s="403"/>
      <c r="H200" s="403"/>
      <c r="I200" s="403"/>
      <c r="J200" s="403"/>
      <c r="K200" s="403"/>
      <c r="L200" s="403"/>
      <c r="M200" s="403"/>
      <c r="N200" s="403"/>
      <c r="O200" s="430"/>
      <c r="P200" s="408" t="s">
        <v>69</v>
      </c>
      <c r="Q200" s="409"/>
      <c r="R200" s="409"/>
      <c r="S200" s="409"/>
      <c r="T200" s="409"/>
      <c r="U200" s="409"/>
      <c r="V200" s="410"/>
      <c r="W200" s="37" t="s">
        <v>68</v>
      </c>
      <c r="X200" s="385">
        <f>IFERROR(SUM(X191:X198),"0")</f>
        <v>200</v>
      </c>
      <c r="Y200" s="385">
        <f>IFERROR(SUM(Y191:Y198),"0")</f>
        <v>201.60000000000002</v>
      </c>
      <c r="Z200" s="37"/>
      <c r="AA200" s="386"/>
      <c r="AB200" s="386"/>
      <c r="AC200" s="386"/>
    </row>
    <row r="201" spans="1:68" ht="16.5" customHeight="1" x14ac:dyDescent="0.25">
      <c r="A201" s="424" t="s">
        <v>281</v>
      </c>
      <c r="B201" s="403"/>
      <c r="C201" s="403"/>
      <c r="D201" s="403"/>
      <c r="E201" s="403"/>
      <c r="F201" s="403"/>
      <c r="G201" s="403"/>
      <c r="H201" s="403"/>
      <c r="I201" s="403"/>
      <c r="J201" s="403"/>
      <c r="K201" s="403"/>
      <c r="L201" s="403"/>
      <c r="M201" s="403"/>
      <c r="N201" s="403"/>
      <c r="O201" s="403"/>
      <c r="P201" s="403"/>
      <c r="Q201" s="403"/>
      <c r="R201" s="403"/>
      <c r="S201" s="403"/>
      <c r="T201" s="403"/>
      <c r="U201" s="403"/>
      <c r="V201" s="403"/>
      <c r="W201" s="403"/>
      <c r="X201" s="403"/>
      <c r="Y201" s="403"/>
      <c r="Z201" s="403"/>
      <c r="AA201" s="378"/>
      <c r="AB201" s="378"/>
      <c r="AC201" s="378"/>
    </row>
    <row r="202" spans="1:68" ht="14.25" customHeight="1" x14ac:dyDescent="0.25">
      <c r="A202" s="402" t="s">
        <v>109</v>
      </c>
      <c r="B202" s="403"/>
      <c r="C202" s="403"/>
      <c r="D202" s="403"/>
      <c r="E202" s="403"/>
      <c r="F202" s="403"/>
      <c r="G202" s="403"/>
      <c r="H202" s="403"/>
      <c r="I202" s="403"/>
      <c r="J202" s="403"/>
      <c r="K202" s="403"/>
      <c r="L202" s="403"/>
      <c r="M202" s="403"/>
      <c r="N202" s="403"/>
      <c r="O202" s="403"/>
      <c r="P202" s="403"/>
      <c r="Q202" s="403"/>
      <c r="R202" s="403"/>
      <c r="S202" s="403"/>
      <c r="T202" s="403"/>
      <c r="U202" s="403"/>
      <c r="V202" s="403"/>
      <c r="W202" s="403"/>
      <c r="X202" s="403"/>
      <c r="Y202" s="403"/>
      <c r="Z202" s="403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3">
        <v>4680115881402</v>
      </c>
      <c r="E203" s="39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6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3">
        <v>4680115881396</v>
      </c>
      <c r="E204" s="39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1"/>
      <c r="R204" s="391"/>
      <c r="S204" s="391"/>
      <c r="T204" s="392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29"/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3"/>
      <c r="O205" s="430"/>
      <c r="P205" s="408" t="s">
        <v>69</v>
      </c>
      <c r="Q205" s="409"/>
      <c r="R205" s="409"/>
      <c r="S205" s="409"/>
      <c r="T205" s="409"/>
      <c r="U205" s="409"/>
      <c r="V205" s="410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03"/>
      <c r="O206" s="430"/>
      <c r="P206" s="408" t="s">
        <v>69</v>
      </c>
      <c r="Q206" s="409"/>
      <c r="R206" s="409"/>
      <c r="S206" s="409"/>
      <c r="T206" s="409"/>
      <c r="U206" s="409"/>
      <c r="V206" s="410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402" t="s">
        <v>149</v>
      </c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3"/>
      <c r="P207" s="403"/>
      <c r="Q207" s="403"/>
      <c r="R207" s="403"/>
      <c r="S207" s="403"/>
      <c r="T207" s="403"/>
      <c r="U207" s="403"/>
      <c r="V207" s="403"/>
      <c r="W207" s="403"/>
      <c r="X207" s="403"/>
      <c r="Y207" s="403"/>
      <c r="Z207" s="403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3">
        <v>4680115882935</v>
      </c>
      <c r="E208" s="39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6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3">
        <v>4680115880764</v>
      </c>
      <c r="E209" s="39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7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1"/>
      <c r="R209" s="391"/>
      <c r="S209" s="391"/>
      <c r="T209" s="392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429"/>
      <c r="B210" s="403"/>
      <c r="C210" s="403"/>
      <c r="D210" s="403"/>
      <c r="E210" s="403"/>
      <c r="F210" s="403"/>
      <c r="G210" s="403"/>
      <c r="H210" s="403"/>
      <c r="I210" s="403"/>
      <c r="J210" s="403"/>
      <c r="K210" s="403"/>
      <c r="L210" s="403"/>
      <c r="M210" s="403"/>
      <c r="N210" s="403"/>
      <c r="O210" s="430"/>
      <c r="P210" s="408" t="s">
        <v>69</v>
      </c>
      <c r="Q210" s="409"/>
      <c r="R210" s="409"/>
      <c r="S210" s="409"/>
      <c r="T210" s="409"/>
      <c r="U210" s="409"/>
      <c r="V210" s="410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403"/>
      <c r="B211" s="403"/>
      <c r="C211" s="403"/>
      <c r="D211" s="403"/>
      <c r="E211" s="403"/>
      <c r="F211" s="403"/>
      <c r="G211" s="403"/>
      <c r="H211" s="403"/>
      <c r="I211" s="403"/>
      <c r="J211" s="403"/>
      <c r="K211" s="403"/>
      <c r="L211" s="403"/>
      <c r="M211" s="403"/>
      <c r="N211" s="403"/>
      <c r="O211" s="430"/>
      <c r="P211" s="408" t="s">
        <v>69</v>
      </c>
      <c r="Q211" s="409"/>
      <c r="R211" s="409"/>
      <c r="S211" s="409"/>
      <c r="T211" s="409"/>
      <c r="U211" s="409"/>
      <c r="V211" s="410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402" t="s">
        <v>63</v>
      </c>
      <c r="B212" s="403"/>
      <c r="C212" s="403"/>
      <c r="D212" s="403"/>
      <c r="E212" s="403"/>
      <c r="F212" s="403"/>
      <c r="G212" s="403"/>
      <c r="H212" s="403"/>
      <c r="I212" s="403"/>
      <c r="J212" s="403"/>
      <c r="K212" s="403"/>
      <c r="L212" s="403"/>
      <c r="M212" s="403"/>
      <c r="N212" s="403"/>
      <c r="O212" s="403"/>
      <c r="P212" s="403"/>
      <c r="Q212" s="403"/>
      <c r="R212" s="403"/>
      <c r="S212" s="403"/>
      <c r="T212" s="403"/>
      <c r="U212" s="403"/>
      <c r="V212" s="403"/>
      <c r="W212" s="403"/>
      <c r="X212" s="403"/>
      <c r="Y212" s="403"/>
      <c r="Z212" s="403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3">
        <v>4680115882683</v>
      </c>
      <c r="E213" s="39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7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83">
        <v>250</v>
      </c>
      <c r="Y213" s="384">
        <f t="shared" ref="Y213:Y220" si="31">IFERROR(IF(X213="",0,CEILING((X213/$H213),1)*$H213),"")</f>
        <v>253.8</v>
      </c>
      <c r="Z213" s="36">
        <f>IFERROR(IF(Y213=0,"",ROUNDUP(Y213/H213,0)*0.00937),"")</f>
        <v>0.44039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259.72222222222223</v>
      </c>
      <c r="BN213" s="64">
        <f t="shared" ref="BN213:BN220" si="33">IFERROR(Y213*I213/H213,"0")</f>
        <v>263.67</v>
      </c>
      <c r="BO213" s="64">
        <f t="shared" ref="BO213:BO220" si="34">IFERROR(1/J213*(X213/H213),"0")</f>
        <v>0.38580246913580241</v>
      </c>
      <c r="BP213" s="64">
        <f t="shared" ref="BP213:BP220" si="35">IFERROR(1/J213*(Y213/H213),"0")</f>
        <v>0.39166666666666666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3">
        <v>4680115882690</v>
      </c>
      <c r="E214" s="39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4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83">
        <v>100</v>
      </c>
      <c r="Y214" s="384">
        <f t="shared" si="31"/>
        <v>102.60000000000001</v>
      </c>
      <c r="Z214" s="36">
        <f>IFERROR(IF(Y214=0,"",ROUNDUP(Y214/H214,0)*0.00937),"")</f>
        <v>0.17802999999999999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103.88888888888889</v>
      </c>
      <c r="BN214" s="64">
        <f t="shared" si="33"/>
        <v>106.59000000000002</v>
      </c>
      <c r="BO214" s="64">
        <f t="shared" si="34"/>
        <v>0.15432098765432098</v>
      </c>
      <c r="BP214" s="64">
        <f t="shared" si="35"/>
        <v>0.15833333333333333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3">
        <v>4680115882669</v>
      </c>
      <c r="E215" s="39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3">
        <v>250</v>
      </c>
      <c r="Y215" s="384">
        <f t="shared" si="31"/>
        <v>253.8</v>
      </c>
      <c r="Z215" s="36">
        <f>IFERROR(IF(Y215=0,"",ROUNDUP(Y215/H215,0)*0.00937),"")</f>
        <v>0.44039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259.72222222222223</v>
      </c>
      <c r="BN215" s="64">
        <f t="shared" si="33"/>
        <v>263.67</v>
      </c>
      <c r="BO215" s="64">
        <f t="shared" si="34"/>
        <v>0.38580246913580241</v>
      </c>
      <c r="BP215" s="64">
        <f t="shared" si="35"/>
        <v>0.39166666666666666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3">
        <v>4680115882676</v>
      </c>
      <c r="E216" s="39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3">
        <v>100</v>
      </c>
      <c r="Y216" s="384">
        <f t="shared" si="31"/>
        <v>102.60000000000001</v>
      </c>
      <c r="Z216" s="36">
        <f>IFERROR(IF(Y216=0,"",ROUNDUP(Y216/H216,0)*0.00937),"")</f>
        <v>0.17802999999999999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103.88888888888889</v>
      </c>
      <c r="BN216" s="64">
        <f t="shared" si="33"/>
        <v>106.59000000000002</v>
      </c>
      <c r="BO216" s="64">
        <f t="shared" si="34"/>
        <v>0.15432098765432098</v>
      </c>
      <c r="BP216" s="64">
        <f t="shared" si="35"/>
        <v>0.15833333333333333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3">
        <v>4680115884014</v>
      </c>
      <c r="E217" s="39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5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3">
        <v>4680115884007</v>
      </c>
      <c r="E218" s="39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4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3">
        <v>4680115884038</v>
      </c>
      <c r="E219" s="39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6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3">
        <v>4680115884021</v>
      </c>
      <c r="E220" s="39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429"/>
      <c r="B221" s="403"/>
      <c r="C221" s="403"/>
      <c r="D221" s="403"/>
      <c r="E221" s="403"/>
      <c r="F221" s="403"/>
      <c r="G221" s="403"/>
      <c r="H221" s="403"/>
      <c r="I221" s="403"/>
      <c r="J221" s="403"/>
      <c r="K221" s="403"/>
      <c r="L221" s="403"/>
      <c r="M221" s="403"/>
      <c r="N221" s="403"/>
      <c r="O221" s="430"/>
      <c r="P221" s="408" t="s">
        <v>69</v>
      </c>
      <c r="Q221" s="409"/>
      <c r="R221" s="409"/>
      <c r="S221" s="409"/>
      <c r="T221" s="409"/>
      <c r="U221" s="409"/>
      <c r="V221" s="410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129.62962962962962</v>
      </c>
      <c r="Y221" s="385">
        <f>IFERROR(Y213/H213,"0")+IFERROR(Y214/H214,"0")+IFERROR(Y215/H215,"0")+IFERROR(Y216/H216,"0")+IFERROR(Y217/H217,"0")+IFERROR(Y218/H218,"0")+IFERROR(Y219/H219,"0")+IFERROR(Y220/H220,"0")</f>
        <v>132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1.2368399999999999</v>
      </c>
      <c r="AA221" s="386"/>
      <c r="AB221" s="386"/>
      <c r="AC221" s="386"/>
    </row>
    <row r="222" spans="1:68" x14ac:dyDescent="0.2">
      <c r="A222" s="403"/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30"/>
      <c r="P222" s="408" t="s">
        <v>69</v>
      </c>
      <c r="Q222" s="409"/>
      <c r="R222" s="409"/>
      <c r="S222" s="409"/>
      <c r="T222" s="409"/>
      <c r="U222" s="409"/>
      <c r="V222" s="410"/>
      <c r="W222" s="37" t="s">
        <v>68</v>
      </c>
      <c r="X222" s="385">
        <f>IFERROR(SUM(X213:X220),"0")</f>
        <v>700</v>
      </c>
      <c r="Y222" s="385">
        <f>IFERROR(SUM(Y213:Y220),"0")</f>
        <v>712.80000000000007</v>
      </c>
      <c r="Z222" s="37"/>
      <c r="AA222" s="386"/>
      <c r="AB222" s="386"/>
      <c r="AC222" s="386"/>
    </row>
    <row r="223" spans="1:68" ht="14.25" customHeight="1" x14ac:dyDescent="0.25">
      <c r="A223" s="402" t="s">
        <v>71</v>
      </c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03"/>
      <c r="O223" s="403"/>
      <c r="P223" s="403"/>
      <c r="Q223" s="403"/>
      <c r="R223" s="403"/>
      <c r="S223" s="403"/>
      <c r="T223" s="403"/>
      <c r="U223" s="403"/>
      <c r="V223" s="403"/>
      <c r="W223" s="403"/>
      <c r="X223" s="403"/>
      <c r="Y223" s="403"/>
      <c r="Z223" s="403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3">
        <v>4680115881594</v>
      </c>
      <c r="E224" s="39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6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83">
        <v>100</v>
      </c>
      <c r="Y224" s="384">
        <f t="shared" ref="Y224:Y234" si="36">IFERROR(IF(X224="",0,CEILING((X224/$H224),1)*$H224),"")</f>
        <v>105.3</v>
      </c>
      <c r="Z224" s="36">
        <f>IFERROR(IF(Y224=0,"",ROUNDUP(Y224/H224,0)*0.02175),"")</f>
        <v>0.28275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106.96296296296296</v>
      </c>
      <c r="BN224" s="64">
        <f t="shared" ref="BN224:BN234" si="38">IFERROR(Y224*I224/H224,"0")</f>
        <v>112.63199999999999</v>
      </c>
      <c r="BO224" s="64">
        <f t="shared" ref="BO224:BO234" si="39">IFERROR(1/J224*(X224/H224),"0")</f>
        <v>0.22045855379188711</v>
      </c>
      <c r="BP224" s="64">
        <f t="shared" ref="BP224:BP234" si="40">IFERROR(1/J224*(Y224/H224),"0")</f>
        <v>0.23214285714285712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3">
        <v>4680115880962</v>
      </c>
      <c r="E225" s="39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51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1"/>
      <c r="R225" s="391"/>
      <c r="S225" s="391"/>
      <c r="T225" s="392"/>
      <c r="U225" s="34"/>
      <c r="V225" s="34"/>
      <c r="W225" s="35" t="s">
        <v>68</v>
      </c>
      <c r="X225" s="383">
        <v>100</v>
      </c>
      <c r="Y225" s="384">
        <f t="shared" si="36"/>
        <v>101.39999999999999</v>
      </c>
      <c r="Z225" s="36">
        <f>IFERROR(IF(Y225=0,"",ROUNDUP(Y225/H225,0)*0.02175),"")</f>
        <v>0.28275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107.23076923076924</v>
      </c>
      <c r="BN225" s="64">
        <f t="shared" si="38"/>
        <v>108.732</v>
      </c>
      <c r="BO225" s="64">
        <f t="shared" si="39"/>
        <v>0.22893772893772893</v>
      </c>
      <c r="BP225" s="64">
        <f t="shared" si="40"/>
        <v>0.23214285714285712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3">
        <v>4680115881617</v>
      </c>
      <c r="E226" s="39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5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1"/>
      <c r="R226" s="391"/>
      <c r="S226" s="391"/>
      <c r="T226" s="392"/>
      <c r="U226" s="34"/>
      <c r="V226" s="34"/>
      <c r="W226" s="35" t="s">
        <v>68</v>
      </c>
      <c r="X226" s="383">
        <v>150</v>
      </c>
      <c r="Y226" s="384">
        <f t="shared" si="36"/>
        <v>153.9</v>
      </c>
      <c r="Z226" s="36">
        <f>IFERROR(IF(Y226=0,"",ROUNDUP(Y226/H226,0)*0.02175),"")</f>
        <v>0.41324999999999995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160.11111111111114</v>
      </c>
      <c r="BN226" s="64">
        <f t="shared" si="38"/>
        <v>164.27400000000003</v>
      </c>
      <c r="BO226" s="64">
        <f t="shared" si="39"/>
        <v>0.3306878306878307</v>
      </c>
      <c r="BP226" s="64">
        <f t="shared" si="40"/>
        <v>0.33928571428571425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3">
        <v>4680115880573</v>
      </c>
      <c r="E227" s="39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5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1"/>
      <c r="R227" s="391"/>
      <c r="S227" s="391"/>
      <c r="T227" s="392"/>
      <c r="U227" s="34"/>
      <c r="V227" s="34"/>
      <c r="W227" s="35" t="s">
        <v>68</v>
      </c>
      <c r="X227" s="383">
        <v>350</v>
      </c>
      <c r="Y227" s="384">
        <f t="shared" si="36"/>
        <v>356.7</v>
      </c>
      <c r="Z227" s="36">
        <f>IFERROR(IF(Y227=0,"",ROUNDUP(Y227/H227,0)*0.02175),"")</f>
        <v>0.89174999999999993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372.68965517241378</v>
      </c>
      <c r="BN227" s="64">
        <f t="shared" si="38"/>
        <v>379.82400000000001</v>
      </c>
      <c r="BO227" s="64">
        <f t="shared" si="39"/>
        <v>0.7183908045977011</v>
      </c>
      <c r="BP227" s="64">
        <f t="shared" si="40"/>
        <v>0.7321428571428571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3">
        <v>4680115882195</v>
      </c>
      <c r="E228" s="39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4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1"/>
      <c r="R228" s="391"/>
      <c r="S228" s="391"/>
      <c r="T228" s="392"/>
      <c r="U228" s="34"/>
      <c r="V228" s="34"/>
      <c r="W228" s="35" t="s">
        <v>68</v>
      </c>
      <c r="X228" s="383">
        <v>0</v>
      </c>
      <c r="Y228" s="384">
        <f t="shared" si="36"/>
        <v>0</v>
      </c>
      <c r="Z228" s="36" t="str">
        <f t="shared" ref="Z228:Z234" si="41">IFERROR(IF(Y228=0,"",ROUNDUP(Y228/H228,0)*0.00753),"")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3">
        <v>4680115882607</v>
      </c>
      <c r="E229" s="39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3">
        <v>4680115880092</v>
      </c>
      <c r="E230" s="39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3">
        <v>4680115880221</v>
      </c>
      <c r="E231" s="39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3">
        <v>4680115882942</v>
      </c>
      <c r="E232" s="39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56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3">
        <v>4680115880504</v>
      </c>
      <c r="E233" s="39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5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1"/>
      <c r="R233" s="391"/>
      <c r="S233" s="391"/>
      <c r="T233" s="392"/>
      <c r="U233" s="34"/>
      <c r="V233" s="34"/>
      <c r="W233" s="35" t="s">
        <v>68</v>
      </c>
      <c r="X233" s="383">
        <v>100</v>
      </c>
      <c r="Y233" s="384">
        <f t="shared" si="36"/>
        <v>100.8</v>
      </c>
      <c r="Z233" s="36">
        <f t="shared" si="41"/>
        <v>0.31625999999999999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111.33333333333333</v>
      </c>
      <c r="BN233" s="64">
        <f t="shared" si="38"/>
        <v>112.224</v>
      </c>
      <c r="BO233" s="64">
        <f t="shared" si="39"/>
        <v>0.26709401709401709</v>
      </c>
      <c r="BP233" s="64">
        <f t="shared" si="40"/>
        <v>0.26923076923076922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3">
        <v>4680115882164</v>
      </c>
      <c r="E234" s="39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3">
        <v>100</v>
      </c>
      <c r="Y234" s="384">
        <f t="shared" si="36"/>
        <v>100.8</v>
      </c>
      <c r="Z234" s="36">
        <f t="shared" si="41"/>
        <v>0.31625999999999999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111.58333333333334</v>
      </c>
      <c r="BN234" s="64">
        <f t="shared" si="38"/>
        <v>112.47599999999998</v>
      </c>
      <c r="BO234" s="64">
        <f t="shared" si="39"/>
        <v>0.26709401709401709</v>
      </c>
      <c r="BP234" s="64">
        <f t="shared" si="40"/>
        <v>0.26923076923076922</v>
      </c>
    </row>
    <row r="235" spans="1:68" x14ac:dyDescent="0.2">
      <c r="A235" s="429"/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30"/>
      <c r="P235" s="408" t="s">
        <v>69</v>
      </c>
      <c r="Q235" s="409"/>
      <c r="R235" s="409"/>
      <c r="S235" s="409"/>
      <c r="T235" s="409"/>
      <c r="U235" s="409"/>
      <c r="V235" s="410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167.24792874218161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170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2.5030199999999994</v>
      </c>
      <c r="AA235" s="386"/>
      <c r="AB235" s="386"/>
      <c r="AC235" s="386"/>
    </row>
    <row r="236" spans="1:68" x14ac:dyDescent="0.2">
      <c r="A236" s="403"/>
      <c r="B236" s="403"/>
      <c r="C236" s="403"/>
      <c r="D236" s="403"/>
      <c r="E236" s="403"/>
      <c r="F236" s="403"/>
      <c r="G236" s="403"/>
      <c r="H236" s="403"/>
      <c r="I236" s="403"/>
      <c r="J236" s="403"/>
      <c r="K236" s="403"/>
      <c r="L236" s="403"/>
      <c r="M236" s="403"/>
      <c r="N236" s="403"/>
      <c r="O236" s="430"/>
      <c r="P236" s="408" t="s">
        <v>69</v>
      </c>
      <c r="Q236" s="409"/>
      <c r="R236" s="409"/>
      <c r="S236" s="409"/>
      <c r="T236" s="409"/>
      <c r="U236" s="409"/>
      <c r="V236" s="410"/>
      <c r="W236" s="37" t="s">
        <v>68</v>
      </c>
      <c r="X236" s="385">
        <f>IFERROR(SUM(X224:X234),"0")</f>
        <v>900</v>
      </c>
      <c r="Y236" s="385">
        <f>IFERROR(SUM(Y224:Y234),"0")</f>
        <v>918.89999999999986</v>
      </c>
      <c r="Z236" s="37"/>
      <c r="AA236" s="386"/>
      <c r="AB236" s="386"/>
      <c r="AC236" s="386"/>
    </row>
    <row r="237" spans="1:68" ht="14.25" customHeight="1" x14ac:dyDescent="0.25">
      <c r="A237" s="402" t="s">
        <v>170</v>
      </c>
      <c r="B237" s="403"/>
      <c r="C237" s="403"/>
      <c r="D237" s="403"/>
      <c r="E237" s="403"/>
      <c r="F237" s="403"/>
      <c r="G237" s="403"/>
      <c r="H237" s="403"/>
      <c r="I237" s="403"/>
      <c r="J237" s="403"/>
      <c r="K237" s="403"/>
      <c r="L237" s="403"/>
      <c r="M237" s="403"/>
      <c r="N237" s="403"/>
      <c r="O237" s="403"/>
      <c r="P237" s="403"/>
      <c r="Q237" s="403"/>
      <c r="R237" s="403"/>
      <c r="S237" s="403"/>
      <c r="T237" s="403"/>
      <c r="U237" s="403"/>
      <c r="V237" s="403"/>
      <c r="W237" s="403"/>
      <c r="X237" s="403"/>
      <c r="Y237" s="403"/>
      <c r="Z237" s="403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3">
        <v>4680115882874</v>
      </c>
      <c r="E238" s="39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3">
        <v>4680115882874</v>
      </c>
      <c r="E239" s="39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6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1"/>
      <c r="R239" s="391"/>
      <c r="S239" s="391"/>
      <c r="T239" s="392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3">
        <v>4680115884434</v>
      </c>
      <c r="E240" s="39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7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3">
        <v>4680115880818</v>
      </c>
      <c r="E241" s="39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4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3">
        <v>50</v>
      </c>
      <c r="Y241" s="384">
        <f>IFERROR(IF(X241="",0,CEILING((X241/$H241),1)*$H241),"")</f>
        <v>50.4</v>
      </c>
      <c r="Z241" s="36">
        <f>IFERROR(IF(Y241=0,"",ROUNDUP(Y241/H241,0)*0.00753),"")</f>
        <v>0.15812999999999999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55.666666666666664</v>
      </c>
      <c r="BN241" s="64">
        <f>IFERROR(Y241*I241/H241,"0")</f>
        <v>56.112000000000002</v>
      </c>
      <c r="BO241" s="64">
        <f>IFERROR(1/J241*(X241/H241),"0")</f>
        <v>0.13354700854700854</v>
      </c>
      <c r="BP241" s="64">
        <f>IFERROR(1/J241*(Y241/H241),"0")</f>
        <v>0.13461538461538461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3">
        <v>4680115880801</v>
      </c>
      <c r="E242" s="39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71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3">
        <v>50</v>
      </c>
      <c r="Y242" s="384">
        <f>IFERROR(IF(X242="",0,CEILING((X242/$H242),1)*$H242),"")</f>
        <v>50.4</v>
      </c>
      <c r="Z242" s="36">
        <f>IFERROR(IF(Y242=0,"",ROUNDUP(Y242/H242,0)*0.00753),"")</f>
        <v>0.15812999999999999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55.666666666666664</v>
      </c>
      <c r="BN242" s="64">
        <f>IFERROR(Y242*I242/H242,"0")</f>
        <v>56.112000000000002</v>
      </c>
      <c r="BO242" s="64">
        <f>IFERROR(1/J242*(X242/H242),"0")</f>
        <v>0.13354700854700854</v>
      </c>
      <c r="BP242" s="64">
        <f>IFERROR(1/J242*(Y242/H242),"0")</f>
        <v>0.13461538461538461</v>
      </c>
    </row>
    <row r="243" spans="1:68" x14ac:dyDescent="0.2">
      <c r="A243" s="429"/>
      <c r="B243" s="403"/>
      <c r="C243" s="403"/>
      <c r="D243" s="403"/>
      <c r="E243" s="403"/>
      <c r="F243" s="403"/>
      <c r="G243" s="403"/>
      <c r="H243" s="403"/>
      <c r="I243" s="403"/>
      <c r="J243" s="403"/>
      <c r="K243" s="403"/>
      <c r="L243" s="403"/>
      <c r="M243" s="403"/>
      <c r="N243" s="403"/>
      <c r="O243" s="430"/>
      <c r="P243" s="408" t="s">
        <v>69</v>
      </c>
      <c r="Q243" s="409"/>
      <c r="R243" s="409"/>
      <c r="S243" s="409"/>
      <c r="T243" s="409"/>
      <c r="U243" s="409"/>
      <c r="V243" s="410"/>
      <c r="W243" s="37" t="s">
        <v>70</v>
      </c>
      <c r="X243" s="385">
        <f>IFERROR(X238/H238,"0")+IFERROR(X239/H239,"0")+IFERROR(X240/H240,"0")+IFERROR(X241/H241,"0")+IFERROR(X242/H242,"0")</f>
        <v>41.666666666666671</v>
      </c>
      <c r="Y243" s="385">
        <f>IFERROR(Y238/H238,"0")+IFERROR(Y239/H239,"0")+IFERROR(Y240/H240,"0")+IFERROR(Y241/H241,"0")+IFERROR(Y242/H242,"0")</f>
        <v>42</v>
      </c>
      <c r="Z243" s="385">
        <f>IFERROR(IF(Z238="",0,Z238),"0")+IFERROR(IF(Z239="",0,Z239),"0")+IFERROR(IF(Z240="",0,Z240),"0")+IFERROR(IF(Z241="",0,Z241),"0")+IFERROR(IF(Z242="",0,Z242),"0")</f>
        <v>0.31625999999999999</v>
      </c>
      <c r="AA243" s="386"/>
      <c r="AB243" s="386"/>
      <c r="AC243" s="386"/>
    </row>
    <row r="244" spans="1:68" x14ac:dyDescent="0.2">
      <c r="A244" s="403"/>
      <c r="B244" s="403"/>
      <c r="C244" s="403"/>
      <c r="D244" s="403"/>
      <c r="E244" s="403"/>
      <c r="F244" s="403"/>
      <c r="G244" s="403"/>
      <c r="H244" s="403"/>
      <c r="I244" s="403"/>
      <c r="J244" s="403"/>
      <c r="K244" s="403"/>
      <c r="L244" s="403"/>
      <c r="M244" s="403"/>
      <c r="N244" s="403"/>
      <c r="O244" s="430"/>
      <c r="P244" s="408" t="s">
        <v>69</v>
      </c>
      <c r="Q244" s="409"/>
      <c r="R244" s="409"/>
      <c r="S244" s="409"/>
      <c r="T244" s="409"/>
      <c r="U244" s="409"/>
      <c r="V244" s="410"/>
      <c r="W244" s="37" t="s">
        <v>68</v>
      </c>
      <c r="X244" s="385">
        <f>IFERROR(SUM(X238:X242),"0")</f>
        <v>100</v>
      </c>
      <c r="Y244" s="385">
        <f>IFERROR(SUM(Y238:Y242),"0")</f>
        <v>100.8</v>
      </c>
      <c r="Z244" s="37"/>
      <c r="AA244" s="386"/>
      <c r="AB244" s="386"/>
      <c r="AC244" s="386"/>
    </row>
    <row r="245" spans="1:68" ht="16.5" customHeight="1" x14ac:dyDescent="0.25">
      <c r="A245" s="424" t="s">
        <v>337</v>
      </c>
      <c r="B245" s="403"/>
      <c r="C245" s="403"/>
      <c r="D245" s="403"/>
      <c r="E245" s="403"/>
      <c r="F245" s="403"/>
      <c r="G245" s="403"/>
      <c r="H245" s="403"/>
      <c r="I245" s="403"/>
      <c r="J245" s="403"/>
      <c r="K245" s="403"/>
      <c r="L245" s="403"/>
      <c r="M245" s="403"/>
      <c r="N245" s="403"/>
      <c r="O245" s="403"/>
      <c r="P245" s="403"/>
      <c r="Q245" s="403"/>
      <c r="R245" s="403"/>
      <c r="S245" s="403"/>
      <c r="T245" s="403"/>
      <c r="U245" s="403"/>
      <c r="V245" s="403"/>
      <c r="W245" s="403"/>
      <c r="X245" s="403"/>
      <c r="Y245" s="403"/>
      <c r="Z245" s="403"/>
      <c r="AA245" s="378"/>
      <c r="AB245" s="378"/>
      <c r="AC245" s="378"/>
    </row>
    <row r="246" spans="1:68" ht="14.25" customHeight="1" x14ac:dyDescent="0.25">
      <c r="A246" s="402" t="s">
        <v>109</v>
      </c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3"/>
      <c r="P246" s="403"/>
      <c r="Q246" s="403"/>
      <c r="R246" s="403"/>
      <c r="S246" s="403"/>
      <c r="T246" s="403"/>
      <c r="U246" s="403"/>
      <c r="V246" s="403"/>
      <c r="W246" s="403"/>
      <c r="X246" s="403"/>
      <c r="Y246" s="403"/>
      <c r="Z246" s="403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3">
        <v>4680115884274</v>
      </c>
      <c r="E247" s="39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4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3">
        <v>4680115884274</v>
      </c>
      <c r="E248" s="39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5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3">
        <v>4680115884298</v>
      </c>
      <c r="E249" s="39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7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3">
        <v>4680115884250</v>
      </c>
      <c r="E250" s="39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6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3">
        <v>4680115884250</v>
      </c>
      <c r="E251" s="39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5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3">
        <v>100</v>
      </c>
      <c r="Y251" s="384">
        <f t="shared" si="42"/>
        <v>104.39999999999999</v>
      </c>
      <c r="Z251" s="36">
        <f>IFERROR(IF(Y251=0,"",ROUNDUP(Y251/H251,0)*0.02175),"")</f>
        <v>0.19574999999999998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104.13793103448276</v>
      </c>
      <c r="BN251" s="64">
        <f t="shared" si="44"/>
        <v>108.71999999999998</v>
      </c>
      <c r="BO251" s="64">
        <f t="shared" si="45"/>
        <v>0.1539408866995074</v>
      </c>
      <c r="BP251" s="64">
        <f t="shared" si="46"/>
        <v>0.1607142857142857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3">
        <v>4680115884281</v>
      </c>
      <c r="E252" s="39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3">
        <v>4680115884199</v>
      </c>
      <c r="E253" s="39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3">
        <v>4680115884267</v>
      </c>
      <c r="E254" s="39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429"/>
      <c r="B255" s="403"/>
      <c r="C255" s="403"/>
      <c r="D255" s="403"/>
      <c r="E255" s="403"/>
      <c r="F255" s="403"/>
      <c r="G255" s="403"/>
      <c r="H255" s="403"/>
      <c r="I255" s="403"/>
      <c r="J255" s="403"/>
      <c r="K255" s="403"/>
      <c r="L255" s="403"/>
      <c r="M255" s="403"/>
      <c r="N255" s="403"/>
      <c r="O255" s="430"/>
      <c r="P255" s="408" t="s">
        <v>69</v>
      </c>
      <c r="Q255" s="409"/>
      <c r="R255" s="409"/>
      <c r="S255" s="409"/>
      <c r="T255" s="409"/>
      <c r="U255" s="409"/>
      <c r="V255" s="410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8.6206896551724146</v>
      </c>
      <c r="Y255" s="385">
        <f>IFERROR(Y247/H247,"0")+IFERROR(Y248/H248,"0")+IFERROR(Y249/H249,"0")+IFERROR(Y250/H250,"0")+IFERROR(Y251/H251,"0")+IFERROR(Y252/H252,"0")+IFERROR(Y253/H253,"0")+IFERROR(Y254/H254,"0")</f>
        <v>9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0.19574999999999998</v>
      </c>
      <c r="AA255" s="386"/>
      <c r="AB255" s="386"/>
      <c r="AC255" s="386"/>
    </row>
    <row r="256" spans="1:68" x14ac:dyDescent="0.2">
      <c r="A256" s="403"/>
      <c r="B256" s="403"/>
      <c r="C256" s="403"/>
      <c r="D256" s="403"/>
      <c r="E256" s="403"/>
      <c r="F256" s="403"/>
      <c r="G256" s="403"/>
      <c r="H256" s="403"/>
      <c r="I256" s="403"/>
      <c r="J256" s="403"/>
      <c r="K256" s="403"/>
      <c r="L256" s="403"/>
      <c r="M256" s="403"/>
      <c r="N256" s="403"/>
      <c r="O256" s="430"/>
      <c r="P256" s="408" t="s">
        <v>69</v>
      </c>
      <c r="Q256" s="409"/>
      <c r="R256" s="409"/>
      <c r="S256" s="409"/>
      <c r="T256" s="409"/>
      <c r="U256" s="409"/>
      <c r="V256" s="410"/>
      <c r="W256" s="37" t="s">
        <v>68</v>
      </c>
      <c r="X256" s="385">
        <f>IFERROR(SUM(X247:X254),"0")</f>
        <v>100</v>
      </c>
      <c r="Y256" s="385">
        <f>IFERROR(SUM(Y247:Y254),"0")</f>
        <v>104.39999999999999</v>
      </c>
      <c r="Z256" s="37"/>
      <c r="AA256" s="386"/>
      <c r="AB256" s="386"/>
      <c r="AC256" s="386"/>
    </row>
    <row r="257" spans="1:68" ht="16.5" customHeight="1" x14ac:dyDescent="0.25">
      <c r="A257" s="424" t="s">
        <v>352</v>
      </c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03"/>
      <c r="O257" s="403"/>
      <c r="P257" s="403"/>
      <c r="Q257" s="403"/>
      <c r="R257" s="403"/>
      <c r="S257" s="403"/>
      <c r="T257" s="403"/>
      <c r="U257" s="403"/>
      <c r="V257" s="403"/>
      <c r="W257" s="403"/>
      <c r="X257" s="403"/>
      <c r="Y257" s="403"/>
      <c r="Z257" s="403"/>
      <c r="AA257" s="378"/>
      <c r="AB257" s="378"/>
      <c r="AC257" s="378"/>
    </row>
    <row r="258" spans="1:68" ht="14.25" customHeight="1" x14ac:dyDescent="0.25">
      <c r="A258" s="402" t="s">
        <v>109</v>
      </c>
      <c r="B258" s="403"/>
      <c r="C258" s="403"/>
      <c r="D258" s="403"/>
      <c r="E258" s="403"/>
      <c r="F258" s="403"/>
      <c r="G258" s="403"/>
      <c r="H258" s="403"/>
      <c r="I258" s="403"/>
      <c r="J258" s="403"/>
      <c r="K258" s="403"/>
      <c r="L258" s="403"/>
      <c r="M258" s="403"/>
      <c r="N258" s="403"/>
      <c r="O258" s="403"/>
      <c r="P258" s="403"/>
      <c r="Q258" s="403"/>
      <c r="R258" s="403"/>
      <c r="S258" s="403"/>
      <c r="T258" s="403"/>
      <c r="U258" s="403"/>
      <c r="V258" s="403"/>
      <c r="W258" s="403"/>
      <c r="X258" s="403"/>
      <c r="Y258" s="403"/>
      <c r="Z258" s="403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3">
        <v>4680115884137</v>
      </c>
      <c r="E259" s="39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73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3">
        <v>4680115884137</v>
      </c>
      <c r="E260" s="39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3">
        <v>4680115884236</v>
      </c>
      <c r="E261" s="39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5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3">
        <v>4680115884175</v>
      </c>
      <c r="E262" s="39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4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3">
        <v>4680115884144</v>
      </c>
      <c r="E263" s="39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4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3">
        <v>4680115885288</v>
      </c>
      <c r="E264" s="39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6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3">
        <v>4680115884182</v>
      </c>
      <c r="E265" s="39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3">
        <v>4680115884205</v>
      </c>
      <c r="E266" s="39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2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429"/>
      <c r="B267" s="403"/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30"/>
      <c r="P267" s="408" t="s">
        <v>69</v>
      </c>
      <c r="Q267" s="409"/>
      <c r="R267" s="409"/>
      <c r="S267" s="409"/>
      <c r="T267" s="409"/>
      <c r="U267" s="409"/>
      <c r="V267" s="410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403"/>
      <c r="B268" s="403"/>
      <c r="C268" s="403"/>
      <c r="D268" s="403"/>
      <c r="E268" s="403"/>
      <c r="F268" s="403"/>
      <c r="G268" s="403"/>
      <c r="H268" s="403"/>
      <c r="I268" s="403"/>
      <c r="J268" s="403"/>
      <c r="K268" s="403"/>
      <c r="L268" s="403"/>
      <c r="M268" s="403"/>
      <c r="N268" s="403"/>
      <c r="O268" s="430"/>
      <c r="P268" s="408" t="s">
        <v>69</v>
      </c>
      <c r="Q268" s="409"/>
      <c r="R268" s="409"/>
      <c r="S268" s="409"/>
      <c r="T268" s="409"/>
      <c r="U268" s="409"/>
      <c r="V268" s="410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24" t="s">
        <v>368</v>
      </c>
      <c r="B269" s="403"/>
      <c r="C269" s="403"/>
      <c r="D269" s="403"/>
      <c r="E269" s="403"/>
      <c r="F269" s="403"/>
      <c r="G269" s="403"/>
      <c r="H269" s="403"/>
      <c r="I269" s="403"/>
      <c r="J269" s="403"/>
      <c r="K269" s="403"/>
      <c r="L269" s="403"/>
      <c r="M269" s="403"/>
      <c r="N269" s="403"/>
      <c r="O269" s="403"/>
      <c r="P269" s="403"/>
      <c r="Q269" s="403"/>
      <c r="R269" s="403"/>
      <c r="S269" s="403"/>
      <c r="T269" s="403"/>
      <c r="U269" s="403"/>
      <c r="V269" s="403"/>
      <c r="W269" s="403"/>
      <c r="X269" s="403"/>
      <c r="Y269" s="403"/>
      <c r="Z269" s="403"/>
      <c r="AA269" s="378"/>
      <c r="AB269" s="378"/>
      <c r="AC269" s="378"/>
    </row>
    <row r="270" spans="1:68" ht="14.25" customHeight="1" x14ac:dyDescent="0.25">
      <c r="A270" s="402" t="s">
        <v>109</v>
      </c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03"/>
      <c r="O270" s="403"/>
      <c r="P270" s="403"/>
      <c r="Q270" s="403"/>
      <c r="R270" s="403"/>
      <c r="S270" s="403"/>
      <c r="T270" s="403"/>
      <c r="U270" s="403"/>
      <c r="V270" s="403"/>
      <c r="W270" s="403"/>
      <c r="X270" s="403"/>
      <c r="Y270" s="403"/>
      <c r="Z270" s="403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3">
        <v>4680115885837</v>
      </c>
      <c r="E271" s="39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74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83">
        <v>200</v>
      </c>
      <c r="Y271" s="384">
        <f t="shared" ref="Y271:Y276" si="52">IFERROR(IF(X271="",0,CEILING((X271/$H271),1)*$H271),"")</f>
        <v>205.20000000000002</v>
      </c>
      <c r="Z271" s="36">
        <f>IFERROR(IF(Y271=0,"",ROUNDUP(Y271/H271,0)*0.02175),"")</f>
        <v>0.41324999999999995</v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208.88888888888889</v>
      </c>
      <c r="BN271" s="64">
        <f t="shared" ref="BN271:BN276" si="54">IFERROR(Y271*I271/H271,"0")</f>
        <v>214.32</v>
      </c>
      <c r="BO271" s="64">
        <f t="shared" ref="BO271:BO276" si="55">IFERROR(1/J271*(X271/H271),"0")</f>
        <v>0.3306878306878307</v>
      </c>
      <c r="BP271" s="64">
        <f t="shared" ref="BP271:BP276" si="56">IFERROR(1/J271*(Y271/H271),"0")</f>
        <v>0.33928571428571425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3">
        <v>4680115885806</v>
      </c>
      <c r="E272" s="39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644" t="s">
        <v>373</v>
      </c>
      <c r="Q272" s="391"/>
      <c r="R272" s="391"/>
      <c r="S272" s="391"/>
      <c r="T272" s="392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3">
        <v>4680115885806</v>
      </c>
      <c r="E273" s="39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3">
        <v>4680115885851</v>
      </c>
      <c r="E274" s="39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53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3">
        <v>4680115885844</v>
      </c>
      <c r="E275" s="39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7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3">
        <v>4680115885820</v>
      </c>
      <c r="E276" s="39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4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429"/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3"/>
      <c r="O277" s="430"/>
      <c r="P277" s="408" t="s">
        <v>69</v>
      </c>
      <c r="Q277" s="409"/>
      <c r="R277" s="409"/>
      <c r="S277" s="409"/>
      <c r="T277" s="409"/>
      <c r="U277" s="409"/>
      <c r="V277" s="410"/>
      <c r="W277" s="37" t="s">
        <v>70</v>
      </c>
      <c r="X277" s="385">
        <f>IFERROR(X271/H271,"0")+IFERROR(X272/H272,"0")+IFERROR(X273/H273,"0")+IFERROR(X274/H274,"0")+IFERROR(X275/H275,"0")+IFERROR(X276/H276,"0")</f>
        <v>18.518518518518519</v>
      </c>
      <c r="Y277" s="385">
        <f>IFERROR(Y271/H271,"0")+IFERROR(Y272/H272,"0")+IFERROR(Y273/H273,"0")+IFERROR(Y274/H274,"0")+IFERROR(Y275/H275,"0")+IFERROR(Y276/H276,"0")</f>
        <v>19</v>
      </c>
      <c r="Z277" s="385">
        <f>IFERROR(IF(Z271="",0,Z271),"0")+IFERROR(IF(Z272="",0,Z272),"0")+IFERROR(IF(Z273="",0,Z273),"0")+IFERROR(IF(Z274="",0,Z274),"0")+IFERROR(IF(Z275="",0,Z275),"0")+IFERROR(IF(Z276="",0,Z276),"0")</f>
        <v>0.41324999999999995</v>
      </c>
      <c r="AA277" s="386"/>
      <c r="AB277" s="386"/>
      <c r="AC277" s="386"/>
    </row>
    <row r="278" spans="1:68" x14ac:dyDescent="0.2">
      <c r="A278" s="403"/>
      <c r="B278" s="403"/>
      <c r="C278" s="403"/>
      <c r="D278" s="403"/>
      <c r="E278" s="403"/>
      <c r="F278" s="403"/>
      <c r="G278" s="403"/>
      <c r="H278" s="403"/>
      <c r="I278" s="403"/>
      <c r="J278" s="403"/>
      <c r="K278" s="403"/>
      <c r="L278" s="403"/>
      <c r="M278" s="403"/>
      <c r="N278" s="403"/>
      <c r="O278" s="430"/>
      <c r="P278" s="408" t="s">
        <v>69</v>
      </c>
      <c r="Q278" s="409"/>
      <c r="R278" s="409"/>
      <c r="S278" s="409"/>
      <c r="T278" s="409"/>
      <c r="U278" s="409"/>
      <c r="V278" s="410"/>
      <c r="W278" s="37" t="s">
        <v>68</v>
      </c>
      <c r="X278" s="385">
        <f>IFERROR(SUM(X271:X276),"0")</f>
        <v>200</v>
      </c>
      <c r="Y278" s="385">
        <f>IFERROR(SUM(Y271:Y276),"0")</f>
        <v>205.20000000000002</v>
      </c>
      <c r="Z278" s="37"/>
      <c r="AA278" s="386"/>
      <c r="AB278" s="386"/>
      <c r="AC278" s="386"/>
    </row>
    <row r="279" spans="1:68" ht="16.5" customHeight="1" x14ac:dyDescent="0.25">
      <c r="A279" s="424" t="s">
        <v>381</v>
      </c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3"/>
      <c r="P279" s="403"/>
      <c r="Q279" s="403"/>
      <c r="R279" s="403"/>
      <c r="S279" s="403"/>
      <c r="T279" s="403"/>
      <c r="U279" s="403"/>
      <c r="V279" s="403"/>
      <c r="W279" s="403"/>
      <c r="X279" s="403"/>
      <c r="Y279" s="403"/>
      <c r="Z279" s="403"/>
      <c r="AA279" s="378"/>
      <c r="AB279" s="378"/>
      <c r="AC279" s="378"/>
    </row>
    <row r="280" spans="1:68" ht="14.25" customHeight="1" x14ac:dyDescent="0.25">
      <c r="A280" s="402" t="s">
        <v>109</v>
      </c>
      <c r="B280" s="403"/>
      <c r="C280" s="403"/>
      <c r="D280" s="403"/>
      <c r="E280" s="403"/>
      <c r="F280" s="403"/>
      <c r="G280" s="403"/>
      <c r="H280" s="403"/>
      <c r="I280" s="403"/>
      <c r="J280" s="403"/>
      <c r="K280" s="403"/>
      <c r="L280" s="403"/>
      <c r="M280" s="403"/>
      <c r="N280" s="403"/>
      <c r="O280" s="403"/>
      <c r="P280" s="403"/>
      <c r="Q280" s="403"/>
      <c r="R280" s="403"/>
      <c r="S280" s="403"/>
      <c r="T280" s="403"/>
      <c r="U280" s="403"/>
      <c r="V280" s="403"/>
      <c r="W280" s="403"/>
      <c r="X280" s="403"/>
      <c r="Y280" s="403"/>
      <c r="Z280" s="403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3">
        <v>4680115885707</v>
      </c>
      <c r="E281" s="39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67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1"/>
      <c r="R281" s="391"/>
      <c r="S281" s="391"/>
      <c r="T281" s="392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29"/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03"/>
      <c r="O282" s="430"/>
      <c r="P282" s="408" t="s">
        <v>69</v>
      </c>
      <c r="Q282" s="409"/>
      <c r="R282" s="409"/>
      <c r="S282" s="409"/>
      <c r="T282" s="409"/>
      <c r="U282" s="409"/>
      <c r="V282" s="410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403"/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03"/>
      <c r="O283" s="430"/>
      <c r="P283" s="408" t="s">
        <v>69</v>
      </c>
      <c r="Q283" s="409"/>
      <c r="R283" s="409"/>
      <c r="S283" s="409"/>
      <c r="T283" s="409"/>
      <c r="U283" s="409"/>
      <c r="V283" s="410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24" t="s">
        <v>384</v>
      </c>
      <c r="B284" s="403"/>
      <c r="C284" s="403"/>
      <c r="D284" s="403"/>
      <c r="E284" s="403"/>
      <c r="F284" s="403"/>
      <c r="G284" s="403"/>
      <c r="H284" s="403"/>
      <c r="I284" s="403"/>
      <c r="J284" s="403"/>
      <c r="K284" s="403"/>
      <c r="L284" s="403"/>
      <c r="M284" s="403"/>
      <c r="N284" s="403"/>
      <c r="O284" s="403"/>
      <c r="P284" s="403"/>
      <c r="Q284" s="403"/>
      <c r="R284" s="403"/>
      <c r="S284" s="403"/>
      <c r="T284" s="403"/>
      <c r="U284" s="403"/>
      <c r="V284" s="403"/>
      <c r="W284" s="403"/>
      <c r="X284" s="403"/>
      <c r="Y284" s="403"/>
      <c r="Z284" s="403"/>
      <c r="AA284" s="378"/>
      <c r="AB284" s="378"/>
      <c r="AC284" s="378"/>
    </row>
    <row r="285" spans="1:68" ht="14.25" customHeight="1" x14ac:dyDescent="0.25">
      <c r="A285" s="402" t="s">
        <v>109</v>
      </c>
      <c r="B285" s="403"/>
      <c r="C285" s="403"/>
      <c r="D285" s="403"/>
      <c r="E285" s="403"/>
      <c r="F285" s="403"/>
      <c r="G285" s="403"/>
      <c r="H285" s="403"/>
      <c r="I285" s="403"/>
      <c r="J285" s="403"/>
      <c r="K285" s="403"/>
      <c r="L285" s="403"/>
      <c r="M285" s="403"/>
      <c r="N285" s="403"/>
      <c r="O285" s="403"/>
      <c r="P285" s="403"/>
      <c r="Q285" s="403"/>
      <c r="R285" s="403"/>
      <c r="S285" s="403"/>
      <c r="T285" s="403"/>
      <c r="U285" s="403"/>
      <c r="V285" s="403"/>
      <c r="W285" s="403"/>
      <c r="X285" s="403"/>
      <c r="Y285" s="403"/>
      <c r="Z285" s="403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3">
        <v>4607091383423</v>
      </c>
      <c r="E286" s="39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68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1"/>
      <c r="R286" s="391"/>
      <c r="S286" s="391"/>
      <c r="T286" s="392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3">
        <v>4680115885691</v>
      </c>
      <c r="E287" s="39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6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1"/>
      <c r="R287" s="391"/>
      <c r="S287" s="391"/>
      <c r="T287" s="392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3">
        <v>4680115885660</v>
      </c>
      <c r="E288" s="39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4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1"/>
      <c r="R288" s="391"/>
      <c r="S288" s="391"/>
      <c r="T288" s="392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429"/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03"/>
      <c r="O289" s="430"/>
      <c r="P289" s="408" t="s">
        <v>69</v>
      </c>
      <c r="Q289" s="409"/>
      <c r="R289" s="409"/>
      <c r="S289" s="409"/>
      <c r="T289" s="409"/>
      <c r="U289" s="409"/>
      <c r="V289" s="410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403"/>
      <c r="B290" s="403"/>
      <c r="C290" s="403"/>
      <c r="D290" s="403"/>
      <c r="E290" s="403"/>
      <c r="F290" s="403"/>
      <c r="G290" s="403"/>
      <c r="H290" s="403"/>
      <c r="I290" s="403"/>
      <c r="J290" s="403"/>
      <c r="K290" s="403"/>
      <c r="L290" s="403"/>
      <c r="M290" s="403"/>
      <c r="N290" s="403"/>
      <c r="O290" s="430"/>
      <c r="P290" s="408" t="s">
        <v>69</v>
      </c>
      <c r="Q290" s="409"/>
      <c r="R290" s="409"/>
      <c r="S290" s="409"/>
      <c r="T290" s="409"/>
      <c r="U290" s="409"/>
      <c r="V290" s="410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24" t="s">
        <v>391</v>
      </c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3"/>
      <c r="P291" s="403"/>
      <c r="Q291" s="403"/>
      <c r="R291" s="403"/>
      <c r="S291" s="403"/>
      <c r="T291" s="403"/>
      <c r="U291" s="403"/>
      <c r="V291" s="403"/>
      <c r="W291" s="403"/>
      <c r="X291" s="403"/>
      <c r="Y291" s="403"/>
      <c r="Z291" s="403"/>
      <c r="AA291" s="378"/>
      <c r="AB291" s="378"/>
      <c r="AC291" s="378"/>
    </row>
    <row r="292" spans="1:68" ht="14.25" customHeight="1" x14ac:dyDescent="0.25">
      <c r="A292" s="402" t="s">
        <v>71</v>
      </c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3"/>
      <c r="P292" s="403"/>
      <c r="Q292" s="403"/>
      <c r="R292" s="403"/>
      <c r="S292" s="403"/>
      <c r="T292" s="403"/>
      <c r="U292" s="403"/>
      <c r="V292" s="403"/>
      <c r="W292" s="403"/>
      <c r="X292" s="403"/>
      <c r="Y292" s="403"/>
      <c r="Z292" s="403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3">
        <v>4680115881556</v>
      </c>
      <c r="E293" s="39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4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1"/>
      <c r="R293" s="391"/>
      <c r="S293" s="391"/>
      <c r="T293" s="392"/>
      <c r="U293" s="34"/>
      <c r="V293" s="34"/>
      <c r="W293" s="35" t="s">
        <v>68</v>
      </c>
      <c r="X293" s="383">
        <v>100</v>
      </c>
      <c r="Y293" s="384">
        <f>IFERROR(IF(X293="",0,CEILING((X293/$H293),1)*$H293),"")</f>
        <v>100</v>
      </c>
      <c r="Z293" s="36">
        <f>IFERROR(IF(Y293=0,"",ROUNDUP(Y293/H293,0)*0.01196),"")</f>
        <v>0.29899999999999999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110.2</v>
      </c>
      <c r="BN293" s="64">
        <f>IFERROR(Y293*I293/H293,"0")</f>
        <v>110.2</v>
      </c>
      <c r="BO293" s="64">
        <f>IFERROR(1/J293*(X293/H293),"0")</f>
        <v>0.24038461538461539</v>
      </c>
      <c r="BP293" s="64">
        <f>IFERROR(1/J293*(Y293/H293),"0")</f>
        <v>0.24038461538461539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3">
        <v>4680115881037</v>
      </c>
      <c r="E294" s="39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4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1"/>
      <c r="R294" s="391"/>
      <c r="S294" s="391"/>
      <c r="T294" s="392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3">
        <v>4680115881228</v>
      </c>
      <c r="E295" s="39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4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1"/>
      <c r="R295" s="391"/>
      <c r="S295" s="391"/>
      <c r="T295" s="392"/>
      <c r="U295" s="34"/>
      <c r="V295" s="34"/>
      <c r="W295" s="35" t="s">
        <v>68</v>
      </c>
      <c r="X295" s="383">
        <v>150</v>
      </c>
      <c r="Y295" s="384">
        <f>IFERROR(IF(X295="",0,CEILING((X295/$H295),1)*$H295),"")</f>
        <v>151.19999999999999</v>
      </c>
      <c r="Z295" s="36">
        <f>IFERROR(IF(Y295=0,"",ROUNDUP(Y295/H295,0)*0.00753),"")</f>
        <v>0.47439000000000003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167</v>
      </c>
      <c r="BN295" s="64">
        <f>IFERROR(Y295*I295/H295,"0")</f>
        <v>168.33600000000001</v>
      </c>
      <c r="BO295" s="64">
        <f>IFERROR(1/J295*(X295/H295),"0")</f>
        <v>0.40064102564102561</v>
      </c>
      <c r="BP295" s="64">
        <f>IFERROR(1/J295*(Y295/H295),"0")</f>
        <v>0.40384615384615385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3">
        <v>4680115881211</v>
      </c>
      <c r="E296" s="39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6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1"/>
      <c r="R296" s="391"/>
      <c r="S296" s="391"/>
      <c r="T296" s="392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3">
        <v>4680115881020</v>
      </c>
      <c r="E297" s="39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4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1"/>
      <c r="R297" s="391"/>
      <c r="S297" s="391"/>
      <c r="T297" s="392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429"/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30"/>
      <c r="P298" s="408" t="s">
        <v>69</v>
      </c>
      <c r="Q298" s="409"/>
      <c r="R298" s="409"/>
      <c r="S298" s="409"/>
      <c r="T298" s="409"/>
      <c r="U298" s="409"/>
      <c r="V298" s="410"/>
      <c r="W298" s="37" t="s">
        <v>70</v>
      </c>
      <c r="X298" s="385">
        <f>IFERROR(X293/H293,"0")+IFERROR(X294/H294,"0")+IFERROR(X295/H295,"0")+IFERROR(X296/H296,"0")+IFERROR(X297/H297,"0")</f>
        <v>87.5</v>
      </c>
      <c r="Y298" s="385">
        <f>IFERROR(Y293/H293,"0")+IFERROR(Y294/H294,"0")+IFERROR(Y295/H295,"0")+IFERROR(Y296/H296,"0")+IFERROR(Y297/H297,"0")</f>
        <v>88</v>
      </c>
      <c r="Z298" s="385">
        <f>IFERROR(IF(Z293="",0,Z293),"0")+IFERROR(IF(Z294="",0,Z294),"0")+IFERROR(IF(Z295="",0,Z295),"0")+IFERROR(IF(Z296="",0,Z296),"0")+IFERROR(IF(Z297="",0,Z297),"0")</f>
        <v>0.77339000000000002</v>
      </c>
      <c r="AA298" s="386"/>
      <c r="AB298" s="386"/>
      <c r="AC298" s="386"/>
    </row>
    <row r="299" spans="1:68" x14ac:dyDescent="0.2">
      <c r="A299" s="403"/>
      <c r="B299" s="403"/>
      <c r="C299" s="403"/>
      <c r="D299" s="403"/>
      <c r="E299" s="403"/>
      <c r="F299" s="403"/>
      <c r="G299" s="403"/>
      <c r="H299" s="403"/>
      <c r="I299" s="403"/>
      <c r="J299" s="403"/>
      <c r="K299" s="403"/>
      <c r="L299" s="403"/>
      <c r="M299" s="403"/>
      <c r="N299" s="403"/>
      <c r="O299" s="430"/>
      <c r="P299" s="408" t="s">
        <v>69</v>
      </c>
      <c r="Q299" s="409"/>
      <c r="R299" s="409"/>
      <c r="S299" s="409"/>
      <c r="T299" s="409"/>
      <c r="U299" s="409"/>
      <c r="V299" s="410"/>
      <c r="W299" s="37" t="s">
        <v>68</v>
      </c>
      <c r="X299" s="385">
        <f>IFERROR(SUM(X293:X297),"0")</f>
        <v>250</v>
      </c>
      <c r="Y299" s="385">
        <f>IFERROR(SUM(Y293:Y297),"0")</f>
        <v>251.2</v>
      </c>
      <c r="Z299" s="37"/>
      <c r="AA299" s="386"/>
      <c r="AB299" s="386"/>
      <c r="AC299" s="386"/>
    </row>
    <row r="300" spans="1:68" ht="16.5" customHeight="1" x14ac:dyDescent="0.25">
      <c r="A300" s="424" t="s">
        <v>402</v>
      </c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03"/>
      <c r="O300" s="403"/>
      <c r="P300" s="403"/>
      <c r="Q300" s="403"/>
      <c r="R300" s="403"/>
      <c r="S300" s="403"/>
      <c r="T300" s="403"/>
      <c r="U300" s="403"/>
      <c r="V300" s="403"/>
      <c r="W300" s="403"/>
      <c r="X300" s="403"/>
      <c r="Y300" s="403"/>
      <c r="Z300" s="403"/>
      <c r="AA300" s="378"/>
      <c r="AB300" s="378"/>
      <c r="AC300" s="378"/>
    </row>
    <row r="301" spans="1:68" ht="14.25" customHeight="1" x14ac:dyDescent="0.25">
      <c r="A301" s="402" t="s">
        <v>71</v>
      </c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3"/>
      <c r="P301" s="403"/>
      <c r="Q301" s="403"/>
      <c r="R301" s="403"/>
      <c r="S301" s="403"/>
      <c r="T301" s="403"/>
      <c r="U301" s="403"/>
      <c r="V301" s="403"/>
      <c r="W301" s="403"/>
      <c r="X301" s="403"/>
      <c r="Y301" s="403"/>
      <c r="Z301" s="403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3">
        <v>4680115884618</v>
      </c>
      <c r="E302" s="39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78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429"/>
      <c r="B303" s="403"/>
      <c r="C303" s="403"/>
      <c r="D303" s="403"/>
      <c r="E303" s="403"/>
      <c r="F303" s="403"/>
      <c r="G303" s="403"/>
      <c r="H303" s="403"/>
      <c r="I303" s="403"/>
      <c r="J303" s="403"/>
      <c r="K303" s="403"/>
      <c r="L303" s="403"/>
      <c r="M303" s="403"/>
      <c r="N303" s="403"/>
      <c r="O303" s="430"/>
      <c r="P303" s="408" t="s">
        <v>69</v>
      </c>
      <c r="Q303" s="409"/>
      <c r="R303" s="409"/>
      <c r="S303" s="409"/>
      <c r="T303" s="409"/>
      <c r="U303" s="409"/>
      <c r="V303" s="410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403"/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03"/>
      <c r="O304" s="430"/>
      <c r="P304" s="408" t="s">
        <v>69</v>
      </c>
      <c r="Q304" s="409"/>
      <c r="R304" s="409"/>
      <c r="S304" s="409"/>
      <c r="T304" s="409"/>
      <c r="U304" s="409"/>
      <c r="V304" s="410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24" t="s">
        <v>405</v>
      </c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03"/>
      <c r="O305" s="403"/>
      <c r="P305" s="403"/>
      <c r="Q305" s="403"/>
      <c r="R305" s="403"/>
      <c r="S305" s="403"/>
      <c r="T305" s="403"/>
      <c r="U305" s="403"/>
      <c r="V305" s="403"/>
      <c r="W305" s="403"/>
      <c r="X305" s="403"/>
      <c r="Y305" s="403"/>
      <c r="Z305" s="403"/>
      <c r="AA305" s="378"/>
      <c r="AB305" s="378"/>
      <c r="AC305" s="378"/>
    </row>
    <row r="306" spans="1:68" ht="14.25" customHeight="1" x14ac:dyDescent="0.25">
      <c r="A306" s="402" t="s">
        <v>109</v>
      </c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403"/>
      <c r="P306" s="403"/>
      <c r="Q306" s="403"/>
      <c r="R306" s="403"/>
      <c r="S306" s="403"/>
      <c r="T306" s="403"/>
      <c r="U306" s="403"/>
      <c r="V306" s="403"/>
      <c r="W306" s="403"/>
      <c r="X306" s="403"/>
      <c r="Y306" s="403"/>
      <c r="Z306" s="403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3">
        <v>4680115882973</v>
      </c>
      <c r="E307" s="39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40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1"/>
      <c r="R307" s="391"/>
      <c r="S307" s="391"/>
      <c r="T307" s="392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429"/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430"/>
      <c r="P308" s="408" t="s">
        <v>69</v>
      </c>
      <c r="Q308" s="409"/>
      <c r="R308" s="409"/>
      <c r="S308" s="409"/>
      <c r="T308" s="409"/>
      <c r="U308" s="409"/>
      <c r="V308" s="410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403"/>
      <c r="B309" s="403"/>
      <c r="C309" s="403"/>
      <c r="D309" s="403"/>
      <c r="E309" s="403"/>
      <c r="F309" s="403"/>
      <c r="G309" s="403"/>
      <c r="H309" s="403"/>
      <c r="I309" s="403"/>
      <c r="J309" s="403"/>
      <c r="K309" s="403"/>
      <c r="L309" s="403"/>
      <c r="M309" s="403"/>
      <c r="N309" s="403"/>
      <c r="O309" s="430"/>
      <c r="P309" s="408" t="s">
        <v>69</v>
      </c>
      <c r="Q309" s="409"/>
      <c r="R309" s="409"/>
      <c r="S309" s="409"/>
      <c r="T309" s="409"/>
      <c r="U309" s="409"/>
      <c r="V309" s="410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402" t="s">
        <v>63</v>
      </c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03"/>
      <c r="O310" s="403"/>
      <c r="P310" s="403"/>
      <c r="Q310" s="403"/>
      <c r="R310" s="403"/>
      <c r="S310" s="403"/>
      <c r="T310" s="403"/>
      <c r="U310" s="403"/>
      <c r="V310" s="403"/>
      <c r="W310" s="403"/>
      <c r="X310" s="403"/>
      <c r="Y310" s="403"/>
      <c r="Z310" s="403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3">
        <v>4607091389845</v>
      </c>
      <c r="E311" s="39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62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1"/>
      <c r="R311" s="391"/>
      <c r="S311" s="391"/>
      <c r="T311" s="392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3">
        <v>4680115882881</v>
      </c>
      <c r="E312" s="39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1"/>
      <c r="R312" s="391"/>
      <c r="S312" s="391"/>
      <c r="T312" s="392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429"/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30"/>
      <c r="P313" s="408" t="s">
        <v>69</v>
      </c>
      <c r="Q313" s="409"/>
      <c r="R313" s="409"/>
      <c r="S313" s="409"/>
      <c r="T313" s="409"/>
      <c r="U313" s="409"/>
      <c r="V313" s="410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403"/>
      <c r="B314" s="403"/>
      <c r="C314" s="403"/>
      <c r="D314" s="403"/>
      <c r="E314" s="403"/>
      <c r="F314" s="403"/>
      <c r="G314" s="403"/>
      <c r="H314" s="403"/>
      <c r="I314" s="403"/>
      <c r="J314" s="403"/>
      <c r="K314" s="403"/>
      <c r="L314" s="403"/>
      <c r="M314" s="403"/>
      <c r="N314" s="403"/>
      <c r="O314" s="430"/>
      <c r="P314" s="408" t="s">
        <v>69</v>
      </c>
      <c r="Q314" s="409"/>
      <c r="R314" s="409"/>
      <c r="S314" s="409"/>
      <c r="T314" s="409"/>
      <c r="U314" s="409"/>
      <c r="V314" s="410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24" t="s">
        <v>412</v>
      </c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03"/>
      <c r="O315" s="403"/>
      <c r="P315" s="403"/>
      <c r="Q315" s="403"/>
      <c r="R315" s="403"/>
      <c r="S315" s="403"/>
      <c r="T315" s="403"/>
      <c r="U315" s="403"/>
      <c r="V315" s="403"/>
      <c r="W315" s="403"/>
      <c r="X315" s="403"/>
      <c r="Y315" s="403"/>
      <c r="Z315" s="403"/>
      <c r="AA315" s="378"/>
      <c r="AB315" s="378"/>
      <c r="AC315" s="378"/>
    </row>
    <row r="316" spans="1:68" ht="14.25" customHeight="1" x14ac:dyDescent="0.25">
      <c r="A316" s="402" t="s">
        <v>109</v>
      </c>
      <c r="B316" s="403"/>
      <c r="C316" s="403"/>
      <c r="D316" s="403"/>
      <c r="E316" s="403"/>
      <c r="F316" s="403"/>
      <c r="G316" s="403"/>
      <c r="H316" s="403"/>
      <c r="I316" s="403"/>
      <c r="J316" s="403"/>
      <c r="K316" s="403"/>
      <c r="L316" s="403"/>
      <c r="M316" s="403"/>
      <c r="N316" s="403"/>
      <c r="O316" s="403"/>
      <c r="P316" s="403"/>
      <c r="Q316" s="403"/>
      <c r="R316" s="403"/>
      <c r="S316" s="403"/>
      <c r="T316" s="403"/>
      <c r="U316" s="403"/>
      <c r="V316" s="403"/>
      <c r="W316" s="403"/>
      <c r="X316" s="403"/>
      <c r="Y316" s="403"/>
      <c r="Z316" s="403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3">
        <v>4680115885615</v>
      </c>
      <c r="E317" s="39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4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1"/>
      <c r="R317" s="391"/>
      <c r="S317" s="391"/>
      <c r="T317" s="392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3">
        <v>4680115885646</v>
      </c>
      <c r="E318" s="39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5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1"/>
      <c r="R318" s="391"/>
      <c r="S318" s="391"/>
      <c r="T318" s="392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3">
        <v>4680115885554</v>
      </c>
      <c r="E319" s="39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427" t="s">
        <v>419</v>
      </c>
      <c r="Q319" s="391"/>
      <c r="R319" s="391"/>
      <c r="S319" s="391"/>
      <c r="T319" s="392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3">
        <v>4680115885554</v>
      </c>
      <c r="E320" s="39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5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3">
        <v>4680115885622</v>
      </c>
      <c r="E321" s="39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5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3">
        <v>4680115881938</v>
      </c>
      <c r="E322" s="39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3">
        <v>4607091387346</v>
      </c>
      <c r="E323" s="39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3">
        <v>4680115885608</v>
      </c>
      <c r="E324" s="39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5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429"/>
      <c r="B325" s="403"/>
      <c r="C325" s="403"/>
      <c r="D325" s="403"/>
      <c r="E325" s="403"/>
      <c r="F325" s="403"/>
      <c r="G325" s="403"/>
      <c r="H325" s="403"/>
      <c r="I325" s="403"/>
      <c r="J325" s="403"/>
      <c r="K325" s="403"/>
      <c r="L325" s="403"/>
      <c r="M325" s="403"/>
      <c r="N325" s="403"/>
      <c r="O325" s="430"/>
      <c r="P325" s="408" t="s">
        <v>69</v>
      </c>
      <c r="Q325" s="409"/>
      <c r="R325" s="409"/>
      <c r="S325" s="409"/>
      <c r="T325" s="409"/>
      <c r="U325" s="409"/>
      <c r="V325" s="410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403"/>
      <c r="B326" s="403"/>
      <c r="C326" s="403"/>
      <c r="D326" s="403"/>
      <c r="E326" s="403"/>
      <c r="F326" s="403"/>
      <c r="G326" s="403"/>
      <c r="H326" s="403"/>
      <c r="I326" s="403"/>
      <c r="J326" s="403"/>
      <c r="K326" s="403"/>
      <c r="L326" s="403"/>
      <c r="M326" s="403"/>
      <c r="N326" s="403"/>
      <c r="O326" s="430"/>
      <c r="P326" s="408" t="s">
        <v>69</v>
      </c>
      <c r="Q326" s="409"/>
      <c r="R326" s="409"/>
      <c r="S326" s="409"/>
      <c r="T326" s="409"/>
      <c r="U326" s="409"/>
      <c r="V326" s="410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402" t="s">
        <v>63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403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3">
        <v>4607091387193</v>
      </c>
      <c r="E328" s="39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7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1"/>
      <c r="R328" s="391"/>
      <c r="S328" s="391"/>
      <c r="T328" s="392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3">
        <v>4607091387230</v>
      </c>
      <c r="E329" s="39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7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3">
        <v>4607091387292</v>
      </c>
      <c r="E330" s="39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56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3">
        <v>4607091387285</v>
      </c>
      <c r="E331" s="39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7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429"/>
      <c r="B332" s="403"/>
      <c r="C332" s="403"/>
      <c r="D332" s="403"/>
      <c r="E332" s="403"/>
      <c r="F332" s="403"/>
      <c r="G332" s="403"/>
      <c r="H332" s="403"/>
      <c r="I332" s="403"/>
      <c r="J332" s="403"/>
      <c r="K332" s="403"/>
      <c r="L332" s="403"/>
      <c r="M332" s="403"/>
      <c r="N332" s="403"/>
      <c r="O332" s="430"/>
      <c r="P332" s="408" t="s">
        <v>69</v>
      </c>
      <c r="Q332" s="409"/>
      <c r="R332" s="409"/>
      <c r="S332" s="409"/>
      <c r="T332" s="409"/>
      <c r="U332" s="409"/>
      <c r="V332" s="410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403"/>
      <c r="B333" s="403"/>
      <c r="C333" s="403"/>
      <c r="D333" s="403"/>
      <c r="E333" s="403"/>
      <c r="F333" s="403"/>
      <c r="G333" s="403"/>
      <c r="H333" s="403"/>
      <c r="I333" s="403"/>
      <c r="J333" s="403"/>
      <c r="K333" s="403"/>
      <c r="L333" s="403"/>
      <c r="M333" s="403"/>
      <c r="N333" s="403"/>
      <c r="O333" s="430"/>
      <c r="P333" s="408" t="s">
        <v>69</v>
      </c>
      <c r="Q333" s="409"/>
      <c r="R333" s="409"/>
      <c r="S333" s="409"/>
      <c r="T333" s="409"/>
      <c r="U333" s="409"/>
      <c r="V333" s="410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402" t="s">
        <v>71</v>
      </c>
      <c r="B334" s="403"/>
      <c r="C334" s="403"/>
      <c r="D334" s="403"/>
      <c r="E334" s="403"/>
      <c r="F334" s="403"/>
      <c r="G334" s="403"/>
      <c r="H334" s="403"/>
      <c r="I334" s="403"/>
      <c r="J334" s="403"/>
      <c r="K334" s="403"/>
      <c r="L334" s="403"/>
      <c r="M334" s="403"/>
      <c r="N334" s="403"/>
      <c r="O334" s="403"/>
      <c r="P334" s="403"/>
      <c r="Q334" s="403"/>
      <c r="R334" s="403"/>
      <c r="S334" s="403"/>
      <c r="T334" s="403"/>
      <c r="U334" s="403"/>
      <c r="V334" s="403"/>
      <c r="W334" s="403"/>
      <c r="X334" s="403"/>
      <c r="Y334" s="403"/>
      <c r="Z334" s="403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3">
        <v>4607091387766</v>
      </c>
      <c r="E335" s="39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5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1"/>
      <c r="R335" s="391"/>
      <c r="S335" s="391"/>
      <c r="T335" s="392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3">
        <v>4607091387957</v>
      </c>
      <c r="E336" s="39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4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3">
        <v>4607091387964</v>
      </c>
      <c r="E337" s="39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3">
        <v>4680115884588</v>
      </c>
      <c r="E338" s="39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3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1"/>
      <c r="R338" s="391"/>
      <c r="S338" s="391"/>
      <c r="T338" s="392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3">
        <v>4607091387537</v>
      </c>
      <c r="E339" s="39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69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3">
        <v>4607091387513</v>
      </c>
      <c r="E340" s="39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1"/>
      <c r="R340" s="391"/>
      <c r="S340" s="391"/>
      <c r="T340" s="392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429"/>
      <c r="B341" s="403"/>
      <c r="C341" s="403"/>
      <c r="D341" s="403"/>
      <c r="E341" s="403"/>
      <c r="F341" s="403"/>
      <c r="G341" s="403"/>
      <c r="H341" s="403"/>
      <c r="I341" s="403"/>
      <c r="J341" s="403"/>
      <c r="K341" s="403"/>
      <c r="L341" s="403"/>
      <c r="M341" s="403"/>
      <c r="N341" s="403"/>
      <c r="O341" s="430"/>
      <c r="P341" s="408" t="s">
        <v>69</v>
      </c>
      <c r="Q341" s="409"/>
      <c r="R341" s="409"/>
      <c r="S341" s="409"/>
      <c r="T341" s="409"/>
      <c r="U341" s="409"/>
      <c r="V341" s="410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403"/>
      <c r="B342" s="403"/>
      <c r="C342" s="403"/>
      <c r="D342" s="403"/>
      <c r="E342" s="403"/>
      <c r="F342" s="403"/>
      <c r="G342" s="403"/>
      <c r="H342" s="403"/>
      <c r="I342" s="403"/>
      <c r="J342" s="403"/>
      <c r="K342" s="403"/>
      <c r="L342" s="403"/>
      <c r="M342" s="403"/>
      <c r="N342" s="403"/>
      <c r="O342" s="430"/>
      <c r="P342" s="408" t="s">
        <v>69</v>
      </c>
      <c r="Q342" s="409"/>
      <c r="R342" s="409"/>
      <c r="S342" s="409"/>
      <c r="T342" s="409"/>
      <c r="U342" s="409"/>
      <c r="V342" s="410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402" t="s">
        <v>170</v>
      </c>
      <c r="B343" s="403"/>
      <c r="C343" s="403"/>
      <c r="D343" s="403"/>
      <c r="E343" s="403"/>
      <c r="F343" s="403"/>
      <c r="G343" s="403"/>
      <c r="H343" s="403"/>
      <c r="I343" s="403"/>
      <c r="J343" s="403"/>
      <c r="K343" s="403"/>
      <c r="L343" s="403"/>
      <c r="M343" s="403"/>
      <c r="N343" s="403"/>
      <c r="O343" s="403"/>
      <c r="P343" s="403"/>
      <c r="Q343" s="403"/>
      <c r="R343" s="403"/>
      <c r="S343" s="403"/>
      <c r="T343" s="403"/>
      <c r="U343" s="403"/>
      <c r="V343" s="403"/>
      <c r="W343" s="403"/>
      <c r="X343" s="403"/>
      <c r="Y343" s="403"/>
      <c r="Z343" s="403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3">
        <v>4607091380880</v>
      </c>
      <c r="E344" s="39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46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1"/>
      <c r="R344" s="391"/>
      <c r="S344" s="391"/>
      <c r="T344" s="392"/>
      <c r="U344" s="34"/>
      <c r="V344" s="34"/>
      <c r="W344" s="35" t="s">
        <v>68</v>
      </c>
      <c r="X344" s="383">
        <v>50</v>
      </c>
      <c r="Y344" s="384">
        <f>IFERROR(IF(X344="",0,CEILING((X344/$H344),1)*$H344),"")</f>
        <v>50.400000000000006</v>
      </c>
      <c r="Z344" s="36">
        <f>IFERROR(IF(Y344=0,"",ROUNDUP(Y344/H344,0)*0.02175),"")</f>
        <v>0.1305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53.357142857142861</v>
      </c>
      <c r="BN344" s="64">
        <f>IFERROR(Y344*I344/H344,"0")</f>
        <v>53.784000000000006</v>
      </c>
      <c r="BO344" s="64">
        <f>IFERROR(1/J344*(X344/H344),"0")</f>
        <v>0.10629251700680271</v>
      </c>
      <c r="BP344" s="64">
        <f>IFERROR(1/J344*(Y344/H344),"0")</f>
        <v>0.10714285714285714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3">
        <v>4607091384482</v>
      </c>
      <c r="E345" s="39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5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1"/>
      <c r="R345" s="391"/>
      <c r="S345" s="391"/>
      <c r="T345" s="392"/>
      <c r="U345" s="34"/>
      <c r="V345" s="34"/>
      <c r="W345" s="35" t="s">
        <v>68</v>
      </c>
      <c r="X345" s="383">
        <v>1200</v>
      </c>
      <c r="Y345" s="384">
        <f>IFERROR(IF(X345="",0,CEILING((X345/$H345),1)*$H345),"")</f>
        <v>1201.2</v>
      </c>
      <c r="Z345" s="36">
        <f>IFERROR(IF(Y345=0,"",ROUNDUP(Y345/H345,0)*0.02175),"")</f>
        <v>3.3494999999999999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1286.7692307692309</v>
      </c>
      <c r="BN345" s="64">
        <f>IFERROR(Y345*I345/H345,"0")</f>
        <v>1288.056</v>
      </c>
      <c r="BO345" s="64">
        <f>IFERROR(1/J345*(X345/H345),"0")</f>
        <v>2.7472527472527468</v>
      </c>
      <c r="BP345" s="64">
        <f>IFERROR(1/J345*(Y345/H345),"0")</f>
        <v>2.75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3">
        <v>4607091380897</v>
      </c>
      <c r="E346" s="39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1"/>
      <c r="R346" s="391"/>
      <c r="S346" s="391"/>
      <c r="T346" s="392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29"/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03"/>
      <c r="O347" s="430"/>
      <c r="P347" s="408" t="s">
        <v>69</v>
      </c>
      <c r="Q347" s="409"/>
      <c r="R347" s="409"/>
      <c r="S347" s="409"/>
      <c r="T347" s="409"/>
      <c r="U347" s="409"/>
      <c r="V347" s="410"/>
      <c r="W347" s="37" t="s">
        <v>70</v>
      </c>
      <c r="X347" s="385">
        <f>IFERROR(X344/H344,"0")+IFERROR(X345/H345,"0")+IFERROR(X346/H346,"0")</f>
        <v>159.7985347985348</v>
      </c>
      <c r="Y347" s="385">
        <f>IFERROR(Y344/H344,"0")+IFERROR(Y345/H345,"0")+IFERROR(Y346/H346,"0")</f>
        <v>160</v>
      </c>
      <c r="Z347" s="385">
        <f>IFERROR(IF(Z344="",0,Z344),"0")+IFERROR(IF(Z345="",0,Z345),"0")+IFERROR(IF(Z346="",0,Z346),"0")</f>
        <v>3.48</v>
      </c>
      <c r="AA347" s="386"/>
      <c r="AB347" s="386"/>
      <c r="AC347" s="386"/>
    </row>
    <row r="348" spans="1:68" x14ac:dyDescent="0.2">
      <c r="A348" s="403"/>
      <c r="B348" s="403"/>
      <c r="C348" s="403"/>
      <c r="D348" s="403"/>
      <c r="E348" s="403"/>
      <c r="F348" s="403"/>
      <c r="G348" s="403"/>
      <c r="H348" s="403"/>
      <c r="I348" s="403"/>
      <c r="J348" s="403"/>
      <c r="K348" s="403"/>
      <c r="L348" s="403"/>
      <c r="M348" s="403"/>
      <c r="N348" s="403"/>
      <c r="O348" s="430"/>
      <c r="P348" s="408" t="s">
        <v>69</v>
      </c>
      <c r="Q348" s="409"/>
      <c r="R348" s="409"/>
      <c r="S348" s="409"/>
      <c r="T348" s="409"/>
      <c r="U348" s="409"/>
      <c r="V348" s="410"/>
      <c r="W348" s="37" t="s">
        <v>68</v>
      </c>
      <c r="X348" s="385">
        <f>IFERROR(SUM(X344:X346),"0")</f>
        <v>1250</v>
      </c>
      <c r="Y348" s="385">
        <f>IFERROR(SUM(Y344:Y346),"0")</f>
        <v>1251.6000000000001</v>
      </c>
      <c r="Z348" s="37"/>
      <c r="AA348" s="386"/>
      <c r="AB348" s="386"/>
      <c r="AC348" s="386"/>
    </row>
    <row r="349" spans="1:68" ht="14.25" customHeight="1" x14ac:dyDescent="0.25">
      <c r="A349" s="402" t="s">
        <v>95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03"/>
      <c r="Z349" s="403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3">
        <v>4607091388374</v>
      </c>
      <c r="E350" s="39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690" t="s">
        <v>457</v>
      </c>
      <c r="Q350" s="391"/>
      <c r="R350" s="391"/>
      <c r="S350" s="391"/>
      <c r="T350" s="392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3">
        <v>4607091388381</v>
      </c>
      <c r="E351" s="39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655" t="s">
        <v>460</v>
      </c>
      <c r="Q351" s="391"/>
      <c r="R351" s="391"/>
      <c r="S351" s="391"/>
      <c r="T351" s="392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3">
        <v>4607091383102</v>
      </c>
      <c r="E352" s="39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3">
        <v>4607091388404</v>
      </c>
      <c r="E353" s="39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1"/>
      <c r="R353" s="391"/>
      <c r="S353" s="391"/>
      <c r="T353" s="392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429"/>
      <c r="B354" s="403"/>
      <c r="C354" s="403"/>
      <c r="D354" s="403"/>
      <c r="E354" s="403"/>
      <c r="F354" s="403"/>
      <c r="G354" s="403"/>
      <c r="H354" s="403"/>
      <c r="I354" s="403"/>
      <c r="J354" s="403"/>
      <c r="K354" s="403"/>
      <c r="L354" s="403"/>
      <c r="M354" s="403"/>
      <c r="N354" s="403"/>
      <c r="O354" s="430"/>
      <c r="P354" s="408" t="s">
        <v>69</v>
      </c>
      <c r="Q354" s="409"/>
      <c r="R354" s="409"/>
      <c r="S354" s="409"/>
      <c r="T354" s="409"/>
      <c r="U354" s="409"/>
      <c r="V354" s="410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403"/>
      <c r="B355" s="403"/>
      <c r="C355" s="403"/>
      <c r="D355" s="403"/>
      <c r="E355" s="403"/>
      <c r="F355" s="403"/>
      <c r="G355" s="403"/>
      <c r="H355" s="403"/>
      <c r="I355" s="403"/>
      <c r="J355" s="403"/>
      <c r="K355" s="403"/>
      <c r="L355" s="403"/>
      <c r="M355" s="403"/>
      <c r="N355" s="403"/>
      <c r="O355" s="430"/>
      <c r="P355" s="408" t="s">
        <v>69</v>
      </c>
      <c r="Q355" s="409"/>
      <c r="R355" s="409"/>
      <c r="S355" s="409"/>
      <c r="T355" s="409"/>
      <c r="U355" s="409"/>
      <c r="V355" s="410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402" t="s">
        <v>465</v>
      </c>
      <c r="B356" s="403"/>
      <c r="C356" s="403"/>
      <c r="D356" s="403"/>
      <c r="E356" s="403"/>
      <c r="F356" s="403"/>
      <c r="G356" s="403"/>
      <c r="H356" s="403"/>
      <c r="I356" s="403"/>
      <c r="J356" s="403"/>
      <c r="K356" s="403"/>
      <c r="L356" s="403"/>
      <c r="M356" s="403"/>
      <c r="N356" s="403"/>
      <c r="O356" s="403"/>
      <c r="P356" s="403"/>
      <c r="Q356" s="403"/>
      <c r="R356" s="403"/>
      <c r="S356" s="403"/>
      <c r="T356" s="403"/>
      <c r="U356" s="403"/>
      <c r="V356" s="403"/>
      <c r="W356" s="403"/>
      <c r="X356" s="403"/>
      <c r="Y356" s="403"/>
      <c r="Z356" s="403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3">
        <v>4680115881808</v>
      </c>
      <c r="E357" s="39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4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1"/>
      <c r="R357" s="391"/>
      <c r="S357" s="391"/>
      <c r="T357" s="392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3">
        <v>4680115881822</v>
      </c>
      <c r="E358" s="39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1"/>
      <c r="R358" s="391"/>
      <c r="S358" s="391"/>
      <c r="T358" s="392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3">
        <v>4680115880016</v>
      </c>
      <c r="E359" s="39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5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1"/>
      <c r="R359" s="391"/>
      <c r="S359" s="391"/>
      <c r="T359" s="392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429"/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30"/>
      <c r="P360" s="408" t="s">
        <v>69</v>
      </c>
      <c r="Q360" s="409"/>
      <c r="R360" s="409"/>
      <c r="S360" s="409"/>
      <c r="T360" s="409"/>
      <c r="U360" s="409"/>
      <c r="V360" s="410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403"/>
      <c r="B361" s="403"/>
      <c r="C361" s="403"/>
      <c r="D361" s="403"/>
      <c r="E361" s="403"/>
      <c r="F361" s="403"/>
      <c r="G361" s="403"/>
      <c r="H361" s="403"/>
      <c r="I361" s="403"/>
      <c r="J361" s="403"/>
      <c r="K361" s="403"/>
      <c r="L361" s="403"/>
      <c r="M361" s="403"/>
      <c r="N361" s="403"/>
      <c r="O361" s="430"/>
      <c r="P361" s="408" t="s">
        <v>69</v>
      </c>
      <c r="Q361" s="409"/>
      <c r="R361" s="409"/>
      <c r="S361" s="409"/>
      <c r="T361" s="409"/>
      <c r="U361" s="409"/>
      <c r="V361" s="410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24" t="s">
        <v>474</v>
      </c>
      <c r="B362" s="403"/>
      <c r="C362" s="403"/>
      <c r="D362" s="403"/>
      <c r="E362" s="403"/>
      <c r="F362" s="403"/>
      <c r="G362" s="403"/>
      <c r="H362" s="403"/>
      <c r="I362" s="403"/>
      <c r="J362" s="403"/>
      <c r="K362" s="403"/>
      <c r="L362" s="403"/>
      <c r="M362" s="403"/>
      <c r="N362" s="403"/>
      <c r="O362" s="403"/>
      <c r="P362" s="403"/>
      <c r="Q362" s="403"/>
      <c r="R362" s="403"/>
      <c r="S362" s="403"/>
      <c r="T362" s="403"/>
      <c r="U362" s="403"/>
      <c r="V362" s="403"/>
      <c r="W362" s="403"/>
      <c r="X362" s="403"/>
      <c r="Y362" s="403"/>
      <c r="Z362" s="403"/>
      <c r="AA362" s="378"/>
      <c r="AB362" s="378"/>
      <c r="AC362" s="378"/>
    </row>
    <row r="363" spans="1:68" ht="14.25" customHeight="1" x14ac:dyDescent="0.25">
      <c r="A363" s="402" t="s">
        <v>63</v>
      </c>
      <c r="B363" s="403"/>
      <c r="C363" s="403"/>
      <c r="D363" s="403"/>
      <c r="E363" s="403"/>
      <c r="F363" s="403"/>
      <c r="G363" s="403"/>
      <c r="H363" s="403"/>
      <c r="I363" s="403"/>
      <c r="J363" s="403"/>
      <c r="K363" s="403"/>
      <c r="L363" s="403"/>
      <c r="M363" s="403"/>
      <c r="N363" s="403"/>
      <c r="O363" s="403"/>
      <c r="P363" s="403"/>
      <c r="Q363" s="403"/>
      <c r="R363" s="403"/>
      <c r="S363" s="403"/>
      <c r="T363" s="403"/>
      <c r="U363" s="403"/>
      <c r="V363" s="403"/>
      <c r="W363" s="403"/>
      <c r="X363" s="403"/>
      <c r="Y363" s="403"/>
      <c r="Z363" s="403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3">
        <v>4607091383836</v>
      </c>
      <c r="E364" s="39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4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1"/>
      <c r="R364" s="391"/>
      <c r="S364" s="391"/>
      <c r="T364" s="392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429"/>
      <c r="B365" s="403"/>
      <c r="C365" s="403"/>
      <c r="D365" s="403"/>
      <c r="E365" s="403"/>
      <c r="F365" s="403"/>
      <c r="G365" s="403"/>
      <c r="H365" s="403"/>
      <c r="I365" s="403"/>
      <c r="J365" s="403"/>
      <c r="K365" s="403"/>
      <c r="L365" s="403"/>
      <c r="M365" s="403"/>
      <c r="N365" s="403"/>
      <c r="O365" s="430"/>
      <c r="P365" s="408" t="s">
        <v>69</v>
      </c>
      <c r="Q365" s="409"/>
      <c r="R365" s="409"/>
      <c r="S365" s="409"/>
      <c r="T365" s="409"/>
      <c r="U365" s="409"/>
      <c r="V365" s="410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403"/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03"/>
      <c r="O366" s="430"/>
      <c r="P366" s="408" t="s">
        <v>69</v>
      </c>
      <c r="Q366" s="409"/>
      <c r="R366" s="409"/>
      <c r="S366" s="409"/>
      <c r="T366" s="409"/>
      <c r="U366" s="409"/>
      <c r="V366" s="410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402" t="s">
        <v>71</v>
      </c>
      <c r="B367" s="403"/>
      <c r="C367" s="403"/>
      <c r="D367" s="403"/>
      <c r="E367" s="403"/>
      <c r="F367" s="403"/>
      <c r="G367" s="403"/>
      <c r="H367" s="403"/>
      <c r="I367" s="403"/>
      <c r="J367" s="403"/>
      <c r="K367" s="403"/>
      <c r="L367" s="403"/>
      <c r="M367" s="403"/>
      <c r="N367" s="403"/>
      <c r="O367" s="403"/>
      <c r="P367" s="403"/>
      <c r="Q367" s="403"/>
      <c r="R367" s="403"/>
      <c r="S367" s="403"/>
      <c r="T367" s="403"/>
      <c r="U367" s="403"/>
      <c r="V367" s="403"/>
      <c r="W367" s="403"/>
      <c r="X367" s="403"/>
      <c r="Y367" s="403"/>
      <c r="Z367" s="403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3">
        <v>4607091387919</v>
      </c>
      <c r="E368" s="39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1"/>
      <c r="R368" s="391"/>
      <c r="S368" s="391"/>
      <c r="T368" s="392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3">
        <v>4680115883604</v>
      </c>
      <c r="E369" s="39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46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1"/>
      <c r="R369" s="391"/>
      <c r="S369" s="391"/>
      <c r="T369" s="392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3">
        <v>4680115883567</v>
      </c>
      <c r="E370" s="39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43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1"/>
      <c r="R370" s="391"/>
      <c r="S370" s="391"/>
      <c r="T370" s="392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429"/>
      <c r="B371" s="403"/>
      <c r="C371" s="403"/>
      <c r="D371" s="403"/>
      <c r="E371" s="403"/>
      <c r="F371" s="403"/>
      <c r="G371" s="403"/>
      <c r="H371" s="403"/>
      <c r="I371" s="403"/>
      <c r="J371" s="403"/>
      <c r="K371" s="403"/>
      <c r="L371" s="403"/>
      <c r="M371" s="403"/>
      <c r="N371" s="403"/>
      <c r="O371" s="430"/>
      <c r="P371" s="408" t="s">
        <v>69</v>
      </c>
      <c r="Q371" s="409"/>
      <c r="R371" s="409"/>
      <c r="S371" s="409"/>
      <c r="T371" s="409"/>
      <c r="U371" s="409"/>
      <c r="V371" s="410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403"/>
      <c r="B372" s="403"/>
      <c r="C372" s="403"/>
      <c r="D372" s="403"/>
      <c r="E372" s="403"/>
      <c r="F372" s="403"/>
      <c r="G372" s="403"/>
      <c r="H372" s="403"/>
      <c r="I372" s="403"/>
      <c r="J372" s="403"/>
      <c r="K372" s="403"/>
      <c r="L372" s="403"/>
      <c r="M372" s="403"/>
      <c r="N372" s="403"/>
      <c r="O372" s="430"/>
      <c r="P372" s="408" t="s">
        <v>69</v>
      </c>
      <c r="Q372" s="409"/>
      <c r="R372" s="409"/>
      <c r="S372" s="409"/>
      <c r="T372" s="409"/>
      <c r="U372" s="409"/>
      <c r="V372" s="410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18" t="s">
        <v>483</v>
      </c>
      <c r="B373" s="419"/>
      <c r="C373" s="419"/>
      <c r="D373" s="419"/>
      <c r="E373" s="419"/>
      <c r="F373" s="419"/>
      <c r="G373" s="419"/>
      <c r="H373" s="419"/>
      <c r="I373" s="419"/>
      <c r="J373" s="419"/>
      <c r="K373" s="419"/>
      <c r="L373" s="419"/>
      <c r="M373" s="419"/>
      <c r="N373" s="419"/>
      <c r="O373" s="419"/>
      <c r="P373" s="419"/>
      <c r="Q373" s="419"/>
      <c r="R373" s="419"/>
      <c r="S373" s="419"/>
      <c r="T373" s="419"/>
      <c r="U373" s="419"/>
      <c r="V373" s="419"/>
      <c r="W373" s="419"/>
      <c r="X373" s="419"/>
      <c r="Y373" s="419"/>
      <c r="Z373" s="419"/>
      <c r="AA373" s="48"/>
      <c r="AB373" s="48"/>
      <c r="AC373" s="48"/>
    </row>
    <row r="374" spans="1:68" ht="16.5" customHeight="1" x14ac:dyDescent="0.25">
      <c r="A374" s="424" t="s">
        <v>484</v>
      </c>
      <c r="B374" s="403"/>
      <c r="C374" s="403"/>
      <c r="D374" s="403"/>
      <c r="E374" s="403"/>
      <c r="F374" s="403"/>
      <c r="G374" s="403"/>
      <c r="H374" s="403"/>
      <c r="I374" s="403"/>
      <c r="J374" s="403"/>
      <c r="K374" s="403"/>
      <c r="L374" s="403"/>
      <c r="M374" s="403"/>
      <c r="N374" s="403"/>
      <c r="O374" s="403"/>
      <c r="P374" s="403"/>
      <c r="Q374" s="403"/>
      <c r="R374" s="403"/>
      <c r="S374" s="403"/>
      <c r="T374" s="403"/>
      <c r="U374" s="403"/>
      <c r="V374" s="403"/>
      <c r="W374" s="403"/>
      <c r="X374" s="403"/>
      <c r="Y374" s="403"/>
      <c r="Z374" s="403"/>
      <c r="AA374" s="378"/>
      <c r="AB374" s="378"/>
      <c r="AC374" s="378"/>
    </row>
    <row r="375" spans="1:68" ht="14.25" customHeight="1" x14ac:dyDescent="0.25">
      <c r="A375" s="402" t="s">
        <v>109</v>
      </c>
      <c r="B375" s="403"/>
      <c r="C375" s="403"/>
      <c r="D375" s="403"/>
      <c r="E375" s="403"/>
      <c r="F375" s="403"/>
      <c r="G375" s="403"/>
      <c r="H375" s="403"/>
      <c r="I375" s="403"/>
      <c r="J375" s="403"/>
      <c r="K375" s="403"/>
      <c r="L375" s="403"/>
      <c r="M375" s="403"/>
      <c r="N375" s="403"/>
      <c r="O375" s="403"/>
      <c r="P375" s="403"/>
      <c r="Q375" s="403"/>
      <c r="R375" s="403"/>
      <c r="S375" s="403"/>
      <c r="T375" s="403"/>
      <c r="U375" s="403"/>
      <c r="V375" s="403"/>
      <c r="W375" s="403"/>
      <c r="X375" s="403"/>
      <c r="Y375" s="403"/>
      <c r="Z375" s="403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3">
        <v>4680115884847</v>
      </c>
      <c r="E376" s="39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6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1"/>
      <c r="R376" s="391"/>
      <c r="S376" s="391"/>
      <c r="T376" s="392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3">
        <v>4680115884847</v>
      </c>
      <c r="E377" s="39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58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1"/>
      <c r="R377" s="391"/>
      <c r="S377" s="391"/>
      <c r="T377" s="392"/>
      <c r="U377" s="34"/>
      <c r="V377" s="34"/>
      <c r="W377" s="35" t="s">
        <v>68</v>
      </c>
      <c r="X377" s="383">
        <v>0</v>
      </c>
      <c r="Y377" s="384">
        <f t="shared" si="67"/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3">
        <v>4680115884854</v>
      </c>
      <c r="E378" s="39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7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3">
        <v>4680115884854</v>
      </c>
      <c r="E379" s="39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3">
        <v>4680115884830</v>
      </c>
      <c r="E380" s="39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5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3">
        <v>4680115884830</v>
      </c>
      <c r="E381" s="39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7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3">
        <v>0</v>
      </c>
      <c r="Y381" s="384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3">
        <v>4680115882638</v>
      </c>
      <c r="E382" s="39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7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1"/>
      <c r="R382" s="391"/>
      <c r="S382" s="391"/>
      <c r="T382" s="392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3">
        <v>4680115884922</v>
      </c>
      <c r="E383" s="39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4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1"/>
      <c r="R383" s="391"/>
      <c r="S383" s="391"/>
      <c r="T383" s="392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3">
        <v>4680115884861</v>
      </c>
      <c r="E384" s="39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429"/>
      <c r="B385" s="403"/>
      <c r="C385" s="403"/>
      <c r="D385" s="403"/>
      <c r="E385" s="403"/>
      <c r="F385" s="403"/>
      <c r="G385" s="403"/>
      <c r="H385" s="403"/>
      <c r="I385" s="403"/>
      <c r="J385" s="403"/>
      <c r="K385" s="403"/>
      <c r="L385" s="403"/>
      <c r="M385" s="403"/>
      <c r="N385" s="403"/>
      <c r="O385" s="430"/>
      <c r="P385" s="408" t="s">
        <v>69</v>
      </c>
      <c r="Q385" s="409"/>
      <c r="R385" s="409"/>
      <c r="S385" s="409"/>
      <c r="T385" s="409"/>
      <c r="U385" s="409"/>
      <c r="V385" s="410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0</v>
      </c>
      <c r="Y385" s="385">
        <f>IFERROR(Y376/H376,"0")+IFERROR(Y377/H377,"0")+IFERROR(Y378/H378,"0")+IFERROR(Y379/H379,"0")+IFERROR(Y380/H380,"0")+IFERROR(Y381/H381,"0")+IFERROR(Y382/H382,"0")+IFERROR(Y383/H383,"0")+IFERROR(Y384/H384,"0")</f>
        <v>0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386"/>
      <c r="AB385" s="386"/>
      <c r="AC385" s="386"/>
    </row>
    <row r="386" spans="1:68" x14ac:dyDescent="0.2">
      <c r="A386" s="403"/>
      <c r="B386" s="403"/>
      <c r="C386" s="403"/>
      <c r="D386" s="403"/>
      <c r="E386" s="403"/>
      <c r="F386" s="403"/>
      <c r="G386" s="403"/>
      <c r="H386" s="403"/>
      <c r="I386" s="403"/>
      <c r="J386" s="403"/>
      <c r="K386" s="403"/>
      <c r="L386" s="403"/>
      <c r="M386" s="403"/>
      <c r="N386" s="403"/>
      <c r="O386" s="430"/>
      <c r="P386" s="408" t="s">
        <v>69</v>
      </c>
      <c r="Q386" s="409"/>
      <c r="R386" s="409"/>
      <c r="S386" s="409"/>
      <c r="T386" s="409"/>
      <c r="U386" s="409"/>
      <c r="V386" s="410"/>
      <c r="W386" s="37" t="s">
        <v>68</v>
      </c>
      <c r="X386" s="385">
        <f>IFERROR(SUM(X376:X384),"0")</f>
        <v>0</v>
      </c>
      <c r="Y386" s="385">
        <f>IFERROR(SUM(Y376:Y384),"0")</f>
        <v>0</v>
      </c>
      <c r="Z386" s="37"/>
      <c r="AA386" s="386"/>
      <c r="AB386" s="386"/>
      <c r="AC386" s="386"/>
    </row>
    <row r="387" spans="1:68" ht="14.25" customHeight="1" x14ac:dyDescent="0.25">
      <c r="A387" s="402" t="s">
        <v>149</v>
      </c>
      <c r="B387" s="403"/>
      <c r="C387" s="403"/>
      <c r="D387" s="403"/>
      <c r="E387" s="403"/>
      <c r="F387" s="403"/>
      <c r="G387" s="403"/>
      <c r="H387" s="403"/>
      <c r="I387" s="403"/>
      <c r="J387" s="403"/>
      <c r="K387" s="403"/>
      <c r="L387" s="403"/>
      <c r="M387" s="403"/>
      <c r="N387" s="403"/>
      <c r="O387" s="403"/>
      <c r="P387" s="403"/>
      <c r="Q387" s="403"/>
      <c r="R387" s="403"/>
      <c r="S387" s="403"/>
      <c r="T387" s="403"/>
      <c r="U387" s="403"/>
      <c r="V387" s="403"/>
      <c r="W387" s="403"/>
      <c r="X387" s="403"/>
      <c r="Y387" s="403"/>
      <c r="Z387" s="403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3">
        <v>4607091383980</v>
      </c>
      <c r="E388" s="39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5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1"/>
      <c r="R388" s="391"/>
      <c r="S388" s="391"/>
      <c r="T388" s="392"/>
      <c r="U388" s="34"/>
      <c r="V388" s="34"/>
      <c r="W388" s="35" t="s">
        <v>68</v>
      </c>
      <c r="X388" s="383">
        <v>0</v>
      </c>
      <c r="Y388" s="3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3">
        <v>4607091384178</v>
      </c>
      <c r="E389" s="39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7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1"/>
      <c r="R389" s="391"/>
      <c r="S389" s="391"/>
      <c r="T389" s="392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429"/>
      <c r="B390" s="403"/>
      <c r="C390" s="403"/>
      <c r="D390" s="403"/>
      <c r="E390" s="403"/>
      <c r="F390" s="403"/>
      <c r="G390" s="403"/>
      <c r="H390" s="403"/>
      <c r="I390" s="403"/>
      <c r="J390" s="403"/>
      <c r="K390" s="403"/>
      <c r="L390" s="403"/>
      <c r="M390" s="403"/>
      <c r="N390" s="403"/>
      <c r="O390" s="430"/>
      <c r="P390" s="408" t="s">
        <v>69</v>
      </c>
      <c r="Q390" s="409"/>
      <c r="R390" s="409"/>
      <c r="S390" s="409"/>
      <c r="T390" s="409"/>
      <c r="U390" s="409"/>
      <c r="V390" s="410"/>
      <c r="W390" s="37" t="s">
        <v>70</v>
      </c>
      <c r="X390" s="385">
        <f>IFERROR(X388/H388,"0")+IFERROR(X389/H389,"0")</f>
        <v>0</v>
      </c>
      <c r="Y390" s="385">
        <f>IFERROR(Y388/H388,"0")+IFERROR(Y389/H389,"0")</f>
        <v>0</v>
      </c>
      <c r="Z390" s="385">
        <f>IFERROR(IF(Z388="",0,Z388),"0")+IFERROR(IF(Z389="",0,Z389),"0")</f>
        <v>0</v>
      </c>
      <c r="AA390" s="386"/>
      <c r="AB390" s="386"/>
      <c r="AC390" s="386"/>
    </row>
    <row r="391" spans="1:68" x14ac:dyDescent="0.2">
      <c r="A391" s="403"/>
      <c r="B391" s="403"/>
      <c r="C391" s="403"/>
      <c r="D391" s="403"/>
      <c r="E391" s="403"/>
      <c r="F391" s="403"/>
      <c r="G391" s="403"/>
      <c r="H391" s="403"/>
      <c r="I391" s="403"/>
      <c r="J391" s="403"/>
      <c r="K391" s="403"/>
      <c r="L391" s="403"/>
      <c r="M391" s="403"/>
      <c r="N391" s="403"/>
      <c r="O391" s="430"/>
      <c r="P391" s="408" t="s">
        <v>69</v>
      </c>
      <c r="Q391" s="409"/>
      <c r="R391" s="409"/>
      <c r="S391" s="409"/>
      <c r="T391" s="409"/>
      <c r="U391" s="409"/>
      <c r="V391" s="410"/>
      <c r="W391" s="37" t="s">
        <v>68</v>
      </c>
      <c r="X391" s="385">
        <f>IFERROR(SUM(X388:X389),"0")</f>
        <v>0</v>
      </c>
      <c r="Y391" s="385">
        <f>IFERROR(SUM(Y388:Y389),"0")</f>
        <v>0</v>
      </c>
      <c r="Z391" s="37"/>
      <c r="AA391" s="386"/>
      <c r="AB391" s="386"/>
      <c r="AC391" s="386"/>
    </row>
    <row r="392" spans="1:68" ht="14.25" customHeight="1" x14ac:dyDescent="0.25">
      <c r="A392" s="402" t="s">
        <v>71</v>
      </c>
      <c r="B392" s="403"/>
      <c r="C392" s="403"/>
      <c r="D392" s="403"/>
      <c r="E392" s="403"/>
      <c r="F392" s="403"/>
      <c r="G392" s="403"/>
      <c r="H392" s="403"/>
      <c r="I392" s="403"/>
      <c r="J392" s="403"/>
      <c r="K392" s="403"/>
      <c r="L392" s="403"/>
      <c r="M392" s="403"/>
      <c r="N392" s="403"/>
      <c r="O392" s="403"/>
      <c r="P392" s="403"/>
      <c r="Q392" s="403"/>
      <c r="R392" s="403"/>
      <c r="S392" s="403"/>
      <c r="T392" s="403"/>
      <c r="U392" s="403"/>
      <c r="V392" s="403"/>
      <c r="W392" s="403"/>
      <c r="X392" s="403"/>
      <c r="Y392" s="403"/>
      <c r="Z392" s="403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3">
        <v>4607091383928</v>
      </c>
      <c r="E393" s="39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56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1"/>
      <c r="R393" s="391"/>
      <c r="S393" s="391"/>
      <c r="T393" s="392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3">
        <v>4607091383928</v>
      </c>
      <c r="E394" s="39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73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1"/>
      <c r="R394" s="391"/>
      <c r="S394" s="391"/>
      <c r="T394" s="392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3">
        <v>4607091384260</v>
      </c>
      <c r="E395" s="39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57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429"/>
      <c r="B396" s="403"/>
      <c r="C396" s="403"/>
      <c r="D396" s="403"/>
      <c r="E396" s="403"/>
      <c r="F396" s="403"/>
      <c r="G396" s="403"/>
      <c r="H396" s="403"/>
      <c r="I396" s="403"/>
      <c r="J396" s="403"/>
      <c r="K396" s="403"/>
      <c r="L396" s="403"/>
      <c r="M396" s="403"/>
      <c r="N396" s="403"/>
      <c r="O396" s="430"/>
      <c r="P396" s="408" t="s">
        <v>69</v>
      </c>
      <c r="Q396" s="409"/>
      <c r="R396" s="409"/>
      <c r="S396" s="409"/>
      <c r="T396" s="409"/>
      <c r="U396" s="409"/>
      <c r="V396" s="410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403"/>
      <c r="B397" s="403"/>
      <c r="C397" s="403"/>
      <c r="D397" s="403"/>
      <c r="E397" s="403"/>
      <c r="F397" s="403"/>
      <c r="G397" s="403"/>
      <c r="H397" s="403"/>
      <c r="I397" s="403"/>
      <c r="J397" s="403"/>
      <c r="K397" s="403"/>
      <c r="L397" s="403"/>
      <c r="M397" s="403"/>
      <c r="N397" s="403"/>
      <c r="O397" s="430"/>
      <c r="P397" s="408" t="s">
        <v>69</v>
      </c>
      <c r="Q397" s="409"/>
      <c r="R397" s="409"/>
      <c r="S397" s="409"/>
      <c r="T397" s="409"/>
      <c r="U397" s="409"/>
      <c r="V397" s="410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402" t="s">
        <v>170</v>
      </c>
      <c r="B398" s="403"/>
      <c r="C398" s="403"/>
      <c r="D398" s="403"/>
      <c r="E398" s="403"/>
      <c r="F398" s="403"/>
      <c r="G398" s="403"/>
      <c r="H398" s="403"/>
      <c r="I398" s="403"/>
      <c r="J398" s="403"/>
      <c r="K398" s="403"/>
      <c r="L398" s="403"/>
      <c r="M398" s="403"/>
      <c r="N398" s="403"/>
      <c r="O398" s="403"/>
      <c r="P398" s="403"/>
      <c r="Q398" s="403"/>
      <c r="R398" s="403"/>
      <c r="S398" s="403"/>
      <c r="T398" s="403"/>
      <c r="U398" s="403"/>
      <c r="V398" s="403"/>
      <c r="W398" s="403"/>
      <c r="X398" s="403"/>
      <c r="Y398" s="403"/>
      <c r="Z398" s="403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3">
        <v>4607091384673</v>
      </c>
      <c r="E399" s="39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1"/>
      <c r="R399" s="391"/>
      <c r="S399" s="391"/>
      <c r="T399" s="392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3">
        <v>4607091384673</v>
      </c>
      <c r="E400" s="39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75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1"/>
      <c r="R400" s="391"/>
      <c r="S400" s="391"/>
      <c r="T400" s="392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429"/>
      <c r="B401" s="403"/>
      <c r="C401" s="403"/>
      <c r="D401" s="403"/>
      <c r="E401" s="403"/>
      <c r="F401" s="403"/>
      <c r="G401" s="403"/>
      <c r="H401" s="403"/>
      <c r="I401" s="403"/>
      <c r="J401" s="403"/>
      <c r="K401" s="403"/>
      <c r="L401" s="403"/>
      <c r="M401" s="403"/>
      <c r="N401" s="403"/>
      <c r="O401" s="430"/>
      <c r="P401" s="408" t="s">
        <v>69</v>
      </c>
      <c r="Q401" s="409"/>
      <c r="R401" s="409"/>
      <c r="S401" s="409"/>
      <c r="T401" s="409"/>
      <c r="U401" s="409"/>
      <c r="V401" s="410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x14ac:dyDescent="0.2">
      <c r="A402" s="403"/>
      <c r="B402" s="403"/>
      <c r="C402" s="403"/>
      <c r="D402" s="403"/>
      <c r="E402" s="403"/>
      <c r="F402" s="403"/>
      <c r="G402" s="403"/>
      <c r="H402" s="403"/>
      <c r="I402" s="403"/>
      <c r="J402" s="403"/>
      <c r="K402" s="403"/>
      <c r="L402" s="403"/>
      <c r="M402" s="403"/>
      <c r="N402" s="403"/>
      <c r="O402" s="430"/>
      <c r="P402" s="408" t="s">
        <v>69</v>
      </c>
      <c r="Q402" s="409"/>
      <c r="R402" s="409"/>
      <c r="S402" s="409"/>
      <c r="T402" s="409"/>
      <c r="U402" s="409"/>
      <c r="V402" s="410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customHeight="1" x14ac:dyDescent="0.25">
      <c r="A403" s="424" t="s">
        <v>512</v>
      </c>
      <c r="B403" s="403"/>
      <c r="C403" s="403"/>
      <c r="D403" s="403"/>
      <c r="E403" s="403"/>
      <c r="F403" s="403"/>
      <c r="G403" s="403"/>
      <c r="H403" s="403"/>
      <c r="I403" s="403"/>
      <c r="J403" s="403"/>
      <c r="K403" s="403"/>
      <c r="L403" s="403"/>
      <c r="M403" s="403"/>
      <c r="N403" s="403"/>
      <c r="O403" s="403"/>
      <c r="P403" s="403"/>
      <c r="Q403" s="403"/>
      <c r="R403" s="403"/>
      <c r="S403" s="403"/>
      <c r="T403" s="403"/>
      <c r="U403" s="403"/>
      <c r="V403" s="403"/>
      <c r="W403" s="403"/>
      <c r="X403" s="403"/>
      <c r="Y403" s="403"/>
      <c r="Z403" s="403"/>
      <c r="AA403" s="378"/>
      <c r="AB403" s="378"/>
      <c r="AC403" s="378"/>
    </row>
    <row r="404" spans="1:68" ht="14.25" customHeight="1" x14ac:dyDescent="0.25">
      <c r="A404" s="402" t="s">
        <v>109</v>
      </c>
      <c r="B404" s="403"/>
      <c r="C404" s="403"/>
      <c r="D404" s="403"/>
      <c r="E404" s="403"/>
      <c r="F404" s="403"/>
      <c r="G404" s="403"/>
      <c r="H404" s="403"/>
      <c r="I404" s="403"/>
      <c r="J404" s="403"/>
      <c r="K404" s="403"/>
      <c r="L404" s="403"/>
      <c r="M404" s="403"/>
      <c r="N404" s="403"/>
      <c r="O404" s="403"/>
      <c r="P404" s="403"/>
      <c r="Q404" s="403"/>
      <c r="R404" s="403"/>
      <c r="S404" s="403"/>
      <c r="T404" s="403"/>
      <c r="U404" s="403"/>
      <c r="V404" s="403"/>
      <c r="W404" s="403"/>
      <c r="X404" s="403"/>
      <c r="Y404" s="403"/>
      <c r="Z404" s="403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3">
        <v>4680115881907</v>
      </c>
      <c r="E405" s="39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712" t="s">
        <v>515</v>
      </c>
      <c r="Q405" s="391"/>
      <c r="R405" s="391"/>
      <c r="S405" s="391"/>
      <c r="T405" s="392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3">
        <v>4680115884892</v>
      </c>
      <c r="E406" s="39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66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1"/>
      <c r="R406" s="391"/>
      <c r="S406" s="391"/>
      <c r="T406" s="392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3">
        <v>4680115884885</v>
      </c>
      <c r="E407" s="39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71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1"/>
      <c r="R407" s="391"/>
      <c r="S407" s="391"/>
      <c r="T407" s="392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3">
        <v>4680115884908</v>
      </c>
      <c r="E408" s="39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44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1"/>
      <c r="R408" s="391"/>
      <c r="S408" s="391"/>
      <c r="T408" s="392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429"/>
      <c r="B409" s="403"/>
      <c r="C409" s="403"/>
      <c r="D409" s="403"/>
      <c r="E409" s="403"/>
      <c r="F409" s="403"/>
      <c r="G409" s="403"/>
      <c r="H409" s="403"/>
      <c r="I409" s="403"/>
      <c r="J409" s="403"/>
      <c r="K409" s="403"/>
      <c r="L409" s="403"/>
      <c r="M409" s="403"/>
      <c r="N409" s="403"/>
      <c r="O409" s="430"/>
      <c r="P409" s="408" t="s">
        <v>69</v>
      </c>
      <c r="Q409" s="409"/>
      <c r="R409" s="409"/>
      <c r="S409" s="409"/>
      <c r="T409" s="409"/>
      <c r="U409" s="409"/>
      <c r="V409" s="410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403"/>
      <c r="B410" s="403"/>
      <c r="C410" s="403"/>
      <c r="D410" s="403"/>
      <c r="E410" s="403"/>
      <c r="F410" s="403"/>
      <c r="G410" s="403"/>
      <c r="H410" s="403"/>
      <c r="I410" s="403"/>
      <c r="J410" s="403"/>
      <c r="K410" s="403"/>
      <c r="L410" s="403"/>
      <c r="M410" s="403"/>
      <c r="N410" s="403"/>
      <c r="O410" s="430"/>
      <c r="P410" s="408" t="s">
        <v>69</v>
      </c>
      <c r="Q410" s="409"/>
      <c r="R410" s="409"/>
      <c r="S410" s="409"/>
      <c r="T410" s="409"/>
      <c r="U410" s="409"/>
      <c r="V410" s="410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402" t="s">
        <v>63</v>
      </c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3"/>
      <c r="P411" s="403"/>
      <c r="Q411" s="403"/>
      <c r="R411" s="403"/>
      <c r="S411" s="403"/>
      <c r="T411" s="403"/>
      <c r="U411" s="403"/>
      <c r="V411" s="403"/>
      <c r="W411" s="403"/>
      <c r="X411" s="403"/>
      <c r="Y411" s="403"/>
      <c r="Z411" s="403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3">
        <v>4607091384802</v>
      </c>
      <c r="E412" s="39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4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1"/>
      <c r="R412" s="391"/>
      <c r="S412" s="391"/>
      <c r="T412" s="392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3">
        <v>4607091384826</v>
      </c>
      <c r="E413" s="39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1"/>
      <c r="R413" s="391"/>
      <c r="S413" s="391"/>
      <c r="T413" s="392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429"/>
      <c r="B414" s="403"/>
      <c r="C414" s="403"/>
      <c r="D414" s="403"/>
      <c r="E414" s="403"/>
      <c r="F414" s="403"/>
      <c r="G414" s="403"/>
      <c r="H414" s="403"/>
      <c r="I414" s="403"/>
      <c r="J414" s="403"/>
      <c r="K414" s="403"/>
      <c r="L414" s="403"/>
      <c r="M414" s="403"/>
      <c r="N414" s="403"/>
      <c r="O414" s="430"/>
      <c r="P414" s="408" t="s">
        <v>69</v>
      </c>
      <c r="Q414" s="409"/>
      <c r="R414" s="409"/>
      <c r="S414" s="409"/>
      <c r="T414" s="409"/>
      <c r="U414" s="409"/>
      <c r="V414" s="410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403"/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03"/>
      <c r="O415" s="430"/>
      <c r="P415" s="408" t="s">
        <v>69</v>
      </c>
      <c r="Q415" s="409"/>
      <c r="R415" s="409"/>
      <c r="S415" s="409"/>
      <c r="T415" s="409"/>
      <c r="U415" s="409"/>
      <c r="V415" s="410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402" t="s">
        <v>71</v>
      </c>
      <c r="B416" s="403"/>
      <c r="C416" s="403"/>
      <c r="D416" s="403"/>
      <c r="E416" s="403"/>
      <c r="F416" s="403"/>
      <c r="G416" s="403"/>
      <c r="H416" s="403"/>
      <c r="I416" s="403"/>
      <c r="J416" s="403"/>
      <c r="K416" s="403"/>
      <c r="L416" s="403"/>
      <c r="M416" s="403"/>
      <c r="N416" s="403"/>
      <c r="O416" s="403"/>
      <c r="P416" s="403"/>
      <c r="Q416" s="403"/>
      <c r="R416" s="403"/>
      <c r="S416" s="403"/>
      <c r="T416" s="403"/>
      <c r="U416" s="403"/>
      <c r="V416" s="403"/>
      <c r="W416" s="403"/>
      <c r="X416" s="403"/>
      <c r="Y416" s="403"/>
      <c r="Z416" s="403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3">
        <v>4607091384246</v>
      </c>
      <c r="E417" s="39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48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1"/>
      <c r="R417" s="391"/>
      <c r="S417" s="391"/>
      <c r="T417" s="392"/>
      <c r="U417" s="34"/>
      <c r="V417" s="34"/>
      <c r="W417" s="35" t="s">
        <v>68</v>
      </c>
      <c r="X417" s="383">
        <v>0</v>
      </c>
      <c r="Y417" s="384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3">
        <v>4680115881976</v>
      </c>
      <c r="E418" s="39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4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1"/>
      <c r="R418" s="391"/>
      <c r="S418" s="391"/>
      <c r="T418" s="392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3">
        <v>4607091384253</v>
      </c>
      <c r="E419" s="39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6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1"/>
      <c r="R419" s="391"/>
      <c r="S419" s="391"/>
      <c r="T419" s="392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3">
        <v>4607091384253</v>
      </c>
      <c r="E420" s="39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4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1"/>
      <c r="R420" s="391"/>
      <c r="S420" s="391"/>
      <c r="T420" s="392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3">
        <v>4680115881969</v>
      </c>
      <c r="E421" s="39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1"/>
      <c r="R421" s="391"/>
      <c r="S421" s="391"/>
      <c r="T421" s="392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429"/>
      <c r="B422" s="403"/>
      <c r="C422" s="403"/>
      <c r="D422" s="403"/>
      <c r="E422" s="403"/>
      <c r="F422" s="403"/>
      <c r="G422" s="403"/>
      <c r="H422" s="403"/>
      <c r="I422" s="403"/>
      <c r="J422" s="403"/>
      <c r="K422" s="403"/>
      <c r="L422" s="403"/>
      <c r="M422" s="403"/>
      <c r="N422" s="403"/>
      <c r="O422" s="430"/>
      <c r="P422" s="408" t="s">
        <v>69</v>
      </c>
      <c r="Q422" s="409"/>
      <c r="R422" s="409"/>
      <c r="S422" s="409"/>
      <c r="T422" s="409"/>
      <c r="U422" s="409"/>
      <c r="V422" s="410"/>
      <c r="W422" s="37" t="s">
        <v>70</v>
      </c>
      <c r="X422" s="385">
        <f>IFERROR(X417/H417,"0")+IFERROR(X418/H418,"0")+IFERROR(X419/H419,"0")+IFERROR(X420/H420,"0")+IFERROR(X421/H421,"0")</f>
        <v>0</v>
      </c>
      <c r="Y422" s="385">
        <f>IFERROR(Y417/H417,"0")+IFERROR(Y418/H418,"0")+IFERROR(Y419/H419,"0")+IFERROR(Y420/H420,"0")+IFERROR(Y421/H421,"0")</f>
        <v>0</v>
      </c>
      <c r="Z422" s="385">
        <f>IFERROR(IF(Z417="",0,Z417),"0")+IFERROR(IF(Z418="",0,Z418),"0")+IFERROR(IF(Z419="",0,Z419),"0")+IFERROR(IF(Z420="",0,Z420),"0")+IFERROR(IF(Z421="",0,Z421),"0")</f>
        <v>0</v>
      </c>
      <c r="AA422" s="386"/>
      <c r="AB422" s="386"/>
      <c r="AC422" s="386"/>
    </row>
    <row r="423" spans="1:68" x14ac:dyDescent="0.2">
      <c r="A423" s="403"/>
      <c r="B423" s="403"/>
      <c r="C423" s="403"/>
      <c r="D423" s="403"/>
      <c r="E423" s="403"/>
      <c r="F423" s="403"/>
      <c r="G423" s="403"/>
      <c r="H423" s="403"/>
      <c r="I423" s="403"/>
      <c r="J423" s="403"/>
      <c r="K423" s="403"/>
      <c r="L423" s="403"/>
      <c r="M423" s="403"/>
      <c r="N423" s="403"/>
      <c r="O423" s="430"/>
      <c r="P423" s="408" t="s">
        <v>69</v>
      </c>
      <c r="Q423" s="409"/>
      <c r="R423" s="409"/>
      <c r="S423" s="409"/>
      <c r="T423" s="409"/>
      <c r="U423" s="409"/>
      <c r="V423" s="410"/>
      <c r="W423" s="37" t="s">
        <v>68</v>
      </c>
      <c r="X423" s="385">
        <f>IFERROR(SUM(X417:X421),"0")</f>
        <v>0</v>
      </c>
      <c r="Y423" s="385">
        <f>IFERROR(SUM(Y417:Y421),"0")</f>
        <v>0</v>
      </c>
      <c r="Z423" s="37"/>
      <c r="AA423" s="386"/>
      <c r="AB423" s="386"/>
      <c r="AC423" s="386"/>
    </row>
    <row r="424" spans="1:68" ht="14.25" customHeight="1" x14ac:dyDescent="0.25">
      <c r="A424" s="402" t="s">
        <v>170</v>
      </c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03"/>
      <c r="O424" s="403"/>
      <c r="P424" s="403"/>
      <c r="Q424" s="403"/>
      <c r="R424" s="403"/>
      <c r="S424" s="403"/>
      <c r="T424" s="403"/>
      <c r="U424" s="403"/>
      <c r="V424" s="403"/>
      <c r="W424" s="403"/>
      <c r="X424" s="403"/>
      <c r="Y424" s="403"/>
      <c r="Z424" s="403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3">
        <v>4607091389357</v>
      </c>
      <c r="E425" s="39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63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1"/>
      <c r="R425" s="391"/>
      <c r="S425" s="391"/>
      <c r="T425" s="392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429"/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03"/>
      <c r="O426" s="430"/>
      <c r="P426" s="408" t="s">
        <v>69</v>
      </c>
      <c r="Q426" s="409"/>
      <c r="R426" s="409"/>
      <c r="S426" s="409"/>
      <c r="T426" s="409"/>
      <c r="U426" s="409"/>
      <c r="V426" s="410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403"/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30"/>
      <c r="P427" s="408" t="s">
        <v>69</v>
      </c>
      <c r="Q427" s="409"/>
      <c r="R427" s="409"/>
      <c r="S427" s="409"/>
      <c r="T427" s="409"/>
      <c r="U427" s="409"/>
      <c r="V427" s="410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18" t="s">
        <v>537</v>
      </c>
      <c r="B428" s="419"/>
      <c r="C428" s="419"/>
      <c r="D428" s="419"/>
      <c r="E428" s="419"/>
      <c r="F428" s="419"/>
      <c r="G428" s="419"/>
      <c r="H428" s="419"/>
      <c r="I428" s="419"/>
      <c r="J428" s="419"/>
      <c r="K428" s="419"/>
      <c r="L428" s="419"/>
      <c r="M428" s="419"/>
      <c r="N428" s="419"/>
      <c r="O428" s="419"/>
      <c r="P428" s="419"/>
      <c r="Q428" s="419"/>
      <c r="R428" s="419"/>
      <c r="S428" s="419"/>
      <c r="T428" s="419"/>
      <c r="U428" s="419"/>
      <c r="V428" s="419"/>
      <c r="W428" s="419"/>
      <c r="X428" s="419"/>
      <c r="Y428" s="419"/>
      <c r="Z428" s="419"/>
      <c r="AA428" s="48"/>
      <c r="AB428" s="48"/>
      <c r="AC428" s="48"/>
    </row>
    <row r="429" spans="1:68" ht="16.5" customHeight="1" x14ac:dyDescent="0.25">
      <c r="A429" s="424" t="s">
        <v>538</v>
      </c>
      <c r="B429" s="403"/>
      <c r="C429" s="403"/>
      <c r="D429" s="403"/>
      <c r="E429" s="403"/>
      <c r="F429" s="403"/>
      <c r="G429" s="403"/>
      <c r="H429" s="403"/>
      <c r="I429" s="403"/>
      <c r="J429" s="403"/>
      <c r="K429" s="403"/>
      <c r="L429" s="403"/>
      <c r="M429" s="403"/>
      <c r="N429" s="403"/>
      <c r="O429" s="403"/>
      <c r="P429" s="403"/>
      <c r="Q429" s="403"/>
      <c r="R429" s="403"/>
      <c r="S429" s="403"/>
      <c r="T429" s="403"/>
      <c r="U429" s="403"/>
      <c r="V429" s="403"/>
      <c r="W429" s="403"/>
      <c r="X429" s="403"/>
      <c r="Y429" s="403"/>
      <c r="Z429" s="403"/>
      <c r="AA429" s="378"/>
      <c r="AB429" s="378"/>
      <c r="AC429" s="378"/>
    </row>
    <row r="430" spans="1:68" ht="14.25" customHeight="1" x14ac:dyDescent="0.25">
      <c r="A430" s="402" t="s">
        <v>109</v>
      </c>
      <c r="B430" s="403"/>
      <c r="C430" s="403"/>
      <c r="D430" s="403"/>
      <c r="E430" s="403"/>
      <c r="F430" s="403"/>
      <c r="G430" s="403"/>
      <c r="H430" s="403"/>
      <c r="I430" s="403"/>
      <c r="J430" s="403"/>
      <c r="K430" s="403"/>
      <c r="L430" s="403"/>
      <c r="M430" s="403"/>
      <c r="N430" s="403"/>
      <c r="O430" s="403"/>
      <c r="P430" s="403"/>
      <c r="Q430" s="403"/>
      <c r="R430" s="403"/>
      <c r="S430" s="403"/>
      <c r="T430" s="403"/>
      <c r="U430" s="403"/>
      <c r="V430" s="403"/>
      <c r="W430" s="403"/>
      <c r="X430" s="403"/>
      <c r="Y430" s="403"/>
      <c r="Z430" s="403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3">
        <v>4607091389708</v>
      </c>
      <c r="E431" s="39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1"/>
      <c r="R431" s="391"/>
      <c r="S431" s="391"/>
      <c r="T431" s="392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429"/>
      <c r="B432" s="403"/>
      <c r="C432" s="403"/>
      <c r="D432" s="403"/>
      <c r="E432" s="403"/>
      <c r="F432" s="403"/>
      <c r="G432" s="403"/>
      <c r="H432" s="403"/>
      <c r="I432" s="403"/>
      <c r="J432" s="403"/>
      <c r="K432" s="403"/>
      <c r="L432" s="403"/>
      <c r="M432" s="403"/>
      <c r="N432" s="403"/>
      <c r="O432" s="430"/>
      <c r="P432" s="408" t="s">
        <v>69</v>
      </c>
      <c r="Q432" s="409"/>
      <c r="R432" s="409"/>
      <c r="S432" s="409"/>
      <c r="T432" s="409"/>
      <c r="U432" s="409"/>
      <c r="V432" s="410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403"/>
      <c r="B433" s="403"/>
      <c r="C433" s="403"/>
      <c r="D433" s="403"/>
      <c r="E433" s="403"/>
      <c r="F433" s="403"/>
      <c r="G433" s="403"/>
      <c r="H433" s="403"/>
      <c r="I433" s="403"/>
      <c r="J433" s="403"/>
      <c r="K433" s="403"/>
      <c r="L433" s="403"/>
      <c r="M433" s="403"/>
      <c r="N433" s="403"/>
      <c r="O433" s="430"/>
      <c r="P433" s="408" t="s">
        <v>69</v>
      </c>
      <c r="Q433" s="409"/>
      <c r="R433" s="409"/>
      <c r="S433" s="409"/>
      <c r="T433" s="409"/>
      <c r="U433" s="409"/>
      <c r="V433" s="410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402" t="s">
        <v>63</v>
      </c>
      <c r="B434" s="403"/>
      <c r="C434" s="403"/>
      <c r="D434" s="403"/>
      <c r="E434" s="403"/>
      <c r="F434" s="403"/>
      <c r="G434" s="403"/>
      <c r="H434" s="403"/>
      <c r="I434" s="403"/>
      <c r="J434" s="403"/>
      <c r="K434" s="403"/>
      <c r="L434" s="403"/>
      <c r="M434" s="403"/>
      <c r="N434" s="403"/>
      <c r="O434" s="403"/>
      <c r="P434" s="403"/>
      <c r="Q434" s="403"/>
      <c r="R434" s="403"/>
      <c r="S434" s="403"/>
      <c r="T434" s="403"/>
      <c r="U434" s="403"/>
      <c r="V434" s="403"/>
      <c r="W434" s="403"/>
      <c r="X434" s="403"/>
      <c r="Y434" s="403"/>
      <c r="Z434" s="403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3">
        <v>4607091389753</v>
      </c>
      <c r="E435" s="39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43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1"/>
      <c r="R435" s="391"/>
      <c r="S435" s="391"/>
      <c r="T435" s="392"/>
      <c r="U435" s="34"/>
      <c r="V435" s="34"/>
      <c r="W435" s="35" t="s">
        <v>68</v>
      </c>
      <c r="X435" s="383">
        <v>100</v>
      </c>
      <c r="Y435" s="384">
        <f t="shared" ref="Y435:Y455" si="72">IFERROR(IF(X435="",0,CEILING((X435/$H435),1)*$H435),"")</f>
        <v>100.80000000000001</v>
      </c>
      <c r="Z435" s="36">
        <f>IFERROR(IF(Y435=0,"",ROUNDUP(Y435/H435,0)*0.00753),"")</f>
        <v>0.18071999999999999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105.47619047619047</v>
      </c>
      <c r="BN435" s="64">
        <f t="shared" ref="BN435:BN455" si="74">IFERROR(Y435*I435/H435,"0")</f>
        <v>106.32000000000001</v>
      </c>
      <c r="BO435" s="64">
        <f t="shared" ref="BO435:BO455" si="75">IFERROR(1/J435*(X435/H435),"0")</f>
        <v>0.15262515262515264</v>
      </c>
      <c r="BP435" s="64">
        <f t="shared" ref="BP435:BP455" si="76">IFERROR(1/J435*(Y435/H435),"0")</f>
        <v>0.15384615384615385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3">
        <v>4607091389753</v>
      </c>
      <c r="E436" s="39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45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3">
        <v>4607091389760</v>
      </c>
      <c r="E437" s="39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8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3">
        <v>4607091389746</v>
      </c>
      <c r="E438" s="39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2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3">
        <v>4607091389746</v>
      </c>
      <c r="E439" s="39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4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3">
        <v>4680115883147</v>
      </c>
      <c r="E440" s="39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3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1"/>
      <c r="R440" s="391"/>
      <c r="S440" s="391"/>
      <c r="T440" s="392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3">
        <v>4680115883147</v>
      </c>
      <c r="E441" s="39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1"/>
      <c r="R441" s="391"/>
      <c r="S441" s="391"/>
      <c r="T441" s="392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3">
        <v>4607091384338</v>
      </c>
      <c r="E442" s="39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66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3">
        <v>4607091384338</v>
      </c>
      <c r="E443" s="39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7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3">
        <v>4680115883154</v>
      </c>
      <c r="E444" s="39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3">
        <v>4680115883154</v>
      </c>
      <c r="E445" s="39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75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3">
        <v>4607091389524</v>
      </c>
      <c r="E446" s="39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1"/>
      <c r="R446" s="391"/>
      <c r="S446" s="391"/>
      <c r="T446" s="392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3">
        <v>4607091389524</v>
      </c>
      <c r="E447" s="39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51" t="s">
        <v>561</v>
      </c>
      <c r="Q447" s="391"/>
      <c r="R447" s="391"/>
      <c r="S447" s="391"/>
      <c r="T447" s="392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3">
        <v>4680115883161</v>
      </c>
      <c r="E448" s="39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8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3">
        <v>4680115883161</v>
      </c>
      <c r="E449" s="39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4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1"/>
      <c r="R449" s="391"/>
      <c r="S449" s="391"/>
      <c r="T449" s="392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3">
        <v>4607091389531</v>
      </c>
      <c r="E450" s="39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1"/>
      <c r="R450" s="391"/>
      <c r="S450" s="391"/>
      <c r="T450" s="392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3">
        <v>4607091389531</v>
      </c>
      <c r="E451" s="39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1"/>
      <c r="R451" s="391"/>
      <c r="S451" s="391"/>
      <c r="T451" s="392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3">
        <v>4607091384345</v>
      </c>
      <c r="E452" s="39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3">
        <v>4680115883185</v>
      </c>
      <c r="E453" s="39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3">
        <v>4680115883185</v>
      </c>
      <c r="E454" s="39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3">
        <v>4680115882928</v>
      </c>
      <c r="E455" s="39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7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1"/>
      <c r="R455" s="391"/>
      <c r="S455" s="391"/>
      <c r="T455" s="392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429"/>
      <c r="B456" s="403"/>
      <c r="C456" s="403"/>
      <c r="D456" s="403"/>
      <c r="E456" s="403"/>
      <c r="F456" s="403"/>
      <c r="G456" s="403"/>
      <c r="H456" s="403"/>
      <c r="I456" s="403"/>
      <c r="J456" s="403"/>
      <c r="K456" s="403"/>
      <c r="L456" s="403"/>
      <c r="M456" s="403"/>
      <c r="N456" s="403"/>
      <c r="O456" s="430"/>
      <c r="P456" s="408" t="s">
        <v>69</v>
      </c>
      <c r="Q456" s="409"/>
      <c r="R456" s="409"/>
      <c r="S456" s="409"/>
      <c r="T456" s="409"/>
      <c r="U456" s="409"/>
      <c r="V456" s="410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23.80952380952381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24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0.18071999999999999</v>
      </c>
      <c r="AA456" s="386"/>
      <c r="AB456" s="386"/>
      <c r="AC456" s="386"/>
    </row>
    <row r="457" spans="1:68" x14ac:dyDescent="0.2">
      <c r="A457" s="403"/>
      <c r="B457" s="403"/>
      <c r="C457" s="403"/>
      <c r="D457" s="403"/>
      <c r="E457" s="403"/>
      <c r="F457" s="403"/>
      <c r="G457" s="403"/>
      <c r="H457" s="403"/>
      <c r="I457" s="403"/>
      <c r="J457" s="403"/>
      <c r="K457" s="403"/>
      <c r="L457" s="403"/>
      <c r="M457" s="403"/>
      <c r="N457" s="403"/>
      <c r="O457" s="430"/>
      <c r="P457" s="408" t="s">
        <v>69</v>
      </c>
      <c r="Q457" s="409"/>
      <c r="R457" s="409"/>
      <c r="S457" s="409"/>
      <c r="T457" s="409"/>
      <c r="U457" s="409"/>
      <c r="V457" s="410"/>
      <c r="W457" s="37" t="s">
        <v>68</v>
      </c>
      <c r="X457" s="385">
        <f>IFERROR(SUM(X435:X455),"0")</f>
        <v>100</v>
      </c>
      <c r="Y457" s="385">
        <f>IFERROR(SUM(Y435:Y455),"0")</f>
        <v>100.80000000000001</v>
      </c>
      <c r="Z457" s="37"/>
      <c r="AA457" s="386"/>
      <c r="AB457" s="386"/>
      <c r="AC457" s="386"/>
    </row>
    <row r="458" spans="1:68" ht="14.25" customHeight="1" x14ac:dyDescent="0.25">
      <c r="A458" s="402" t="s">
        <v>71</v>
      </c>
      <c r="B458" s="403"/>
      <c r="C458" s="403"/>
      <c r="D458" s="403"/>
      <c r="E458" s="403"/>
      <c r="F458" s="403"/>
      <c r="G458" s="403"/>
      <c r="H458" s="403"/>
      <c r="I458" s="403"/>
      <c r="J458" s="403"/>
      <c r="K458" s="403"/>
      <c r="L458" s="403"/>
      <c r="M458" s="403"/>
      <c r="N458" s="403"/>
      <c r="O458" s="403"/>
      <c r="P458" s="403"/>
      <c r="Q458" s="403"/>
      <c r="R458" s="403"/>
      <c r="S458" s="403"/>
      <c r="T458" s="403"/>
      <c r="U458" s="403"/>
      <c r="V458" s="403"/>
      <c r="W458" s="403"/>
      <c r="X458" s="403"/>
      <c r="Y458" s="403"/>
      <c r="Z458" s="403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3">
        <v>4607091384352</v>
      </c>
      <c r="E459" s="39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1"/>
      <c r="R459" s="391"/>
      <c r="S459" s="391"/>
      <c r="T459" s="392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3">
        <v>4607091389654</v>
      </c>
      <c r="E460" s="39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29"/>
      <c r="B461" s="403"/>
      <c r="C461" s="403"/>
      <c r="D461" s="403"/>
      <c r="E461" s="403"/>
      <c r="F461" s="403"/>
      <c r="G461" s="403"/>
      <c r="H461" s="403"/>
      <c r="I461" s="403"/>
      <c r="J461" s="403"/>
      <c r="K461" s="403"/>
      <c r="L461" s="403"/>
      <c r="M461" s="403"/>
      <c r="N461" s="403"/>
      <c r="O461" s="430"/>
      <c r="P461" s="408" t="s">
        <v>69</v>
      </c>
      <c r="Q461" s="409"/>
      <c r="R461" s="409"/>
      <c r="S461" s="409"/>
      <c r="T461" s="409"/>
      <c r="U461" s="409"/>
      <c r="V461" s="410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403"/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30"/>
      <c r="P462" s="408" t="s">
        <v>69</v>
      </c>
      <c r="Q462" s="409"/>
      <c r="R462" s="409"/>
      <c r="S462" s="409"/>
      <c r="T462" s="409"/>
      <c r="U462" s="409"/>
      <c r="V462" s="410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402" t="s">
        <v>95</v>
      </c>
      <c r="B463" s="403"/>
      <c r="C463" s="403"/>
      <c r="D463" s="403"/>
      <c r="E463" s="403"/>
      <c r="F463" s="403"/>
      <c r="G463" s="403"/>
      <c r="H463" s="403"/>
      <c r="I463" s="403"/>
      <c r="J463" s="403"/>
      <c r="K463" s="403"/>
      <c r="L463" s="403"/>
      <c r="M463" s="403"/>
      <c r="N463" s="403"/>
      <c r="O463" s="403"/>
      <c r="P463" s="403"/>
      <c r="Q463" s="403"/>
      <c r="R463" s="403"/>
      <c r="S463" s="403"/>
      <c r="T463" s="403"/>
      <c r="U463" s="403"/>
      <c r="V463" s="403"/>
      <c r="W463" s="403"/>
      <c r="X463" s="403"/>
      <c r="Y463" s="403"/>
      <c r="Z463" s="403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3">
        <v>4680115884342</v>
      </c>
      <c r="E464" s="39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7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1"/>
      <c r="R464" s="391"/>
      <c r="S464" s="391"/>
      <c r="T464" s="392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429"/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03"/>
      <c r="O465" s="430"/>
      <c r="P465" s="408" t="s">
        <v>69</v>
      </c>
      <c r="Q465" s="409"/>
      <c r="R465" s="409"/>
      <c r="S465" s="409"/>
      <c r="T465" s="409"/>
      <c r="U465" s="409"/>
      <c r="V465" s="410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403"/>
      <c r="B466" s="403"/>
      <c r="C466" s="403"/>
      <c r="D466" s="403"/>
      <c r="E466" s="403"/>
      <c r="F466" s="403"/>
      <c r="G466" s="403"/>
      <c r="H466" s="403"/>
      <c r="I466" s="403"/>
      <c r="J466" s="403"/>
      <c r="K466" s="403"/>
      <c r="L466" s="403"/>
      <c r="M466" s="403"/>
      <c r="N466" s="403"/>
      <c r="O466" s="430"/>
      <c r="P466" s="408" t="s">
        <v>69</v>
      </c>
      <c r="Q466" s="409"/>
      <c r="R466" s="409"/>
      <c r="S466" s="409"/>
      <c r="T466" s="409"/>
      <c r="U466" s="409"/>
      <c r="V466" s="410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24" t="s">
        <v>583</v>
      </c>
      <c r="B467" s="403"/>
      <c r="C467" s="403"/>
      <c r="D467" s="403"/>
      <c r="E467" s="403"/>
      <c r="F467" s="403"/>
      <c r="G467" s="403"/>
      <c r="H467" s="403"/>
      <c r="I467" s="403"/>
      <c r="J467" s="403"/>
      <c r="K467" s="403"/>
      <c r="L467" s="403"/>
      <c r="M467" s="403"/>
      <c r="N467" s="403"/>
      <c r="O467" s="403"/>
      <c r="P467" s="403"/>
      <c r="Q467" s="403"/>
      <c r="R467" s="403"/>
      <c r="S467" s="403"/>
      <c r="T467" s="403"/>
      <c r="U467" s="403"/>
      <c r="V467" s="403"/>
      <c r="W467" s="403"/>
      <c r="X467" s="403"/>
      <c r="Y467" s="403"/>
      <c r="Z467" s="403"/>
      <c r="AA467" s="378"/>
      <c r="AB467" s="378"/>
      <c r="AC467" s="378"/>
    </row>
    <row r="468" spans="1:68" ht="14.25" customHeight="1" x14ac:dyDescent="0.25">
      <c r="A468" s="402" t="s">
        <v>149</v>
      </c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03"/>
      <c r="O468" s="403"/>
      <c r="P468" s="403"/>
      <c r="Q468" s="403"/>
      <c r="R468" s="403"/>
      <c r="S468" s="403"/>
      <c r="T468" s="403"/>
      <c r="U468" s="403"/>
      <c r="V468" s="403"/>
      <c r="W468" s="403"/>
      <c r="X468" s="403"/>
      <c r="Y468" s="403"/>
      <c r="Z468" s="403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3">
        <v>4607091389364</v>
      </c>
      <c r="E469" s="39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6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1"/>
      <c r="R469" s="391"/>
      <c r="S469" s="391"/>
      <c r="T469" s="392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429"/>
      <c r="B470" s="403"/>
      <c r="C470" s="403"/>
      <c r="D470" s="403"/>
      <c r="E470" s="403"/>
      <c r="F470" s="403"/>
      <c r="G470" s="403"/>
      <c r="H470" s="403"/>
      <c r="I470" s="403"/>
      <c r="J470" s="403"/>
      <c r="K470" s="403"/>
      <c r="L470" s="403"/>
      <c r="M470" s="403"/>
      <c r="N470" s="403"/>
      <c r="O470" s="430"/>
      <c r="P470" s="408" t="s">
        <v>69</v>
      </c>
      <c r="Q470" s="409"/>
      <c r="R470" s="409"/>
      <c r="S470" s="409"/>
      <c r="T470" s="409"/>
      <c r="U470" s="409"/>
      <c r="V470" s="410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403"/>
      <c r="B471" s="403"/>
      <c r="C471" s="403"/>
      <c r="D471" s="403"/>
      <c r="E471" s="403"/>
      <c r="F471" s="403"/>
      <c r="G471" s="403"/>
      <c r="H471" s="403"/>
      <c r="I471" s="403"/>
      <c r="J471" s="403"/>
      <c r="K471" s="403"/>
      <c r="L471" s="403"/>
      <c r="M471" s="403"/>
      <c r="N471" s="403"/>
      <c r="O471" s="430"/>
      <c r="P471" s="408" t="s">
        <v>69</v>
      </c>
      <c r="Q471" s="409"/>
      <c r="R471" s="409"/>
      <c r="S471" s="409"/>
      <c r="T471" s="409"/>
      <c r="U471" s="409"/>
      <c r="V471" s="410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402" t="s">
        <v>63</v>
      </c>
      <c r="B472" s="403"/>
      <c r="C472" s="403"/>
      <c r="D472" s="403"/>
      <c r="E472" s="403"/>
      <c r="F472" s="403"/>
      <c r="G472" s="403"/>
      <c r="H472" s="403"/>
      <c r="I472" s="403"/>
      <c r="J472" s="403"/>
      <c r="K472" s="403"/>
      <c r="L472" s="403"/>
      <c r="M472" s="403"/>
      <c r="N472" s="403"/>
      <c r="O472" s="403"/>
      <c r="P472" s="403"/>
      <c r="Q472" s="403"/>
      <c r="R472" s="403"/>
      <c r="S472" s="403"/>
      <c r="T472" s="403"/>
      <c r="U472" s="403"/>
      <c r="V472" s="403"/>
      <c r="W472" s="403"/>
      <c r="X472" s="403"/>
      <c r="Y472" s="403"/>
      <c r="Z472" s="403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3">
        <v>4607091389739</v>
      </c>
      <c r="E473" s="39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72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3">
        <v>4607091389739</v>
      </c>
      <c r="E474" s="39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6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1"/>
      <c r="R474" s="391"/>
      <c r="S474" s="391"/>
      <c r="T474" s="392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3">
        <v>4607091389425</v>
      </c>
      <c r="E475" s="39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5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3">
        <v>4680115880771</v>
      </c>
      <c r="E476" s="39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1"/>
      <c r="R476" s="391"/>
      <c r="S476" s="391"/>
      <c r="T476" s="392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3">
        <v>4607091389500</v>
      </c>
      <c r="E477" s="39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1"/>
      <c r="R477" s="391"/>
      <c r="S477" s="391"/>
      <c r="T477" s="392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3">
        <v>4607091389500</v>
      </c>
      <c r="E478" s="39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429"/>
      <c r="B479" s="403"/>
      <c r="C479" s="403"/>
      <c r="D479" s="403"/>
      <c r="E479" s="403"/>
      <c r="F479" s="403"/>
      <c r="G479" s="403"/>
      <c r="H479" s="403"/>
      <c r="I479" s="403"/>
      <c r="J479" s="403"/>
      <c r="K479" s="403"/>
      <c r="L479" s="403"/>
      <c r="M479" s="403"/>
      <c r="N479" s="403"/>
      <c r="O479" s="430"/>
      <c r="P479" s="408" t="s">
        <v>69</v>
      </c>
      <c r="Q479" s="409"/>
      <c r="R479" s="409"/>
      <c r="S479" s="409"/>
      <c r="T479" s="409"/>
      <c r="U479" s="409"/>
      <c r="V479" s="410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403"/>
      <c r="B480" s="403"/>
      <c r="C480" s="403"/>
      <c r="D480" s="403"/>
      <c r="E480" s="403"/>
      <c r="F480" s="403"/>
      <c r="G480" s="403"/>
      <c r="H480" s="403"/>
      <c r="I480" s="403"/>
      <c r="J480" s="403"/>
      <c r="K480" s="403"/>
      <c r="L480" s="403"/>
      <c r="M480" s="403"/>
      <c r="N480" s="403"/>
      <c r="O480" s="430"/>
      <c r="P480" s="408" t="s">
        <v>69</v>
      </c>
      <c r="Q480" s="409"/>
      <c r="R480" s="409"/>
      <c r="S480" s="409"/>
      <c r="T480" s="409"/>
      <c r="U480" s="409"/>
      <c r="V480" s="410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402" t="s">
        <v>104</v>
      </c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3"/>
      <c r="P481" s="403"/>
      <c r="Q481" s="403"/>
      <c r="R481" s="403"/>
      <c r="S481" s="403"/>
      <c r="T481" s="403"/>
      <c r="U481" s="403"/>
      <c r="V481" s="403"/>
      <c r="W481" s="403"/>
      <c r="X481" s="403"/>
      <c r="Y481" s="403"/>
      <c r="Z481" s="403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3">
        <v>4680115884090</v>
      </c>
      <c r="E482" s="39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73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1"/>
      <c r="R482" s="391"/>
      <c r="S482" s="391"/>
      <c r="T482" s="392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429"/>
      <c r="B483" s="403"/>
      <c r="C483" s="403"/>
      <c r="D483" s="403"/>
      <c r="E483" s="403"/>
      <c r="F483" s="403"/>
      <c r="G483" s="403"/>
      <c r="H483" s="403"/>
      <c r="I483" s="403"/>
      <c r="J483" s="403"/>
      <c r="K483" s="403"/>
      <c r="L483" s="403"/>
      <c r="M483" s="403"/>
      <c r="N483" s="403"/>
      <c r="O483" s="430"/>
      <c r="P483" s="408" t="s">
        <v>69</v>
      </c>
      <c r="Q483" s="409"/>
      <c r="R483" s="409"/>
      <c r="S483" s="409"/>
      <c r="T483" s="409"/>
      <c r="U483" s="409"/>
      <c r="V483" s="410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403"/>
      <c r="B484" s="403"/>
      <c r="C484" s="403"/>
      <c r="D484" s="403"/>
      <c r="E484" s="403"/>
      <c r="F484" s="403"/>
      <c r="G484" s="403"/>
      <c r="H484" s="403"/>
      <c r="I484" s="403"/>
      <c r="J484" s="403"/>
      <c r="K484" s="403"/>
      <c r="L484" s="403"/>
      <c r="M484" s="403"/>
      <c r="N484" s="403"/>
      <c r="O484" s="430"/>
      <c r="P484" s="408" t="s">
        <v>69</v>
      </c>
      <c r="Q484" s="409"/>
      <c r="R484" s="409"/>
      <c r="S484" s="409"/>
      <c r="T484" s="409"/>
      <c r="U484" s="409"/>
      <c r="V484" s="410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24" t="s">
        <v>598</v>
      </c>
      <c r="B485" s="403"/>
      <c r="C485" s="403"/>
      <c r="D485" s="403"/>
      <c r="E485" s="403"/>
      <c r="F485" s="403"/>
      <c r="G485" s="403"/>
      <c r="H485" s="403"/>
      <c r="I485" s="403"/>
      <c r="J485" s="403"/>
      <c r="K485" s="403"/>
      <c r="L485" s="403"/>
      <c r="M485" s="403"/>
      <c r="N485" s="403"/>
      <c r="O485" s="403"/>
      <c r="P485" s="403"/>
      <c r="Q485" s="403"/>
      <c r="R485" s="403"/>
      <c r="S485" s="403"/>
      <c r="T485" s="403"/>
      <c r="U485" s="403"/>
      <c r="V485" s="403"/>
      <c r="W485" s="403"/>
      <c r="X485" s="403"/>
      <c r="Y485" s="403"/>
      <c r="Z485" s="403"/>
      <c r="AA485" s="378"/>
      <c r="AB485" s="378"/>
      <c r="AC485" s="378"/>
    </row>
    <row r="486" spans="1:68" ht="14.25" customHeight="1" x14ac:dyDescent="0.25">
      <c r="A486" s="402" t="s">
        <v>63</v>
      </c>
      <c r="B486" s="403"/>
      <c r="C486" s="403"/>
      <c r="D486" s="403"/>
      <c r="E486" s="403"/>
      <c r="F486" s="403"/>
      <c r="G486" s="403"/>
      <c r="H486" s="403"/>
      <c r="I486" s="403"/>
      <c r="J486" s="403"/>
      <c r="K486" s="403"/>
      <c r="L486" s="403"/>
      <c r="M486" s="403"/>
      <c r="N486" s="403"/>
      <c r="O486" s="403"/>
      <c r="P486" s="403"/>
      <c r="Q486" s="403"/>
      <c r="R486" s="403"/>
      <c r="S486" s="403"/>
      <c r="T486" s="403"/>
      <c r="U486" s="403"/>
      <c r="V486" s="403"/>
      <c r="W486" s="403"/>
      <c r="X486" s="403"/>
      <c r="Y486" s="403"/>
      <c r="Z486" s="403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3">
        <v>4680115885189</v>
      </c>
      <c r="E487" s="39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55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1"/>
      <c r="R487" s="391"/>
      <c r="S487" s="391"/>
      <c r="T487" s="392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3">
        <v>4680115885172</v>
      </c>
      <c r="E488" s="39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5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1"/>
      <c r="R488" s="391"/>
      <c r="S488" s="391"/>
      <c r="T488" s="392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3">
        <v>4680115885110</v>
      </c>
      <c r="E489" s="39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60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1"/>
      <c r="R489" s="391"/>
      <c r="S489" s="391"/>
      <c r="T489" s="392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429"/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03"/>
      <c r="O490" s="430"/>
      <c r="P490" s="408" t="s">
        <v>69</v>
      </c>
      <c r="Q490" s="409"/>
      <c r="R490" s="409"/>
      <c r="S490" s="409"/>
      <c r="T490" s="409"/>
      <c r="U490" s="409"/>
      <c r="V490" s="410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403"/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30"/>
      <c r="P491" s="408" t="s">
        <v>69</v>
      </c>
      <c r="Q491" s="409"/>
      <c r="R491" s="409"/>
      <c r="S491" s="409"/>
      <c r="T491" s="409"/>
      <c r="U491" s="409"/>
      <c r="V491" s="410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24" t="s">
        <v>605</v>
      </c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03"/>
      <c r="O492" s="403"/>
      <c r="P492" s="403"/>
      <c r="Q492" s="403"/>
      <c r="R492" s="403"/>
      <c r="S492" s="403"/>
      <c r="T492" s="403"/>
      <c r="U492" s="403"/>
      <c r="V492" s="403"/>
      <c r="W492" s="403"/>
      <c r="X492" s="403"/>
      <c r="Y492" s="403"/>
      <c r="Z492" s="403"/>
      <c r="AA492" s="378"/>
      <c r="AB492" s="378"/>
      <c r="AC492" s="378"/>
    </row>
    <row r="493" spans="1:68" ht="14.25" customHeight="1" x14ac:dyDescent="0.25">
      <c r="A493" s="402" t="s">
        <v>63</v>
      </c>
      <c r="B493" s="403"/>
      <c r="C493" s="403"/>
      <c r="D493" s="403"/>
      <c r="E493" s="403"/>
      <c r="F493" s="403"/>
      <c r="G493" s="403"/>
      <c r="H493" s="403"/>
      <c r="I493" s="403"/>
      <c r="J493" s="403"/>
      <c r="K493" s="403"/>
      <c r="L493" s="403"/>
      <c r="M493" s="403"/>
      <c r="N493" s="403"/>
      <c r="O493" s="403"/>
      <c r="P493" s="403"/>
      <c r="Q493" s="403"/>
      <c r="R493" s="403"/>
      <c r="S493" s="403"/>
      <c r="T493" s="403"/>
      <c r="U493" s="403"/>
      <c r="V493" s="403"/>
      <c r="W493" s="403"/>
      <c r="X493" s="403"/>
      <c r="Y493" s="403"/>
      <c r="Z493" s="403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3">
        <v>4680115885103</v>
      </c>
      <c r="E494" s="39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6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1"/>
      <c r="R494" s="391"/>
      <c r="S494" s="391"/>
      <c r="T494" s="392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429"/>
      <c r="B495" s="403"/>
      <c r="C495" s="403"/>
      <c r="D495" s="403"/>
      <c r="E495" s="403"/>
      <c r="F495" s="403"/>
      <c r="G495" s="403"/>
      <c r="H495" s="403"/>
      <c r="I495" s="403"/>
      <c r="J495" s="403"/>
      <c r="K495" s="403"/>
      <c r="L495" s="403"/>
      <c r="M495" s="403"/>
      <c r="N495" s="403"/>
      <c r="O495" s="430"/>
      <c r="P495" s="408" t="s">
        <v>69</v>
      </c>
      <c r="Q495" s="409"/>
      <c r="R495" s="409"/>
      <c r="S495" s="409"/>
      <c r="T495" s="409"/>
      <c r="U495" s="409"/>
      <c r="V495" s="410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403"/>
      <c r="B496" s="403"/>
      <c r="C496" s="403"/>
      <c r="D496" s="403"/>
      <c r="E496" s="403"/>
      <c r="F496" s="403"/>
      <c r="G496" s="403"/>
      <c r="H496" s="403"/>
      <c r="I496" s="403"/>
      <c r="J496" s="403"/>
      <c r="K496" s="403"/>
      <c r="L496" s="403"/>
      <c r="M496" s="403"/>
      <c r="N496" s="403"/>
      <c r="O496" s="430"/>
      <c r="P496" s="408" t="s">
        <v>69</v>
      </c>
      <c r="Q496" s="409"/>
      <c r="R496" s="409"/>
      <c r="S496" s="409"/>
      <c r="T496" s="409"/>
      <c r="U496" s="409"/>
      <c r="V496" s="410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18" t="s">
        <v>608</v>
      </c>
      <c r="B497" s="419"/>
      <c r="C497" s="419"/>
      <c r="D497" s="419"/>
      <c r="E497" s="419"/>
      <c r="F497" s="419"/>
      <c r="G497" s="419"/>
      <c r="H497" s="419"/>
      <c r="I497" s="419"/>
      <c r="J497" s="419"/>
      <c r="K497" s="419"/>
      <c r="L497" s="419"/>
      <c r="M497" s="419"/>
      <c r="N497" s="419"/>
      <c r="O497" s="419"/>
      <c r="P497" s="419"/>
      <c r="Q497" s="419"/>
      <c r="R497" s="419"/>
      <c r="S497" s="419"/>
      <c r="T497" s="419"/>
      <c r="U497" s="419"/>
      <c r="V497" s="419"/>
      <c r="W497" s="419"/>
      <c r="X497" s="419"/>
      <c r="Y497" s="419"/>
      <c r="Z497" s="419"/>
      <c r="AA497" s="48"/>
      <c r="AB497" s="48"/>
      <c r="AC497" s="48"/>
    </row>
    <row r="498" spans="1:68" ht="16.5" customHeight="1" x14ac:dyDescent="0.25">
      <c r="A498" s="424" t="s">
        <v>608</v>
      </c>
      <c r="B498" s="403"/>
      <c r="C498" s="403"/>
      <c r="D498" s="403"/>
      <c r="E498" s="403"/>
      <c r="F498" s="403"/>
      <c r="G498" s="403"/>
      <c r="H498" s="403"/>
      <c r="I498" s="403"/>
      <c r="J498" s="403"/>
      <c r="K498" s="403"/>
      <c r="L498" s="403"/>
      <c r="M498" s="403"/>
      <c r="N498" s="403"/>
      <c r="O498" s="403"/>
      <c r="P498" s="403"/>
      <c r="Q498" s="403"/>
      <c r="R498" s="403"/>
      <c r="S498" s="403"/>
      <c r="T498" s="403"/>
      <c r="U498" s="403"/>
      <c r="V498" s="403"/>
      <c r="W498" s="403"/>
      <c r="X498" s="403"/>
      <c r="Y498" s="403"/>
      <c r="Z498" s="403"/>
      <c r="AA498" s="378"/>
      <c r="AB498" s="378"/>
      <c r="AC498" s="378"/>
    </row>
    <row r="499" spans="1:68" ht="14.25" customHeight="1" x14ac:dyDescent="0.25">
      <c r="A499" s="402" t="s">
        <v>109</v>
      </c>
      <c r="B499" s="403"/>
      <c r="C499" s="403"/>
      <c r="D499" s="403"/>
      <c r="E499" s="403"/>
      <c r="F499" s="403"/>
      <c r="G499" s="403"/>
      <c r="H499" s="403"/>
      <c r="I499" s="403"/>
      <c r="J499" s="403"/>
      <c r="K499" s="403"/>
      <c r="L499" s="403"/>
      <c r="M499" s="403"/>
      <c r="N499" s="403"/>
      <c r="O499" s="403"/>
      <c r="P499" s="403"/>
      <c r="Q499" s="403"/>
      <c r="R499" s="403"/>
      <c r="S499" s="403"/>
      <c r="T499" s="403"/>
      <c r="U499" s="403"/>
      <c r="V499" s="403"/>
      <c r="W499" s="403"/>
      <c r="X499" s="403"/>
      <c r="Y499" s="403"/>
      <c r="Z499" s="403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3">
        <v>4607091389067</v>
      </c>
      <c r="E500" s="39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1"/>
      <c r="R500" s="391"/>
      <c r="S500" s="391"/>
      <c r="T500" s="392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3">
        <v>4680115885271</v>
      </c>
      <c r="E501" s="39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3">
        <v>4680115884502</v>
      </c>
      <c r="E502" s="39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3">
        <v>4607091389104</v>
      </c>
      <c r="E503" s="39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3">
        <v>2000</v>
      </c>
      <c r="Y503" s="384">
        <f t="shared" si="83"/>
        <v>2001.1200000000001</v>
      </c>
      <c r="Z503" s="36">
        <f t="shared" si="84"/>
        <v>4.5328400000000002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2136.3636363636365</v>
      </c>
      <c r="BN503" s="64">
        <f t="shared" si="86"/>
        <v>2137.56</v>
      </c>
      <c r="BO503" s="64">
        <f t="shared" si="87"/>
        <v>3.6421911421911419</v>
      </c>
      <c r="BP503" s="64">
        <f t="shared" si="88"/>
        <v>3.6442307692307696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3">
        <v>4680115884519</v>
      </c>
      <c r="E504" s="39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5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3">
        <v>4680115885226</v>
      </c>
      <c r="E505" s="39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4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3">
        <v>1700</v>
      </c>
      <c r="Y505" s="384">
        <f t="shared" si="83"/>
        <v>1700.16</v>
      </c>
      <c r="Z505" s="36">
        <f t="shared" si="84"/>
        <v>3.8511199999999999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1815.9090909090908</v>
      </c>
      <c r="BN505" s="64">
        <f t="shared" si="86"/>
        <v>1816.0799999999997</v>
      </c>
      <c r="BO505" s="64">
        <f t="shared" si="87"/>
        <v>3.0958624708624707</v>
      </c>
      <c r="BP505" s="64">
        <f t="shared" si="88"/>
        <v>3.0961538461538463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3">
        <v>4680115880603</v>
      </c>
      <c r="E506" s="39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5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3">
        <v>4607091389982</v>
      </c>
      <c r="E507" s="39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4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429"/>
      <c r="B508" s="403"/>
      <c r="C508" s="403"/>
      <c r="D508" s="403"/>
      <c r="E508" s="403"/>
      <c r="F508" s="403"/>
      <c r="G508" s="403"/>
      <c r="H508" s="403"/>
      <c r="I508" s="403"/>
      <c r="J508" s="403"/>
      <c r="K508" s="403"/>
      <c r="L508" s="403"/>
      <c r="M508" s="403"/>
      <c r="N508" s="403"/>
      <c r="O508" s="430"/>
      <c r="P508" s="408" t="s">
        <v>69</v>
      </c>
      <c r="Q508" s="409"/>
      <c r="R508" s="409"/>
      <c r="S508" s="409"/>
      <c r="T508" s="409"/>
      <c r="U508" s="409"/>
      <c r="V508" s="410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700.75757575757575</v>
      </c>
      <c r="Y508" s="385">
        <f>IFERROR(Y500/H500,"0")+IFERROR(Y501/H501,"0")+IFERROR(Y502/H502,"0")+IFERROR(Y503/H503,"0")+IFERROR(Y504/H504,"0")+IFERROR(Y505/H505,"0")+IFERROR(Y506/H506,"0")+IFERROR(Y507/H507,"0")</f>
        <v>701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8.3839600000000001</v>
      </c>
      <c r="AA508" s="386"/>
      <c r="AB508" s="386"/>
      <c r="AC508" s="386"/>
    </row>
    <row r="509" spans="1:68" x14ac:dyDescent="0.2">
      <c r="A509" s="403"/>
      <c r="B509" s="403"/>
      <c r="C509" s="403"/>
      <c r="D509" s="403"/>
      <c r="E509" s="403"/>
      <c r="F509" s="403"/>
      <c r="G509" s="403"/>
      <c r="H509" s="403"/>
      <c r="I509" s="403"/>
      <c r="J509" s="403"/>
      <c r="K509" s="403"/>
      <c r="L509" s="403"/>
      <c r="M509" s="403"/>
      <c r="N509" s="403"/>
      <c r="O509" s="430"/>
      <c r="P509" s="408" t="s">
        <v>69</v>
      </c>
      <c r="Q509" s="409"/>
      <c r="R509" s="409"/>
      <c r="S509" s="409"/>
      <c r="T509" s="409"/>
      <c r="U509" s="409"/>
      <c r="V509" s="410"/>
      <c r="W509" s="37" t="s">
        <v>68</v>
      </c>
      <c r="X509" s="385">
        <f>IFERROR(SUM(X500:X507),"0")</f>
        <v>3700</v>
      </c>
      <c r="Y509" s="385">
        <f>IFERROR(SUM(Y500:Y507),"0")</f>
        <v>3701.28</v>
      </c>
      <c r="Z509" s="37"/>
      <c r="AA509" s="386"/>
      <c r="AB509" s="386"/>
      <c r="AC509" s="386"/>
    </row>
    <row r="510" spans="1:68" ht="14.25" customHeight="1" x14ac:dyDescent="0.25">
      <c r="A510" s="402" t="s">
        <v>149</v>
      </c>
      <c r="B510" s="403"/>
      <c r="C510" s="403"/>
      <c r="D510" s="403"/>
      <c r="E510" s="403"/>
      <c r="F510" s="403"/>
      <c r="G510" s="403"/>
      <c r="H510" s="403"/>
      <c r="I510" s="403"/>
      <c r="J510" s="403"/>
      <c r="K510" s="403"/>
      <c r="L510" s="403"/>
      <c r="M510" s="403"/>
      <c r="N510" s="403"/>
      <c r="O510" s="403"/>
      <c r="P510" s="403"/>
      <c r="Q510" s="403"/>
      <c r="R510" s="403"/>
      <c r="S510" s="403"/>
      <c r="T510" s="403"/>
      <c r="U510" s="403"/>
      <c r="V510" s="403"/>
      <c r="W510" s="403"/>
      <c r="X510" s="403"/>
      <c r="Y510" s="403"/>
      <c r="Z510" s="403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3">
        <v>4607091388930</v>
      </c>
      <c r="E511" s="39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5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1"/>
      <c r="R511" s="391"/>
      <c r="S511" s="391"/>
      <c r="T511" s="392"/>
      <c r="U511" s="34"/>
      <c r="V511" s="34"/>
      <c r="W511" s="35" t="s">
        <v>68</v>
      </c>
      <c r="X511" s="383">
        <v>1000</v>
      </c>
      <c r="Y511" s="384">
        <f>IFERROR(IF(X511="",0,CEILING((X511/$H511),1)*$H511),"")</f>
        <v>1003.2</v>
      </c>
      <c r="Z511" s="36">
        <f>IFERROR(IF(Y511=0,"",ROUNDUP(Y511/H511,0)*0.01196),"")</f>
        <v>2.2724000000000002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1068.1818181818182</v>
      </c>
      <c r="BN511" s="64">
        <f>IFERROR(Y511*I511/H511,"0")</f>
        <v>1071.5999999999999</v>
      </c>
      <c r="BO511" s="64">
        <f>IFERROR(1/J511*(X511/H511),"0")</f>
        <v>1.821095571095571</v>
      </c>
      <c r="BP511" s="64">
        <f>IFERROR(1/J511*(Y511/H511),"0")</f>
        <v>1.8269230769230771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3">
        <v>4680115880054</v>
      </c>
      <c r="E512" s="39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1"/>
      <c r="R512" s="391"/>
      <c r="S512" s="391"/>
      <c r="T512" s="392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429"/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30"/>
      <c r="P513" s="408" t="s">
        <v>69</v>
      </c>
      <c r="Q513" s="409"/>
      <c r="R513" s="409"/>
      <c r="S513" s="409"/>
      <c r="T513" s="409"/>
      <c r="U513" s="409"/>
      <c r="V513" s="410"/>
      <c r="W513" s="37" t="s">
        <v>70</v>
      </c>
      <c r="X513" s="385">
        <f>IFERROR(X511/H511,"0")+IFERROR(X512/H512,"0")</f>
        <v>189.39393939393938</v>
      </c>
      <c r="Y513" s="385">
        <f>IFERROR(Y511/H511,"0")+IFERROR(Y512/H512,"0")</f>
        <v>190</v>
      </c>
      <c r="Z513" s="385">
        <f>IFERROR(IF(Z511="",0,Z511),"0")+IFERROR(IF(Z512="",0,Z512),"0")</f>
        <v>2.2724000000000002</v>
      </c>
      <c r="AA513" s="386"/>
      <c r="AB513" s="386"/>
      <c r="AC513" s="386"/>
    </row>
    <row r="514" spans="1:68" x14ac:dyDescent="0.2">
      <c r="A514" s="403"/>
      <c r="B514" s="403"/>
      <c r="C514" s="403"/>
      <c r="D514" s="403"/>
      <c r="E514" s="403"/>
      <c r="F514" s="403"/>
      <c r="G514" s="403"/>
      <c r="H514" s="403"/>
      <c r="I514" s="403"/>
      <c r="J514" s="403"/>
      <c r="K514" s="403"/>
      <c r="L514" s="403"/>
      <c r="M514" s="403"/>
      <c r="N514" s="403"/>
      <c r="O514" s="430"/>
      <c r="P514" s="408" t="s">
        <v>69</v>
      </c>
      <c r="Q514" s="409"/>
      <c r="R514" s="409"/>
      <c r="S514" s="409"/>
      <c r="T514" s="409"/>
      <c r="U514" s="409"/>
      <c r="V514" s="410"/>
      <c r="W514" s="37" t="s">
        <v>68</v>
      </c>
      <c r="X514" s="385">
        <f>IFERROR(SUM(X511:X512),"0")</f>
        <v>1000</v>
      </c>
      <c r="Y514" s="385">
        <f>IFERROR(SUM(Y511:Y512),"0")</f>
        <v>1003.2</v>
      </c>
      <c r="Z514" s="37"/>
      <c r="AA514" s="386"/>
      <c r="AB514" s="386"/>
      <c r="AC514" s="386"/>
    </row>
    <row r="515" spans="1:68" ht="14.25" customHeight="1" x14ac:dyDescent="0.25">
      <c r="A515" s="402" t="s">
        <v>63</v>
      </c>
      <c r="B515" s="403"/>
      <c r="C515" s="403"/>
      <c r="D515" s="403"/>
      <c r="E515" s="403"/>
      <c r="F515" s="403"/>
      <c r="G515" s="403"/>
      <c r="H515" s="403"/>
      <c r="I515" s="403"/>
      <c r="J515" s="403"/>
      <c r="K515" s="403"/>
      <c r="L515" s="403"/>
      <c r="M515" s="403"/>
      <c r="N515" s="403"/>
      <c r="O515" s="403"/>
      <c r="P515" s="403"/>
      <c r="Q515" s="403"/>
      <c r="R515" s="403"/>
      <c r="S515" s="403"/>
      <c r="T515" s="403"/>
      <c r="U515" s="403"/>
      <c r="V515" s="403"/>
      <c r="W515" s="403"/>
      <c r="X515" s="403"/>
      <c r="Y515" s="403"/>
      <c r="Z515" s="403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3">
        <v>4680115883116</v>
      </c>
      <c r="E516" s="39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1"/>
      <c r="R516" s="391"/>
      <c r="S516" s="391"/>
      <c r="T516" s="392"/>
      <c r="U516" s="34"/>
      <c r="V516" s="34"/>
      <c r="W516" s="35" t="s">
        <v>68</v>
      </c>
      <c r="X516" s="383">
        <v>500</v>
      </c>
      <c r="Y516" s="384">
        <f t="shared" ref="Y516:Y521" si="89">IFERROR(IF(X516="",0,CEILING((X516/$H516),1)*$H516),"")</f>
        <v>501.6</v>
      </c>
      <c r="Z516" s="36">
        <f>IFERROR(IF(Y516=0,"",ROUNDUP(Y516/H516,0)*0.01196),"")</f>
        <v>1.1362000000000001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534.09090909090912</v>
      </c>
      <c r="BN516" s="64">
        <f t="shared" ref="BN516:BN521" si="91">IFERROR(Y516*I516/H516,"0")</f>
        <v>535.79999999999995</v>
      </c>
      <c r="BO516" s="64">
        <f t="shared" ref="BO516:BO521" si="92">IFERROR(1/J516*(X516/H516),"0")</f>
        <v>0.91054778554778548</v>
      </c>
      <c r="BP516" s="64">
        <f t="shared" ref="BP516:BP521" si="93">IFERROR(1/J516*(Y516/H516),"0")</f>
        <v>0.91346153846153855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3">
        <v>4680115883093</v>
      </c>
      <c r="E517" s="39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5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1"/>
      <c r="R517" s="391"/>
      <c r="S517" s="391"/>
      <c r="T517" s="392"/>
      <c r="U517" s="34"/>
      <c r="V517" s="34"/>
      <c r="W517" s="35" t="s">
        <v>68</v>
      </c>
      <c r="X517" s="383">
        <v>500</v>
      </c>
      <c r="Y517" s="384">
        <f t="shared" si="89"/>
        <v>501.6</v>
      </c>
      <c r="Z517" s="36">
        <f>IFERROR(IF(Y517=0,"",ROUNDUP(Y517/H517,0)*0.01196),"")</f>
        <v>1.1362000000000001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534.09090909090912</v>
      </c>
      <c r="BN517" s="64">
        <f t="shared" si="91"/>
        <v>535.79999999999995</v>
      </c>
      <c r="BO517" s="64">
        <f t="shared" si="92"/>
        <v>0.91054778554778548</v>
      </c>
      <c r="BP517" s="64">
        <f t="shared" si="93"/>
        <v>0.91346153846153855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3">
        <v>4680115883109</v>
      </c>
      <c r="E518" s="39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3">
        <v>500</v>
      </c>
      <c r="Y518" s="384">
        <f t="shared" si="89"/>
        <v>501.6</v>
      </c>
      <c r="Z518" s="36">
        <f>IFERROR(IF(Y518=0,"",ROUNDUP(Y518/H518,0)*0.01196),"")</f>
        <v>1.1362000000000001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534.09090909090912</v>
      </c>
      <c r="BN518" s="64">
        <f t="shared" si="91"/>
        <v>535.79999999999995</v>
      </c>
      <c r="BO518" s="64">
        <f t="shared" si="92"/>
        <v>0.91054778554778548</v>
      </c>
      <c r="BP518" s="64">
        <f t="shared" si="93"/>
        <v>0.91346153846153855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3">
        <v>4680115882072</v>
      </c>
      <c r="E519" s="39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6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3">
        <v>4680115882102</v>
      </c>
      <c r="E520" s="39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7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3">
        <v>4680115882096</v>
      </c>
      <c r="E521" s="39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7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429"/>
      <c r="B522" s="403"/>
      <c r="C522" s="403"/>
      <c r="D522" s="403"/>
      <c r="E522" s="403"/>
      <c r="F522" s="403"/>
      <c r="G522" s="403"/>
      <c r="H522" s="403"/>
      <c r="I522" s="403"/>
      <c r="J522" s="403"/>
      <c r="K522" s="403"/>
      <c r="L522" s="403"/>
      <c r="M522" s="403"/>
      <c r="N522" s="403"/>
      <c r="O522" s="430"/>
      <c r="P522" s="408" t="s">
        <v>69</v>
      </c>
      <c r="Q522" s="409"/>
      <c r="R522" s="409"/>
      <c r="S522" s="409"/>
      <c r="T522" s="409"/>
      <c r="U522" s="409"/>
      <c r="V522" s="410"/>
      <c r="W522" s="37" t="s">
        <v>70</v>
      </c>
      <c r="X522" s="385">
        <f>IFERROR(X516/H516,"0")+IFERROR(X517/H517,"0")+IFERROR(X518/H518,"0")+IFERROR(X519/H519,"0")+IFERROR(X520/H520,"0")+IFERROR(X521/H521,"0")</f>
        <v>284.09090909090907</v>
      </c>
      <c r="Y522" s="385">
        <f>IFERROR(Y516/H516,"0")+IFERROR(Y517/H517,"0")+IFERROR(Y518/H518,"0")+IFERROR(Y519/H519,"0")+IFERROR(Y520/H520,"0")+IFERROR(Y521/H521,"0")</f>
        <v>285</v>
      </c>
      <c r="Z522" s="385">
        <f>IFERROR(IF(Z516="",0,Z516),"0")+IFERROR(IF(Z517="",0,Z517),"0")+IFERROR(IF(Z518="",0,Z518),"0")+IFERROR(IF(Z519="",0,Z519),"0")+IFERROR(IF(Z520="",0,Z520),"0")+IFERROR(IF(Z521="",0,Z521),"0")</f>
        <v>3.4086000000000003</v>
      </c>
      <c r="AA522" s="386"/>
      <c r="AB522" s="386"/>
      <c r="AC522" s="386"/>
    </row>
    <row r="523" spans="1:68" x14ac:dyDescent="0.2">
      <c r="A523" s="403"/>
      <c r="B523" s="403"/>
      <c r="C523" s="403"/>
      <c r="D523" s="403"/>
      <c r="E523" s="403"/>
      <c r="F523" s="403"/>
      <c r="G523" s="403"/>
      <c r="H523" s="403"/>
      <c r="I523" s="403"/>
      <c r="J523" s="403"/>
      <c r="K523" s="403"/>
      <c r="L523" s="403"/>
      <c r="M523" s="403"/>
      <c r="N523" s="403"/>
      <c r="O523" s="430"/>
      <c r="P523" s="408" t="s">
        <v>69</v>
      </c>
      <c r="Q523" s="409"/>
      <c r="R523" s="409"/>
      <c r="S523" s="409"/>
      <c r="T523" s="409"/>
      <c r="U523" s="409"/>
      <c r="V523" s="410"/>
      <c r="W523" s="37" t="s">
        <v>68</v>
      </c>
      <c r="X523" s="385">
        <f>IFERROR(SUM(X516:X521),"0")</f>
        <v>1500</v>
      </c>
      <c r="Y523" s="385">
        <f>IFERROR(SUM(Y516:Y521),"0")</f>
        <v>1504.8000000000002</v>
      </c>
      <c r="Z523" s="37"/>
      <c r="AA523" s="386"/>
      <c r="AB523" s="386"/>
      <c r="AC523" s="386"/>
    </row>
    <row r="524" spans="1:68" ht="14.25" customHeight="1" x14ac:dyDescent="0.25">
      <c r="A524" s="402" t="s">
        <v>71</v>
      </c>
      <c r="B524" s="403"/>
      <c r="C524" s="403"/>
      <c r="D524" s="403"/>
      <c r="E524" s="403"/>
      <c r="F524" s="403"/>
      <c r="G524" s="403"/>
      <c r="H524" s="403"/>
      <c r="I524" s="403"/>
      <c r="J524" s="403"/>
      <c r="K524" s="403"/>
      <c r="L524" s="403"/>
      <c r="M524" s="403"/>
      <c r="N524" s="403"/>
      <c r="O524" s="403"/>
      <c r="P524" s="403"/>
      <c r="Q524" s="403"/>
      <c r="R524" s="403"/>
      <c r="S524" s="403"/>
      <c r="T524" s="403"/>
      <c r="U524" s="403"/>
      <c r="V524" s="403"/>
      <c r="W524" s="403"/>
      <c r="X524" s="403"/>
      <c r="Y524" s="403"/>
      <c r="Z524" s="403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3">
        <v>4607091383409</v>
      </c>
      <c r="E525" s="39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5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1"/>
      <c r="R525" s="391"/>
      <c r="S525" s="391"/>
      <c r="T525" s="392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3">
        <v>4607091383416</v>
      </c>
      <c r="E526" s="39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55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1"/>
      <c r="R526" s="391"/>
      <c r="S526" s="391"/>
      <c r="T526" s="392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3">
        <v>4680115883536</v>
      </c>
      <c r="E527" s="39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7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1"/>
      <c r="R527" s="391"/>
      <c r="S527" s="391"/>
      <c r="T527" s="392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429"/>
      <c r="B528" s="403"/>
      <c r="C528" s="403"/>
      <c r="D528" s="403"/>
      <c r="E528" s="403"/>
      <c r="F528" s="403"/>
      <c r="G528" s="403"/>
      <c r="H528" s="403"/>
      <c r="I528" s="403"/>
      <c r="J528" s="403"/>
      <c r="K528" s="403"/>
      <c r="L528" s="403"/>
      <c r="M528" s="403"/>
      <c r="N528" s="403"/>
      <c r="O528" s="430"/>
      <c r="P528" s="408" t="s">
        <v>69</v>
      </c>
      <c r="Q528" s="409"/>
      <c r="R528" s="409"/>
      <c r="S528" s="409"/>
      <c r="T528" s="409"/>
      <c r="U528" s="409"/>
      <c r="V528" s="410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403"/>
      <c r="B529" s="403"/>
      <c r="C529" s="403"/>
      <c r="D529" s="403"/>
      <c r="E529" s="403"/>
      <c r="F529" s="403"/>
      <c r="G529" s="403"/>
      <c r="H529" s="403"/>
      <c r="I529" s="403"/>
      <c r="J529" s="403"/>
      <c r="K529" s="403"/>
      <c r="L529" s="403"/>
      <c r="M529" s="403"/>
      <c r="N529" s="403"/>
      <c r="O529" s="430"/>
      <c r="P529" s="408" t="s">
        <v>69</v>
      </c>
      <c r="Q529" s="409"/>
      <c r="R529" s="409"/>
      <c r="S529" s="409"/>
      <c r="T529" s="409"/>
      <c r="U529" s="409"/>
      <c r="V529" s="410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402" t="s">
        <v>170</v>
      </c>
      <c r="B530" s="403"/>
      <c r="C530" s="403"/>
      <c r="D530" s="403"/>
      <c r="E530" s="403"/>
      <c r="F530" s="403"/>
      <c r="G530" s="403"/>
      <c r="H530" s="403"/>
      <c r="I530" s="403"/>
      <c r="J530" s="403"/>
      <c r="K530" s="403"/>
      <c r="L530" s="403"/>
      <c r="M530" s="403"/>
      <c r="N530" s="403"/>
      <c r="O530" s="403"/>
      <c r="P530" s="403"/>
      <c r="Q530" s="403"/>
      <c r="R530" s="403"/>
      <c r="S530" s="403"/>
      <c r="T530" s="403"/>
      <c r="U530" s="403"/>
      <c r="V530" s="403"/>
      <c r="W530" s="403"/>
      <c r="X530" s="403"/>
      <c r="Y530" s="403"/>
      <c r="Z530" s="403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3">
        <v>4680115885035</v>
      </c>
      <c r="E531" s="39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7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1"/>
      <c r="R531" s="391"/>
      <c r="S531" s="391"/>
      <c r="T531" s="392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429"/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03"/>
      <c r="O532" s="430"/>
      <c r="P532" s="408" t="s">
        <v>69</v>
      </c>
      <c r="Q532" s="409"/>
      <c r="R532" s="409"/>
      <c r="S532" s="409"/>
      <c r="T532" s="409"/>
      <c r="U532" s="409"/>
      <c r="V532" s="410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403"/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30"/>
      <c r="P533" s="408" t="s">
        <v>69</v>
      </c>
      <c r="Q533" s="409"/>
      <c r="R533" s="409"/>
      <c r="S533" s="409"/>
      <c r="T533" s="409"/>
      <c r="U533" s="409"/>
      <c r="V533" s="410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18" t="s">
        <v>649</v>
      </c>
      <c r="B534" s="419"/>
      <c r="C534" s="419"/>
      <c r="D534" s="419"/>
      <c r="E534" s="419"/>
      <c r="F534" s="419"/>
      <c r="G534" s="419"/>
      <c r="H534" s="419"/>
      <c r="I534" s="419"/>
      <c r="J534" s="419"/>
      <c r="K534" s="419"/>
      <c r="L534" s="419"/>
      <c r="M534" s="419"/>
      <c r="N534" s="419"/>
      <c r="O534" s="419"/>
      <c r="P534" s="419"/>
      <c r="Q534" s="419"/>
      <c r="R534" s="419"/>
      <c r="S534" s="419"/>
      <c r="T534" s="419"/>
      <c r="U534" s="419"/>
      <c r="V534" s="419"/>
      <c r="W534" s="419"/>
      <c r="X534" s="419"/>
      <c r="Y534" s="419"/>
      <c r="Z534" s="419"/>
      <c r="AA534" s="48"/>
      <c r="AB534" s="48"/>
      <c r="AC534" s="48"/>
    </row>
    <row r="535" spans="1:68" ht="16.5" customHeight="1" x14ac:dyDescent="0.25">
      <c r="A535" s="424" t="s">
        <v>649</v>
      </c>
      <c r="B535" s="403"/>
      <c r="C535" s="403"/>
      <c r="D535" s="403"/>
      <c r="E535" s="403"/>
      <c r="F535" s="403"/>
      <c r="G535" s="403"/>
      <c r="H535" s="403"/>
      <c r="I535" s="403"/>
      <c r="J535" s="403"/>
      <c r="K535" s="403"/>
      <c r="L535" s="403"/>
      <c r="M535" s="403"/>
      <c r="N535" s="403"/>
      <c r="O535" s="403"/>
      <c r="P535" s="403"/>
      <c r="Q535" s="403"/>
      <c r="R535" s="403"/>
      <c r="S535" s="403"/>
      <c r="T535" s="403"/>
      <c r="U535" s="403"/>
      <c r="V535" s="403"/>
      <c r="W535" s="403"/>
      <c r="X535" s="403"/>
      <c r="Y535" s="403"/>
      <c r="Z535" s="403"/>
      <c r="AA535" s="378"/>
      <c r="AB535" s="378"/>
      <c r="AC535" s="378"/>
    </row>
    <row r="536" spans="1:68" ht="14.25" customHeight="1" x14ac:dyDescent="0.25">
      <c r="A536" s="402" t="s">
        <v>109</v>
      </c>
      <c r="B536" s="403"/>
      <c r="C536" s="403"/>
      <c r="D536" s="403"/>
      <c r="E536" s="403"/>
      <c r="F536" s="403"/>
      <c r="G536" s="403"/>
      <c r="H536" s="403"/>
      <c r="I536" s="403"/>
      <c r="J536" s="403"/>
      <c r="K536" s="403"/>
      <c r="L536" s="403"/>
      <c r="M536" s="403"/>
      <c r="N536" s="403"/>
      <c r="O536" s="403"/>
      <c r="P536" s="403"/>
      <c r="Q536" s="403"/>
      <c r="R536" s="403"/>
      <c r="S536" s="403"/>
      <c r="T536" s="403"/>
      <c r="U536" s="403"/>
      <c r="V536" s="403"/>
      <c r="W536" s="403"/>
      <c r="X536" s="403"/>
      <c r="Y536" s="403"/>
      <c r="Z536" s="403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3">
        <v>4640242181011</v>
      </c>
      <c r="E537" s="39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704" t="s">
        <v>652</v>
      </c>
      <c r="Q537" s="391"/>
      <c r="R537" s="391"/>
      <c r="S537" s="391"/>
      <c r="T537" s="392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3">
        <v>4640242180441</v>
      </c>
      <c r="E538" s="39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580" t="s">
        <v>655</v>
      </c>
      <c r="Q538" s="391"/>
      <c r="R538" s="391"/>
      <c r="S538" s="391"/>
      <c r="T538" s="392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3">
        <v>4640242180564</v>
      </c>
      <c r="E539" s="39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711" t="s">
        <v>658</v>
      </c>
      <c r="Q539" s="391"/>
      <c r="R539" s="391"/>
      <c r="S539" s="391"/>
      <c r="T539" s="392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3">
        <v>4640242180922</v>
      </c>
      <c r="E540" s="39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586" t="s">
        <v>661</v>
      </c>
      <c r="Q540" s="391"/>
      <c r="R540" s="391"/>
      <c r="S540" s="391"/>
      <c r="T540" s="392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3">
        <v>4640242181189</v>
      </c>
      <c r="E541" s="39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538" t="s">
        <v>664</v>
      </c>
      <c r="Q541" s="391"/>
      <c r="R541" s="391"/>
      <c r="S541" s="391"/>
      <c r="T541" s="392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3">
        <v>4640242180038</v>
      </c>
      <c r="E542" s="39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753" t="s">
        <v>667</v>
      </c>
      <c r="Q542" s="391"/>
      <c r="R542" s="391"/>
      <c r="S542" s="391"/>
      <c r="T542" s="392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3">
        <v>4640242181172</v>
      </c>
      <c r="E543" s="39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613" t="s">
        <v>670</v>
      </c>
      <c r="Q543" s="391"/>
      <c r="R543" s="391"/>
      <c r="S543" s="391"/>
      <c r="T543" s="392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429"/>
      <c r="B544" s="403"/>
      <c r="C544" s="403"/>
      <c r="D544" s="403"/>
      <c r="E544" s="403"/>
      <c r="F544" s="403"/>
      <c r="G544" s="403"/>
      <c r="H544" s="403"/>
      <c r="I544" s="403"/>
      <c r="J544" s="403"/>
      <c r="K544" s="403"/>
      <c r="L544" s="403"/>
      <c r="M544" s="403"/>
      <c r="N544" s="403"/>
      <c r="O544" s="430"/>
      <c r="P544" s="408" t="s">
        <v>69</v>
      </c>
      <c r="Q544" s="409"/>
      <c r="R544" s="409"/>
      <c r="S544" s="409"/>
      <c r="T544" s="409"/>
      <c r="U544" s="409"/>
      <c r="V544" s="410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403"/>
      <c r="B545" s="403"/>
      <c r="C545" s="403"/>
      <c r="D545" s="403"/>
      <c r="E545" s="403"/>
      <c r="F545" s="403"/>
      <c r="G545" s="403"/>
      <c r="H545" s="403"/>
      <c r="I545" s="403"/>
      <c r="J545" s="403"/>
      <c r="K545" s="403"/>
      <c r="L545" s="403"/>
      <c r="M545" s="403"/>
      <c r="N545" s="403"/>
      <c r="O545" s="430"/>
      <c r="P545" s="408" t="s">
        <v>69</v>
      </c>
      <c r="Q545" s="409"/>
      <c r="R545" s="409"/>
      <c r="S545" s="409"/>
      <c r="T545" s="409"/>
      <c r="U545" s="409"/>
      <c r="V545" s="410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402" t="s">
        <v>149</v>
      </c>
      <c r="B546" s="403"/>
      <c r="C546" s="403"/>
      <c r="D546" s="403"/>
      <c r="E546" s="403"/>
      <c r="F546" s="403"/>
      <c r="G546" s="403"/>
      <c r="H546" s="403"/>
      <c r="I546" s="403"/>
      <c r="J546" s="403"/>
      <c r="K546" s="403"/>
      <c r="L546" s="403"/>
      <c r="M546" s="403"/>
      <c r="N546" s="403"/>
      <c r="O546" s="403"/>
      <c r="P546" s="403"/>
      <c r="Q546" s="403"/>
      <c r="R546" s="403"/>
      <c r="S546" s="403"/>
      <c r="T546" s="403"/>
      <c r="U546" s="403"/>
      <c r="V546" s="403"/>
      <c r="W546" s="403"/>
      <c r="X546" s="403"/>
      <c r="Y546" s="403"/>
      <c r="Z546" s="403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3">
        <v>4640242180519</v>
      </c>
      <c r="E547" s="39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494" t="s">
        <v>673</v>
      </c>
      <c r="Q547" s="391"/>
      <c r="R547" s="391"/>
      <c r="S547" s="391"/>
      <c r="T547" s="392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3">
        <v>4640242180526</v>
      </c>
      <c r="E548" s="39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671" t="s">
        <v>676</v>
      </c>
      <c r="Q548" s="391"/>
      <c r="R548" s="391"/>
      <c r="S548" s="391"/>
      <c r="T548" s="392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3">
        <v>4640242180090</v>
      </c>
      <c r="E549" s="39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775" t="s">
        <v>679</v>
      </c>
      <c r="Q549" s="391"/>
      <c r="R549" s="391"/>
      <c r="S549" s="391"/>
      <c r="T549" s="392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3">
        <v>4640242181363</v>
      </c>
      <c r="E550" s="39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752" t="s">
        <v>682</v>
      </c>
      <c r="Q550" s="391"/>
      <c r="R550" s="391"/>
      <c r="S550" s="391"/>
      <c r="T550" s="392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429"/>
      <c r="B551" s="403"/>
      <c r="C551" s="403"/>
      <c r="D551" s="403"/>
      <c r="E551" s="403"/>
      <c r="F551" s="403"/>
      <c r="G551" s="403"/>
      <c r="H551" s="403"/>
      <c r="I551" s="403"/>
      <c r="J551" s="403"/>
      <c r="K551" s="403"/>
      <c r="L551" s="403"/>
      <c r="M551" s="403"/>
      <c r="N551" s="403"/>
      <c r="O551" s="430"/>
      <c r="P551" s="408" t="s">
        <v>69</v>
      </c>
      <c r="Q551" s="409"/>
      <c r="R551" s="409"/>
      <c r="S551" s="409"/>
      <c r="T551" s="409"/>
      <c r="U551" s="409"/>
      <c r="V551" s="410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403"/>
      <c r="B552" s="403"/>
      <c r="C552" s="403"/>
      <c r="D552" s="403"/>
      <c r="E552" s="403"/>
      <c r="F552" s="403"/>
      <c r="G552" s="403"/>
      <c r="H552" s="403"/>
      <c r="I552" s="403"/>
      <c r="J552" s="403"/>
      <c r="K552" s="403"/>
      <c r="L552" s="403"/>
      <c r="M552" s="403"/>
      <c r="N552" s="403"/>
      <c r="O552" s="430"/>
      <c r="P552" s="408" t="s">
        <v>69</v>
      </c>
      <c r="Q552" s="409"/>
      <c r="R552" s="409"/>
      <c r="S552" s="409"/>
      <c r="T552" s="409"/>
      <c r="U552" s="409"/>
      <c r="V552" s="410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402" t="s">
        <v>63</v>
      </c>
      <c r="B553" s="403"/>
      <c r="C553" s="403"/>
      <c r="D553" s="403"/>
      <c r="E553" s="403"/>
      <c r="F553" s="403"/>
      <c r="G553" s="403"/>
      <c r="H553" s="403"/>
      <c r="I553" s="403"/>
      <c r="J553" s="403"/>
      <c r="K553" s="403"/>
      <c r="L553" s="403"/>
      <c r="M553" s="403"/>
      <c r="N553" s="403"/>
      <c r="O553" s="403"/>
      <c r="P553" s="403"/>
      <c r="Q553" s="403"/>
      <c r="R553" s="403"/>
      <c r="S553" s="403"/>
      <c r="T553" s="403"/>
      <c r="U553" s="403"/>
      <c r="V553" s="403"/>
      <c r="W553" s="403"/>
      <c r="X553" s="403"/>
      <c r="Y553" s="403"/>
      <c r="Z553" s="403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3">
        <v>4640242180816</v>
      </c>
      <c r="E554" s="39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535" t="s">
        <v>685</v>
      </c>
      <c r="Q554" s="391"/>
      <c r="R554" s="391"/>
      <c r="S554" s="391"/>
      <c r="T554" s="392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3">
        <v>4640242180595</v>
      </c>
      <c r="E555" s="39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502" t="s">
        <v>688</v>
      </c>
      <c r="Q555" s="391"/>
      <c r="R555" s="391"/>
      <c r="S555" s="391"/>
      <c r="T555" s="392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3">
        <v>4640242181615</v>
      </c>
      <c r="E556" s="39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688" t="s">
        <v>691</v>
      </c>
      <c r="Q556" s="391"/>
      <c r="R556" s="391"/>
      <c r="S556" s="391"/>
      <c r="T556" s="392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3">
        <v>4640242181639</v>
      </c>
      <c r="E557" s="39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507" t="s">
        <v>694</v>
      </c>
      <c r="Q557" s="391"/>
      <c r="R557" s="391"/>
      <c r="S557" s="391"/>
      <c r="T557" s="392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3">
        <v>4640242181622</v>
      </c>
      <c r="E558" s="39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592" t="s">
        <v>697</v>
      </c>
      <c r="Q558" s="391"/>
      <c r="R558" s="391"/>
      <c r="S558" s="391"/>
      <c r="T558" s="392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3">
        <v>4640242180908</v>
      </c>
      <c r="E559" s="39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575" t="s">
        <v>700</v>
      </c>
      <c r="Q559" s="391"/>
      <c r="R559" s="391"/>
      <c r="S559" s="391"/>
      <c r="T559" s="392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3">
        <v>4640242180489</v>
      </c>
      <c r="E560" s="39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485" t="s">
        <v>703</v>
      </c>
      <c r="Q560" s="391"/>
      <c r="R560" s="391"/>
      <c r="S560" s="391"/>
      <c r="T560" s="392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429"/>
      <c r="B561" s="403"/>
      <c r="C561" s="403"/>
      <c r="D561" s="403"/>
      <c r="E561" s="403"/>
      <c r="F561" s="403"/>
      <c r="G561" s="403"/>
      <c r="H561" s="403"/>
      <c r="I561" s="403"/>
      <c r="J561" s="403"/>
      <c r="K561" s="403"/>
      <c r="L561" s="403"/>
      <c r="M561" s="403"/>
      <c r="N561" s="403"/>
      <c r="O561" s="430"/>
      <c r="P561" s="408" t="s">
        <v>69</v>
      </c>
      <c r="Q561" s="409"/>
      <c r="R561" s="409"/>
      <c r="S561" s="409"/>
      <c r="T561" s="409"/>
      <c r="U561" s="409"/>
      <c r="V561" s="410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403"/>
      <c r="B562" s="403"/>
      <c r="C562" s="403"/>
      <c r="D562" s="403"/>
      <c r="E562" s="403"/>
      <c r="F562" s="403"/>
      <c r="G562" s="403"/>
      <c r="H562" s="403"/>
      <c r="I562" s="403"/>
      <c r="J562" s="403"/>
      <c r="K562" s="403"/>
      <c r="L562" s="403"/>
      <c r="M562" s="403"/>
      <c r="N562" s="403"/>
      <c r="O562" s="430"/>
      <c r="P562" s="408" t="s">
        <v>69</v>
      </c>
      <c r="Q562" s="409"/>
      <c r="R562" s="409"/>
      <c r="S562" s="409"/>
      <c r="T562" s="409"/>
      <c r="U562" s="409"/>
      <c r="V562" s="410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402" t="s">
        <v>71</v>
      </c>
      <c r="B563" s="403"/>
      <c r="C563" s="403"/>
      <c r="D563" s="403"/>
      <c r="E563" s="403"/>
      <c r="F563" s="403"/>
      <c r="G563" s="403"/>
      <c r="H563" s="403"/>
      <c r="I563" s="403"/>
      <c r="J563" s="403"/>
      <c r="K563" s="403"/>
      <c r="L563" s="403"/>
      <c r="M563" s="403"/>
      <c r="N563" s="403"/>
      <c r="O563" s="403"/>
      <c r="P563" s="403"/>
      <c r="Q563" s="403"/>
      <c r="R563" s="403"/>
      <c r="S563" s="403"/>
      <c r="T563" s="403"/>
      <c r="U563" s="403"/>
      <c r="V563" s="403"/>
      <c r="W563" s="403"/>
      <c r="X563" s="403"/>
      <c r="Y563" s="403"/>
      <c r="Z563" s="403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3">
        <v>4640242180533</v>
      </c>
      <c r="E564" s="39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564" t="s">
        <v>706</v>
      </c>
      <c r="Q564" s="391"/>
      <c r="R564" s="391"/>
      <c r="S564" s="391"/>
      <c r="T564" s="392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3">
        <v>4640242180540</v>
      </c>
      <c r="E565" s="39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725" t="s">
        <v>709</v>
      </c>
      <c r="Q565" s="391"/>
      <c r="R565" s="391"/>
      <c r="S565" s="391"/>
      <c r="T565" s="392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3">
        <v>4640242181233</v>
      </c>
      <c r="E566" s="39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570" t="s">
        <v>712</v>
      </c>
      <c r="Q566" s="391"/>
      <c r="R566" s="391"/>
      <c r="S566" s="391"/>
      <c r="T566" s="392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3">
        <v>4640242181226</v>
      </c>
      <c r="E567" s="39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514" t="s">
        <v>716</v>
      </c>
      <c r="Q567" s="391"/>
      <c r="R567" s="391"/>
      <c r="S567" s="391"/>
      <c r="T567" s="392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429"/>
      <c r="B568" s="403"/>
      <c r="C568" s="403"/>
      <c r="D568" s="403"/>
      <c r="E568" s="403"/>
      <c r="F568" s="403"/>
      <c r="G568" s="403"/>
      <c r="H568" s="403"/>
      <c r="I568" s="403"/>
      <c r="J568" s="403"/>
      <c r="K568" s="403"/>
      <c r="L568" s="403"/>
      <c r="M568" s="403"/>
      <c r="N568" s="403"/>
      <c r="O568" s="430"/>
      <c r="P568" s="408" t="s">
        <v>69</v>
      </c>
      <c r="Q568" s="409"/>
      <c r="R568" s="409"/>
      <c r="S568" s="409"/>
      <c r="T568" s="409"/>
      <c r="U568" s="409"/>
      <c r="V568" s="410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403"/>
      <c r="B569" s="403"/>
      <c r="C569" s="403"/>
      <c r="D569" s="403"/>
      <c r="E569" s="403"/>
      <c r="F569" s="403"/>
      <c r="G569" s="403"/>
      <c r="H569" s="403"/>
      <c r="I569" s="403"/>
      <c r="J569" s="403"/>
      <c r="K569" s="403"/>
      <c r="L569" s="403"/>
      <c r="M569" s="403"/>
      <c r="N569" s="403"/>
      <c r="O569" s="430"/>
      <c r="P569" s="408" t="s">
        <v>69</v>
      </c>
      <c r="Q569" s="409"/>
      <c r="R569" s="409"/>
      <c r="S569" s="409"/>
      <c r="T569" s="409"/>
      <c r="U569" s="409"/>
      <c r="V569" s="410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402" t="s">
        <v>170</v>
      </c>
      <c r="B570" s="403"/>
      <c r="C570" s="403"/>
      <c r="D570" s="403"/>
      <c r="E570" s="403"/>
      <c r="F570" s="403"/>
      <c r="G570" s="403"/>
      <c r="H570" s="403"/>
      <c r="I570" s="403"/>
      <c r="J570" s="403"/>
      <c r="K570" s="403"/>
      <c r="L570" s="403"/>
      <c r="M570" s="403"/>
      <c r="N570" s="403"/>
      <c r="O570" s="403"/>
      <c r="P570" s="403"/>
      <c r="Q570" s="403"/>
      <c r="R570" s="403"/>
      <c r="S570" s="403"/>
      <c r="T570" s="403"/>
      <c r="U570" s="403"/>
      <c r="V570" s="403"/>
      <c r="W570" s="403"/>
      <c r="X570" s="403"/>
      <c r="Y570" s="403"/>
      <c r="Z570" s="403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3">
        <v>4640242180120</v>
      </c>
      <c r="E571" s="39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755" t="s">
        <v>719</v>
      </c>
      <c r="Q571" s="391"/>
      <c r="R571" s="391"/>
      <c r="S571" s="391"/>
      <c r="T571" s="392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3">
        <v>4640242180120</v>
      </c>
      <c r="E572" s="39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694" t="s">
        <v>721</v>
      </c>
      <c r="Q572" s="391"/>
      <c r="R572" s="391"/>
      <c r="S572" s="391"/>
      <c r="T572" s="392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3">
        <v>4640242180137</v>
      </c>
      <c r="E573" s="39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707" t="s">
        <v>724</v>
      </c>
      <c r="Q573" s="391"/>
      <c r="R573" s="391"/>
      <c r="S573" s="391"/>
      <c r="T573" s="392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3">
        <v>4640242180137</v>
      </c>
      <c r="E574" s="39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701" t="s">
        <v>726</v>
      </c>
      <c r="Q574" s="391"/>
      <c r="R574" s="391"/>
      <c r="S574" s="391"/>
      <c r="T574" s="392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29"/>
      <c r="B575" s="403"/>
      <c r="C575" s="403"/>
      <c r="D575" s="403"/>
      <c r="E575" s="403"/>
      <c r="F575" s="403"/>
      <c r="G575" s="403"/>
      <c r="H575" s="403"/>
      <c r="I575" s="403"/>
      <c r="J575" s="403"/>
      <c r="K575" s="403"/>
      <c r="L575" s="403"/>
      <c r="M575" s="403"/>
      <c r="N575" s="403"/>
      <c r="O575" s="430"/>
      <c r="P575" s="408" t="s">
        <v>69</v>
      </c>
      <c r="Q575" s="409"/>
      <c r="R575" s="409"/>
      <c r="S575" s="409"/>
      <c r="T575" s="409"/>
      <c r="U575" s="409"/>
      <c r="V575" s="410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403"/>
      <c r="B576" s="403"/>
      <c r="C576" s="403"/>
      <c r="D576" s="403"/>
      <c r="E576" s="403"/>
      <c r="F576" s="403"/>
      <c r="G576" s="403"/>
      <c r="H576" s="403"/>
      <c r="I576" s="403"/>
      <c r="J576" s="403"/>
      <c r="K576" s="403"/>
      <c r="L576" s="403"/>
      <c r="M576" s="403"/>
      <c r="N576" s="403"/>
      <c r="O576" s="430"/>
      <c r="P576" s="408" t="s">
        <v>69</v>
      </c>
      <c r="Q576" s="409"/>
      <c r="R576" s="409"/>
      <c r="S576" s="409"/>
      <c r="T576" s="409"/>
      <c r="U576" s="409"/>
      <c r="V576" s="410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24" t="s">
        <v>727</v>
      </c>
      <c r="B577" s="403"/>
      <c r="C577" s="403"/>
      <c r="D577" s="403"/>
      <c r="E577" s="403"/>
      <c r="F577" s="403"/>
      <c r="G577" s="403"/>
      <c r="H577" s="403"/>
      <c r="I577" s="403"/>
      <c r="J577" s="403"/>
      <c r="K577" s="403"/>
      <c r="L577" s="403"/>
      <c r="M577" s="403"/>
      <c r="N577" s="403"/>
      <c r="O577" s="403"/>
      <c r="P577" s="403"/>
      <c r="Q577" s="403"/>
      <c r="R577" s="403"/>
      <c r="S577" s="403"/>
      <c r="T577" s="403"/>
      <c r="U577" s="403"/>
      <c r="V577" s="403"/>
      <c r="W577" s="403"/>
      <c r="X577" s="403"/>
      <c r="Y577" s="403"/>
      <c r="Z577" s="403"/>
      <c r="AA577" s="378"/>
      <c r="AB577" s="378"/>
      <c r="AC577" s="378"/>
    </row>
    <row r="578" spans="1:68" ht="14.25" customHeight="1" x14ac:dyDescent="0.25">
      <c r="A578" s="402" t="s">
        <v>109</v>
      </c>
      <c r="B578" s="403"/>
      <c r="C578" s="403"/>
      <c r="D578" s="403"/>
      <c r="E578" s="403"/>
      <c r="F578" s="403"/>
      <c r="G578" s="403"/>
      <c r="H578" s="403"/>
      <c r="I578" s="403"/>
      <c r="J578" s="403"/>
      <c r="K578" s="403"/>
      <c r="L578" s="403"/>
      <c r="M578" s="403"/>
      <c r="N578" s="403"/>
      <c r="O578" s="403"/>
      <c r="P578" s="403"/>
      <c r="Q578" s="403"/>
      <c r="R578" s="403"/>
      <c r="S578" s="403"/>
      <c r="T578" s="403"/>
      <c r="U578" s="403"/>
      <c r="V578" s="403"/>
      <c r="W578" s="403"/>
      <c r="X578" s="403"/>
      <c r="Y578" s="403"/>
      <c r="Z578" s="403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3">
        <v>4640242180045</v>
      </c>
      <c r="E579" s="39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445" t="s">
        <v>730</v>
      </c>
      <c r="Q579" s="391"/>
      <c r="R579" s="391"/>
      <c r="S579" s="391"/>
      <c r="T579" s="392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3">
        <v>4640242180601</v>
      </c>
      <c r="E580" s="39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501" t="s">
        <v>733</v>
      </c>
      <c r="Q580" s="391"/>
      <c r="R580" s="391"/>
      <c r="S580" s="391"/>
      <c r="T580" s="392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429"/>
      <c r="B581" s="403"/>
      <c r="C581" s="403"/>
      <c r="D581" s="403"/>
      <c r="E581" s="403"/>
      <c r="F581" s="403"/>
      <c r="G581" s="403"/>
      <c r="H581" s="403"/>
      <c r="I581" s="403"/>
      <c r="J581" s="403"/>
      <c r="K581" s="403"/>
      <c r="L581" s="403"/>
      <c r="M581" s="403"/>
      <c r="N581" s="403"/>
      <c r="O581" s="430"/>
      <c r="P581" s="408" t="s">
        <v>69</v>
      </c>
      <c r="Q581" s="409"/>
      <c r="R581" s="409"/>
      <c r="S581" s="409"/>
      <c r="T581" s="409"/>
      <c r="U581" s="409"/>
      <c r="V581" s="410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403"/>
      <c r="B582" s="403"/>
      <c r="C582" s="403"/>
      <c r="D582" s="403"/>
      <c r="E582" s="403"/>
      <c r="F582" s="403"/>
      <c r="G582" s="403"/>
      <c r="H582" s="403"/>
      <c r="I582" s="403"/>
      <c r="J582" s="403"/>
      <c r="K582" s="403"/>
      <c r="L582" s="403"/>
      <c r="M582" s="403"/>
      <c r="N582" s="403"/>
      <c r="O582" s="430"/>
      <c r="P582" s="408" t="s">
        <v>69</v>
      </c>
      <c r="Q582" s="409"/>
      <c r="R582" s="409"/>
      <c r="S582" s="409"/>
      <c r="T582" s="409"/>
      <c r="U582" s="409"/>
      <c r="V582" s="410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402" t="s">
        <v>149</v>
      </c>
      <c r="B583" s="403"/>
      <c r="C583" s="403"/>
      <c r="D583" s="403"/>
      <c r="E583" s="403"/>
      <c r="F583" s="403"/>
      <c r="G583" s="403"/>
      <c r="H583" s="403"/>
      <c r="I583" s="403"/>
      <c r="J583" s="403"/>
      <c r="K583" s="403"/>
      <c r="L583" s="403"/>
      <c r="M583" s="403"/>
      <c r="N583" s="403"/>
      <c r="O583" s="403"/>
      <c r="P583" s="403"/>
      <c r="Q583" s="403"/>
      <c r="R583" s="403"/>
      <c r="S583" s="403"/>
      <c r="T583" s="403"/>
      <c r="U583" s="403"/>
      <c r="V583" s="403"/>
      <c r="W583" s="403"/>
      <c r="X583" s="403"/>
      <c r="Y583" s="403"/>
      <c r="Z583" s="403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3">
        <v>4640242180090</v>
      </c>
      <c r="E584" s="39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686" t="s">
        <v>736</v>
      </c>
      <c r="Q584" s="391"/>
      <c r="R584" s="391"/>
      <c r="S584" s="391"/>
      <c r="T584" s="392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429"/>
      <c r="B585" s="403"/>
      <c r="C585" s="403"/>
      <c r="D585" s="403"/>
      <c r="E585" s="403"/>
      <c r="F585" s="403"/>
      <c r="G585" s="403"/>
      <c r="H585" s="403"/>
      <c r="I585" s="403"/>
      <c r="J585" s="403"/>
      <c r="K585" s="403"/>
      <c r="L585" s="403"/>
      <c r="M585" s="403"/>
      <c r="N585" s="403"/>
      <c r="O585" s="430"/>
      <c r="P585" s="408" t="s">
        <v>69</v>
      </c>
      <c r="Q585" s="409"/>
      <c r="R585" s="409"/>
      <c r="S585" s="409"/>
      <c r="T585" s="409"/>
      <c r="U585" s="409"/>
      <c r="V585" s="410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403"/>
      <c r="B586" s="403"/>
      <c r="C586" s="403"/>
      <c r="D586" s="403"/>
      <c r="E586" s="403"/>
      <c r="F586" s="403"/>
      <c r="G586" s="403"/>
      <c r="H586" s="403"/>
      <c r="I586" s="403"/>
      <c r="J586" s="403"/>
      <c r="K586" s="403"/>
      <c r="L586" s="403"/>
      <c r="M586" s="403"/>
      <c r="N586" s="403"/>
      <c r="O586" s="430"/>
      <c r="P586" s="408" t="s">
        <v>69</v>
      </c>
      <c r="Q586" s="409"/>
      <c r="R586" s="409"/>
      <c r="S586" s="409"/>
      <c r="T586" s="409"/>
      <c r="U586" s="409"/>
      <c r="V586" s="410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402" t="s">
        <v>63</v>
      </c>
      <c r="B587" s="403"/>
      <c r="C587" s="403"/>
      <c r="D587" s="403"/>
      <c r="E587" s="403"/>
      <c r="F587" s="403"/>
      <c r="G587" s="403"/>
      <c r="H587" s="403"/>
      <c r="I587" s="403"/>
      <c r="J587" s="403"/>
      <c r="K587" s="403"/>
      <c r="L587" s="403"/>
      <c r="M587" s="403"/>
      <c r="N587" s="403"/>
      <c r="O587" s="403"/>
      <c r="P587" s="403"/>
      <c r="Q587" s="403"/>
      <c r="R587" s="403"/>
      <c r="S587" s="403"/>
      <c r="T587" s="403"/>
      <c r="U587" s="403"/>
      <c r="V587" s="403"/>
      <c r="W587" s="403"/>
      <c r="X587" s="403"/>
      <c r="Y587" s="403"/>
      <c r="Z587" s="403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3">
        <v>4640242180076</v>
      </c>
      <c r="E588" s="39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482" t="s">
        <v>739</v>
      </c>
      <c r="Q588" s="391"/>
      <c r="R588" s="391"/>
      <c r="S588" s="391"/>
      <c r="T588" s="392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29"/>
      <c r="B589" s="403"/>
      <c r="C589" s="403"/>
      <c r="D589" s="403"/>
      <c r="E589" s="403"/>
      <c r="F589" s="403"/>
      <c r="G589" s="403"/>
      <c r="H589" s="403"/>
      <c r="I589" s="403"/>
      <c r="J589" s="403"/>
      <c r="K589" s="403"/>
      <c r="L589" s="403"/>
      <c r="M589" s="403"/>
      <c r="N589" s="403"/>
      <c r="O589" s="430"/>
      <c r="P589" s="408" t="s">
        <v>69</v>
      </c>
      <c r="Q589" s="409"/>
      <c r="R589" s="409"/>
      <c r="S589" s="409"/>
      <c r="T589" s="409"/>
      <c r="U589" s="409"/>
      <c r="V589" s="410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403"/>
      <c r="B590" s="403"/>
      <c r="C590" s="403"/>
      <c r="D590" s="403"/>
      <c r="E590" s="403"/>
      <c r="F590" s="403"/>
      <c r="G590" s="403"/>
      <c r="H590" s="403"/>
      <c r="I590" s="403"/>
      <c r="J590" s="403"/>
      <c r="K590" s="403"/>
      <c r="L590" s="403"/>
      <c r="M590" s="403"/>
      <c r="N590" s="403"/>
      <c r="O590" s="430"/>
      <c r="P590" s="408" t="s">
        <v>69</v>
      </c>
      <c r="Q590" s="409"/>
      <c r="R590" s="409"/>
      <c r="S590" s="409"/>
      <c r="T590" s="409"/>
      <c r="U590" s="409"/>
      <c r="V590" s="410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402" t="s">
        <v>71</v>
      </c>
      <c r="B591" s="403"/>
      <c r="C591" s="403"/>
      <c r="D591" s="403"/>
      <c r="E591" s="403"/>
      <c r="F591" s="403"/>
      <c r="G591" s="403"/>
      <c r="H591" s="403"/>
      <c r="I591" s="403"/>
      <c r="J591" s="403"/>
      <c r="K591" s="403"/>
      <c r="L591" s="403"/>
      <c r="M591" s="403"/>
      <c r="N591" s="403"/>
      <c r="O591" s="403"/>
      <c r="P591" s="403"/>
      <c r="Q591" s="403"/>
      <c r="R591" s="403"/>
      <c r="S591" s="403"/>
      <c r="T591" s="403"/>
      <c r="U591" s="403"/>
      <c r="V591" s="403"/>
      <c r="W591" s="403"/>
      <c r="X591" s="403"/>
      <c r="Y591" s="403"/>
      <c r="Z591" s="403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3">
        <v>4640242180106</v>
      </c>
      <c r="E592" s="39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648" t="s">
        <v>742</v>
      </c>
      <c r="Q592" s="391"/>
      <c r="R592" s="391"/>
      <c r="S592" s="391"/>
      <c r="T592" s="392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429"/>
      <c r="B593" s="403"/>
      <c r="C593" s="403"/>
      <c r="D593" s="403"/>
      <c r="E593" s="403"/>
      <c r="F593" s="403"/>
      <c r="G593" s="403"/>
      <c r="H593" s="403"/>
      <c r="I593" s="403"/>
      <c r="J593" s="403"/>
      <c r="K593" s="403"/>
      <c r="L593" s="403"/>
      <c r="M593" s="403"/>
      <c r="N593" s="403"/>
      <c r="O593" s="430"/>
      <c r="P593" s="408" t="s">
        <v>69</v>
      </c>
      <c r="Q593" s="409"/>
      <c r="R593" s="409"/>
      <c r="S593" s="409"/>
      <c r="T593" s="409"/>
      <c r="U593" s="409"/>
      <c r="V593" s="410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403"/>
      <c r="B594" s="403"/>
      <c r="C594" s="403"/>
      <c r="D594" s="403"/>
      <c r="E594" s="403"/>
      <c r="F594" s="403"/>
      <c r="G594" s="403"/>
      <c r="H594" s="403"/>
      <c r="I594" s="403"/>
      <c r="J594" s="403"/>
      <c r="K594" s="403"/>
      <c r="L594" s="403"/>
      <c r="M594" s="403"/>
      <c r="N594" s="403"/>
      <c r="O594" s="430"/>
      <c r="P594" s="408" t="s">
        <v>69</v>
      </c>
      <c r="Q594" s="409"/>
      <c r="R594" s="409"/>
      <c r="S594" s="409"/>
      <c r="T594" s="409"/>
      <c r="U594" s="409"/>
      <c r="V594" s="410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673"/>
      <c r="B595" s="403"/>
      <c r="C595" s="403"/>
      <c r="D595" s="403"/>
      <c r="E595" s="403"/>
      <c r="F595" s="403"/>
      <c r="G595" s="403"/>
      <c r="H595" s="403"/>
      <c r="I595" s="403"/>
      <c r="J595" s="403"/>
      <c r="K595" s="403"/>
      <c r="L595" s="403"/>
      <c r="M595" s="403"/>
      <c r="N595" s="403"/>
      <c r="O595" s="604"/>
      <c r="P595" s="387" t="s">
        <v>743</v>
      </c>
      <c r="Q595" s="388"/>
      <c r="R595" s="388"/>
      <c r="S595" s="388"/>
      <c r="T595" s="388"/>
      <c r="U595" s="388"/>
      <c r="V595" s="389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15550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15654.52</v>
      </c>
      <c r="Z595" s="37"/>
      <c r="AA595" s="386"/>
      <c r="AB595" s="386"/>
      <c r="AC595" s="386"/>
    </row>
    <row r="596" spans="1:32" x14ac:dyDescent="0.2">
      <c r="A596" s="403"/>
      <c r="B596" s="403"/>
      <c r="C596" s="403"/>
      <c r="D596" s="403"/>
      <c r="E596" s="403"/>
      <c r="F596" s="403"/>
      <c r="G596" s="403"/>
      <c r="H596" s="403"/>
      <c r="I596" s="403"/>
      <c r="J596" s="403"/>
      <c r="K596" s="403"/>
      <c r="L596" s="403"/>
      <c r="M596" s="403"/>
      <c r="N596" s="403"/>
      <c r="O596" s="604"/>
      <c r="P596" s="387" t="s">
        <v>744</v>
      </c>
      <c r="Q596" s="388"/>
      <c r="R596" s="388"/>
      <c r="S596" s="388"/>
      <c r="T596" s="388"/>
      <c r="U596" s="388"/>
      <c r="V596" s="389"/>
      <c r="W596" s="37" t="s">
        <v>68</v>
      </c>
      <c r="X596" s="385">
        <f>IFERROR(SUM(BM22:BM592),"0")</f>
        <v>16524.305003234313</v>
      </c>
      <c r="Y596" s="385">
        <f>IFERROR(SUM(BN22:BN592),"0")</f>
        <v>16634.695999999996</v>
      </c>
      <c r="Z596" s="37"/>
      <c r="AA596" s="386"/>
      <c r="AB596" s="386"/>
      <c r="AC596" s="386"/>
    </row>
    <row r="597" spans="1:32" x14ac:dyDescent="0.2">
      <c r="A597" s="403"/>
      <c r="B597" s="403"/>
      <c r="C597" s="403"/>
      <c r="D597" s="403"/>
      <c r="E597" s="403"/>
      <c r="F597" s="403"/>
      <c r="G597" s="403"/>
      <c r="H597" s="403"/>
      <c r="I597" s="403"/>
      <c r="J597" s="403"/>
      <c r="K597" s="403"/>
      <c r="L597" s="403"/>
      <c r="M597" s="403"/>
      <c r="N597" s="403"/>
      <c r="O597" s="604"/>
      <c r="P597" s="387" t="s">
        <v>745</v>
      </c>
      <c r="Q597" s="388"/>
      <c r="R597" s="388"/>
      <c r="S597" s="388"/>
      <c r="T597" s="388"/>
      <c r="U597" s="388"/>
      <c r="V597" s="389"/>
      <c r="W597" s="37" t="s">
        <v>746</v>
      </c>
      <c r="X597" s="38">
        <f>ROUNDUP(SUM(BO22:BO592),0)</f>
        <v>30</v>
      </c>
      <c r="Y597" s="38">
        <f>ROUNDUP(SUM(BP22:BP592),0)</f>
        <v>30</v>
      </c>
      <c r="Z597" s="37"/>
      <c r="AA597" s="386"/>
      <c r="AB597" s="386"/>
      <c r="AC597" s="386"/>
    </row>
    <row r="598" spans="1:32" x14ac:dyDescent="0.2">
      <c r="A598" s="403"/>
      <c r="B598" s="403"/>
      <c r="C598" s="403"/>
      <c r="D598" s="403"/>
      <c r="E598" s="403"/>
      <c r="F598" s="403"/>
      <c r="G598" s="403"/>
      <c r="H598" s="403"/>
      <c r="I598" s="403"/>
      <c r="J598" s="403"/>
      <c r="K598" s="403"/>
      <c r="L598" s="403"/>
      <c r="M598" s="403"/>
      <c r="N598" s="403"/>
      <c r="O598" s="604"/>
      <c r="P598" s="387" t="s">
        <v>747</v>
      </c>
      <c r="Q598" s="388"/>
      <c r="R598" s="388"/>
      <c r="S598" s="388"/>
      <c r="T598" s="388"/>
      <c r="U598" s="388"/>
      <c r="V598" s="389"/>
      <c r="W598" s="37" t="s">
        <v>68</v>
      </c>
      <c r="X598" s="385">
        <f>GrossWeightTotal+PalletQtyTotal*25</f>
        <v>17274.305003234313</v>
      </c>
      <c r="Y598" s="385">
        <f>GrossWeightTotalR+PalletQtyTotalR*25</f>
        <v>17384.695999999996</v>
      </c>
      <c r="Z598" s="37"/>
      <c r="AA598" s="386"/>
      <c r="AB598" s="386"/>
      <c r="AC598" s="386"/>
    </row>
    <row r="599" spans="1:32" x14ac:dyDescent="0.2">
      <c r="A599" s="403"/>
      <c r="B599" s="403"/>
      <c r="C599" s="403"/>
      <c r="D599" s="403"/>
      <c r="E599" s="403"/>
      <c r="F599" s="403"/>
      <c r="G599" s="403"/>
      <c r="H599" s="403"/>
      <c r="I599" s="403"/>
      <c r="J599" s="403"/>
      <c r="K599" s="403"/>
      <c r="L599" s="403"/>
      <c r="M599" s="403"/>
      <c r="N599" s="403"/>
      <c r="O599" s="604"/>
      <c r="P599" s="387" t="s">
        <v>748</v>
      </c>
      <c r="Q599" s="388"/>
      <c r="R599" s="388"/>
      <c r="S599" s="388"/>
      <c r="T599" s="388"/>
      <c r="U599" s="388"/>
      <c r="V599" s="389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2473.1711615332306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2488</v>
      </c>
      <c r="Z599" s="37"/>
      <c r="AA599" s="386"/>
      <c r="AB599" s="386"/>
      <c r="AC599" s="386"/>
    </row>
    <row r="600" spans="1:32" ht="14.25" customHeight="1" x14ac:dyDescent="0.2">
      <c r="A600" s="403"/>
      <c r="B600" s="403"/>
      <c r="C600" s="403"/>
      <c r="D600" s="403"/>
      <c r="E600" s="403"/>
      <c r="F600" s="403"/>
      <c r="G600" s="403"/>
      <c r="H600" s="403"/>
      <c r="I600" s="403"/>
      <c r="J600" s="403"/>
      <c r="K600" s="403"/>
      <c r="L600" s="403"/>
      <c r="M600" s="403"/>
      <c r="N600" s="403"/>
      <c r="O600" s="604"/>
      <c r="P600" s="387" t="s">
        <v>749</v>
      </c>
      <c r="Q600" s="388"/>
      <c r="R600" s="388"/>
      <c r="S600" s="388"/>
      <c r="T600" s="388"/>
      <c r="U600" s="388"/>
      <c r="V600" s="389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36.139849999999996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4" t="s">
        <v>107</v>
      </c>
      <c r="D602" s="559"/>
      <c r="E602" s="559"/>
      <c r="F602" s="559"/>
      <c r="G602" s="559"/>
      <c r="H602" s="560"/>
      <c r="I602" s="404" t="s">
        <v>263</v>
      </c>
      <c r="J602" s="559"/>
      <c r="K602" s="559"/>
      <c r="L602" s="559"/>
      <c r="M602" s="559"/>
      <c r="N602" s="559"/>
      <c r="O602" s="559"/>
      <c r="P602" s="559"/>
      <c r="Q602" s="559"/>
      <c r="R602" s="559"/>
      <c r="S602" s="559"/>
      <c r="T602" s="559"/>
      <c r="U602" s="559"/>
      <c r="V602" s="560"/>
      <c r="W602" s="404" t="s">
        <v>483</v>
      </c>
      <c r="X602" s="560"/>
      <c r="Y602" s="404" t="s">
        <v>537</v>
      </c>
      <c r="Z602" s="559"/>
      <c r="AA602" s="559"/>
      <c r="AB602" s="560"/>
      <c r="AC602" s="380" t="s">
        <v>608</v>
      </c>
      <c r="AD602" s="404" t="s">
        <v>649</v>
      </c>
      <c r="AE602" s="560"/>
      <c r="AF602" s="381"/>
    </row>
    <row r="603" spans="1:32" ht="14.25" customHeight="1" thickTop="1" x14ac:dyDescent="0.2">
      <c r="A603" s="695" t="s">
        <v>752</v>
      </c>
      <c r="B603" s="404" t="s">
        <v>62</v>
      </c>
      <c r="C603" s="404" t="s">
        <v>108</v>
      </c>
      <c r="D603" s="404" t="s">
        <v>128</v>
      </c>
      <c r="E603" s="404" t="s">
        <v>176</v>
      </c>
      <c r="F603" s="404" t="s">
        <v>196</v>
      </c>
      <c r="G603" s="404" t="s">
        <v>231</v>
      </c>
      <c r="H603" s="404" t="s">
        <v>107</v>
      </c>
      <c r="I603" s="404" t="s">
        <v>264</v>
      </c>
      <c r="J603" s="404" t="s">
        <v>281</v>
      </c>
      <c r="K603" s="404" t="s">
        <v>337</v>
      </c>
      <c r="L603" s="381"/>
      <c r="M603" s="404" t="s">
        <v>352</v>
      </c>
      <c r="N603" s="381"/>
      <c r="O603" s="404" t="s">
        <v>368</v>
      </c>
      <c r="P603" s="404" t="s">
        <v>381</v>
      </c>
      <c r="Q603" s="404" t="s">
        <v>384</v>
      </c>
      <c r="R603" s="404" t="s">
        <v>391</v>
      </c>
      <c r="S603" s="404" t="s">
        <v>402</v>
      </c>
      <c r="T603" s="404" t="s">
        <v>405</v>
      </c>
      <c r="U603" s="404" t="s">
        <v>412</v>
      </c>
      <c r="V603" s="404" t="s">
        <v>474</v>
      </c>
      <c r="W603" s="404" t="s">
        <v>484</v>
      </c>
      <c r="X603" s="404" t="s">
        <v>512</v>
      </c>
      <c r="Y603" s="404" t="s">
        <v>538</v>
      </c>
      <c r="Z603" s="404" t="s">
        <v>583</v>
      </c>
      <c r="AA603" s="404" t="s">
        <v>598</v>
      </c>
      <c r="AB603" s="404" t="s">
        <v>605</v>
      </c>
      <c r="AC603" s="404" t="s">
        <v>608</v>
      </c>
      <c r="AD603" s="404" t="s">
        <v>649</v>
      </c>
      <c r="AE603" s="404" t="s">
        <v>727</v>
      </c>
      <c r="AF603" s="381"/>
    </row>
    <row r="604" spans="1:32" ht="13.5" customHeight="1" thickBot="1" x14ac:dyDescent="0.25">
      <c r="A604" s="696"/>
      <c r="B604" s="405"/>
      <c r="C604" s="405"/>
      <c r="D604" s="405"/>
      <c r="E604" s="405"/>
      <c r="F604" s="405"/>
      <c r="G604" s="405"/>
      <c r="H604" s="405"/>
      <c r="I604" s="405"/>
      <c r="J604" s="405"/>
      <c r="K604" s="405"/>
      <c r="L604" s="381"/>
      <c r="M604" s="405"/>
      <c r="N604" s="381"/>
      <c r="O604" s="405"/>
      <c r="P604" s="405"/>
      <c r="Q604" s="405"/>
      <c r="R604" s="405"/>
      <c r="S604" s="405"/>
      <c r="T604" s="405"/>
      <c r="U604" s="405"/>
      <c r="V604" s="405"/>
      <c r="W604" s="405"/>
      <c r="X604" s="405"/>
      <c r="Y604" s="405"/>
      <c r="Z604" s="405"/>
      <c r="AA604" s="405"/>
      <c r="AB604" s="405"/>
      <c r="AC604" s="405"/>
      <c r="AD604" s="405"/>
      <c r="AE604" s="40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1209.6000000000001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108</v>
      </c>
      <c r="E605" s="46">
        <f>IFERROR(Y105*1,"0")+IFERROR(Y106*1,"0")+IFERROR(Y107*1,"0")+IFERROR(Y108*1,"0")+IFERROR(Y109*1,"0")+IFERROR(Y113*1,"0")+IFERROR(Y114*1,"0")+IFERROR(Y115*1,"0")+IFERROR(Y116*1,"0")+IFERROR(Y117*1,"0")</f>
        <v>1763.2800000000002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2416.5</v>
      </c>
      <c r="G605" s="46">
        <f>IFERROR(Y153*1,"0")+IFERROR(Y154*1,"0")+IFERROR(Y158*1,"0")+IFERROR(Y159*1,"0")+IFERROR(Y163*1,"0")+IFERROR(Y164*1,"0")</f>
        <v>50.160000000000004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50.400000000000006</v>
      </c>
      <c r="I605" s="46">
        <f>IFERROR(Y191*1,"0")+IFERROR(Y192*1,"0")+IFERROR(Y193*1,"0")+IFERROR(Y194*1,"0")+IFERROR(Y195*1,"0")+IFERROR(Y196*1,"0")+IFERROR(Y197*1,"0")+IFERROR(Y198*1,"0")</f>
        <v>201.60000000000002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1732.5000000000002</v>
      </c>
      <c r="K605" s="46">
        <f>IFERROR(Y247*1,"0")+IFERROR(Y248*1,"0")+IFERROR(Y249*1,"0")+IFERROR(Y250*1,"0")+IFERROR(Y251*1,"0")+IFERROR(Y252*1,"0")+IFERROR(Y253*1,"0")+IFERROR(Y254*1,"0")</f>
        <v>104.39999999999999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205.20000000000002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251.2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1251.6000000000001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0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0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100.80000000000001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6209.2800000000016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P111:V111"/>
    <mergeCell ref="D122:E122"/>
    <mergeCell ref="P117:T117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A19:Z1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2024-09-11T06:25:27Z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