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5DCE4AD7-7177-417D-B4D1-26574FB462A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заказа'!$X$596:$X$596</definedName>
    <definedName name="GrossWeightTotalR">'Бланк заказа'!$Y$596:$Y$596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заказа'!$X$597:$X$597</definedName>
    <definedName name="PalletQtyTotalR">'Бланк заказа'!$Y$597:$Y$597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заказа'!$B$281:$B$281</definedName>
    <definedName name="ProductId148">'Бланк заказа'!$B$286:$B$286</definedName>
    <definedName name="ProductId149">'Бланк заказа'!$B$287:$B$287</definedName>
    <definedName name="ProductId15">'Бланк заказа'!$B$53:$B$53</definedName>
    <definedName name="ProductId150">'Бланк заказа'!$B$288:$B$288</definedName>
    <definedName name="ProductId151">'Бланк заказа'!$B$293:$B$293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заказа'!$B$302:$B$302</definedName>
    <definedName name="ProductId157">'Бланк заказа'!$B$307:$B$307</definedName>
    <definedName name="ProductId158">'Бланк заказа'!$B$311:$B$311</definedName>
    <definedName name="ProductId159">'Бланк заказа'!$B$312:$B$312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заказа'!$B$328:$B$328</definedName>
    <definedName name="ProductId169">'Бланк заказа'!$B$329:$B$329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заказа'!$B$344:$B$344</definedName>
    <definedName name="ProductId179">'Бланк заказа'!$B$345:$B$345</definedName>
    <definedName name="ProductId18">'Бланк заказа'!$B$56:$B$56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заказа'!$B$364:$B$364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заказа'!$B$388:$B$388</definedName>
    <definedName name="ProductId202">'Бланк заказа'!$B$389:$B$389</definedName>
    <definedName name="ProductId203">'Бланк заказа'!$B$393:$B$393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заказа'!$B$405:$B$405</definedName>
    <definedName name="ProductId209">'Бланк заказа'!$B$406:$B$406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заказа'!$B$412:$B$412</definedName>
    <definedName name="ProductId213">'Бланк заказа'!$B$413:$B$413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заказа'!$B$425:$B$425</definedName>
    <definedName name="ProductId22">'Бланк заказа'!$B$63:$B$63</definedName>
    <definedName name="ProductId220">'Бланк заказа'!$B$431:$B$431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заказа'!$B$464:$B$464</definedName>
    <definedName name="ProductId245">'Бланк заказа'!$B$469:$B$469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заказа'!$B$482:$B$482</definedName>
    <definedName name="ProductId253">'Бланк заказа'!$B$487:$B$487</definedName>
    <definedName name="ProductId254">'Бланк заказа'!$B$488:$B$488</definedName>
    <definedName name="ProductId255">'Бланк заказа'!$B$489:$B$489</definedName>
    <definedName name="ProductId256">'Бланк заказа'!$B$494:$B$494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заказа'!$B$511:$B$511</definedName>
    <definedName name="ProductId266">'Бланк заказа'!$B$512:$B$512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заказа'!$B$531:$B$531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заказа'!$B$579:$B$579</definedName>
    <definedName name="ProductId304">'Бланк заказа'!$B$580:$B$580</definedName>
    <definedName name="ProductId305">'Бланк заказа'!$B$584:$B$584</definedName>
    <definedName name="ProductId306">'Бланк заказа'!$B$588:$B$588</definedName>
    <definedName name="ProductId307">'Бланк заказа'!$B$592:$B$592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заказа'!$B$158:$B$158</definedName>
    <definedName name="ProductId75">'Бланк заказа'!$B$159:$B$159</definedName>
    <definedName name="ProductId76">'Бланк заказа'!$B$163:$B$163</definedName>
    <definedName name="ProductId77">'Бланк заказа'!$B$164:$B$164</definedName>
    <definedName name="ProductId78">'Бланк заказа'!$B$169:$B$169</definedName>
    <definedName name="ProductId79">'Бланк заказа'!$B$170:$B$170</definedName>
    <definedName name="ProductId8">'Бланк заказа'!$B$32:$B$32</definedName>
    <definedName name="ProductId80">'Бланк заказа'!$B$171:$B$171</definedName>
    <definedName name="ProductId81">'Бланк заказа'!$B$175:$B$175</definedName>
    <definedName name="ProductId82">'Бланк заказа'!$B$176:$B$176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заказа'!$B$183:$B$183</definedName>
    <definedName name="ProductId87">'Бланк заказа'!$B$184:$B$184</definedName>
    <definedName name="ProductId88">'Бланк заказа'!$B$185:$B$185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заказа'!$X$281:$X$281</definedName>
    <definedName name="SalesQty148">'Бланк заказа'!$X$286:$X$286</definedName>
    <definedName name="SalesQty149">'Бланк заказа'!$X$287:$X$287</definedName>
    <definedName name="SalesQty15">'Бланк заказа'!$X$53:$X$53</definedName>
    <definedName name="SalesQty150">'Бланк заказа'!$X$288:$X$288</definedName>
    <definedName name="SalesQty151">'Бланк заказа'!$X$293:$X$293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заказа'!$X$302:$X$302</definedName>
    <definedName name="SalesQty157">'Бланк заказа'!$X$307:$X$307</definedName>
    <definedName name="SalesQty158">'Бланк заказа'!$X$311:$X$311</definedName>
    <definedName name="SalesQty159">'Бланк заказа'!$X$312:$X$312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заказа'!$X$328:$X$328</definedName>
    <definedName name="SalesQty169">'Бланк заказа'!$X$329:$X$329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заказа'!$X$344:$X$344</definedName>
    <definedName name="SalesQty179">'Бланк заказа'!$X$345:$X$345</definedName>
    <definedName name="SalesQty18">'Бланк заказа'!$X$56:$X$56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заказа'!$X$364:$X$364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заказа'!$X$388:$X$388</definedName>
    <definedName name="SalesQty202">'Бланк заказа'!$X$389:$X$389</definedName>
    <definedName name="SalesQty203">'Бланк заказа'!$X$393:$X$393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заказа'!$X$405:$X$405</definedName>
    <definedName name="SalesQty209">'Бланк заказа'!$X$406:$X$406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заказа'!$X$412:$X$412</definedName>
    <definedName name="SalesQty213">'Бланк заказа'!$X$413:$X$413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заказа'!$X$425:$X$425</definedName>
    <definedName name="SalesQty22">'Бланк заказа'!$X$63:$X$63</definedName>
    <definedName name="SalesQty220">'Бланк заказа'!$X$431:$X$431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заказа'!$X$459:$X$459</definedName>
    <definedName name="SalesQty243">'Бланк заказа'!$X$460:$X$460</definedName>
    <definedName name="SalesQty244">'Бланк заказа'!$X$464:$X$464</definedName>
    <definedName name="SalesQty245">'Бланк заказа'!$X$469:$X$469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заказа'!$X$482:$X$482</definedName>
    <definedName name="SalesQty253">'Бланк заказа'!$X$487:$X$487</definedName>
    <definedName name="SalesQty254">'Бланк заказа'!$X$488:$X$488</definedName>
    <definedName name="SalesQty255">'Бланк заказа'!$X$489:$X$489</definedName>
    <definedName name="SalesQty256">'Бланк заказа'!$X$494:$X$494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заказа'!$X$511:$X$511</definedName>
    <definedName name="SalesQty266">'Бланк заказа'!$X$512:$X$512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заказа'!$X$531:$X$531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заказа'!$X$579:$X$579</definedName>
    <definedName name="SalesQty304">'Бланк заказа'!$X$580:$X$580</definedName>
    <definedName name="SalesQty305">'Бланк заказа'!$X$584:$X$584</definedName>
    <definedName name="SalesQty306">'Бланк заказа'!$X$588:$X$588</definedName>
    <definedName name="SalesQty307">'Бланк заказа'!$X$592:$X$592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заказа'!$X$158:$X$158</definedName>
    <definedName name="SalesQty75">'Бланк заказа'!$X$159:$X$159</definedName>
    <definedName name="SalesQty76">'Бланк заказа'!$X$163:$X$163</definedName>
    <definedName name="SalesQty77">'Бланк заказа'!$X$164:$X$164</definedName>
    <definedName name="SalesQty78">'Бланк заказа'!$X$169:$X$169</definedName>
    <definedName name="SalesQty79">'Бланк заказа'!$X$170:$X$170</definedName>
    <definedName name="SalesQty8">'Бланк заказа'!$X$32:$X$32</definedName>
    <definedName name="SalesQty80">'Бланк заказа'!$X$171:$X$171</definedName>
    <definedName name="SalesQty81">'Бланк заказа'!$X$175:$X$175</definedName>
    <definedName name="SalesQty82">'Бланк заказа'!$X$176:$X$176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заказа'!$X$183:$X$183</definedName>
    <definedName name="SalesQty87">'Бланк заказа'!$X$184:$X$184</definedName>
    <definedName name="SalesQty88">'Бланк заказа'!$X$185:$X$185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заказа'!$Y$281:$Y$281</definedName>
    <definedName name="SalesRoundBox148">'Бланк заказа'!$Y$286:$Y$286</definedName>
    <definedName name="SalesRoundBox149">'Бланк заказа'!$Y$287:$Y$287</definedName>
    <definedName name="SalesRoundBox15">'Бланк заказа'!$Y$53:$Y$53</definedName>
    <definedName name="SalesRoundBox150">'Бланк заказа'!$Y$288:$Y$288</definedName>
    <definedName name="SalesRoundBox151">'Бланк заказа'!$Y$293:$Y$293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заказа'!$Y$302:$Y$302</definedName>
    <definedName name="SalesRoundBox157">'Бланк заказа'!$Y$307:$Y$307</definedName>
    <definedName name="SalesRoundBox158">'Бланк заказа'!$Y$311:$Y$311</definedName>
    <definedName name="SalesRoundBox159">'Бланк заказа'!$Y$312:$Y$312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заказа'!$Y$328:$Y$328</definedName>
    <definedName name="SalesRoundBox169">'Бланк заказа'!$Y$329:$Y$329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заказа'!$Y$344:$Y$344</definedName>
    <definedName name="SalesRoundBox179">'Бланк заказа'!$Y$345:$Y$345</definedName>
    <definedName name="SalesRoundBox18">'Бланк заказа'!$Y$56:$Y$56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заказа'!$Y$364:$Y$364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заказа'!$Y$388:$Y$388</definedName>
    <definedName name="SalesRoundBox202">'Бланк заказа'!$Y$389:$Y$389</definedName>
    <definedName name="SalesRoundBox203">'Бланк заказа'!$Y$393:$Y$393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заказа'!$Y$405:$Y$405</definedName>
    <definedName name="SalesRoundBox209">'Бланк заказа'!$Y$406:$Y$406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заказа'!$Y$412:$Y$412</definedName>
    <definedName name="SalesRoundBox213">'Бланк заказа'!$Y$413:$Y$413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заказа'!$Y$425:$Y$425</definedName>
    <definedName name="SalesRoundBox22">'Бланк заказа'!$Y$63:$Y$63</definedName>
    <definedName name="SalesRoundBox220">'Бланк заказа'!$Y$431:$Y$431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заказа'!$Y$459:$Y$459</definedName>
    <definedName name="SalesRoundBox243">'Бланк заказа'!$Y$460:$Y$460</definedName>
    <definedName name="SalesRoundBox244">'Бланк заказа'!$Y$464:$Y$464</definedName>
    <definedName name="SalesRoundBox245">'Бланк заказа'!$Y$469:$Y$469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заказа'!$Y$482:$Y$482</definedName>
    <definedName name="SalesRoundBox253">'Бланк заказа'!$Y$487:$Y$487</definedName>
    <definedName name="SalesRoundBox254">'Бланк заказа'!$Y$488:$Y$488</definedName>
    <definedName name="SalesRoundBox255">'Бланк заказа'!$Y$489:$Y$489</definedName>
    <definedName name="SalesRoundBox256">'Бланк заказа'!$Y$494:$Y$494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заказа'!$Y$511:$Y$511</definedName>
    <definedName name="SalesRoundBox266">'Бланк заказа'!$Y$512:$Y$512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заказа'!$Y$531:$Y$531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заказа'!$Y$579:$Y$579</definedName>
    <definedName name="SalesRoundBox304">'Бланк заказа'!$Y$580:$Y$580</definedName>
    <definedName name="SalesRoundBox305">'Бланк заказа'!$Y$584:$Y$584</definedName>
    <definedName name="SalesRoundBox306">'Бланк заказа'!$Y$588:$Y$588</definedName>
    <definedName name="SalesRoundBox307">'Бланк заказа'!$Y$592:$Y$592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заказа'!$Y$158:$Y$158</definedName>
    <definedName name="SalesRoundBox75">'Бланк заказа'!$Y$159:$Y$159</definedName>
    <definedName name="SalesRoundBox76">'Бланк заказа'!$Y$163:$Y$163</definedName>
    <definedName name="SalesRoundBox77">'Бланк заказа'!$Y$164:$Y$164</definedName>
    <definedName name="SalesRoundBox78">'Бланк заказа'!$Y$169:$Y$169</definedName>
    <definedName name="SalesRoundBox79">'Бланк заказа'!$Y$170:$Y$170</definedName>
    <definedName name="SalesRoundBox8">'Бланк заказа'!$Y$32:$Y$32</definedName>
    <definedName name="SalesRoundBox80">'Бланк заказа'!$Y$171:$Y$171</definedName>
    <definedName name="SalesRoundBox81">'Бланк заказа'!$Y$175:$Y$175</definedName>
    <definedName name="SalesRoundBox82">'Бланк заказа'!$Y$176:$Y$176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заказа'!$Y$183:$Y$183</definedName>
    <definedName name="SalesRoundBox87">'Бланк заказа'!$Y$184:$Y$184</definedName>
    <definedName name="SalesRoundBox88">'Бланк заказа'!$Y$185:$Y$185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заказа'!$W$281:$W$281</definedName>
    <definedName name="UnitOfMeasure148">'Бланк заказа'!$W$286:$W$286</definedName>
    <definedName name="UnitOfMeasure149">'Бланк заказа'!$W$287:$W$287</definedName>
    <definedName name="UnitOfMeasure15">'Бланк заказа'!$W$53:$W$53</definedName>
    <definedName name="UnitOfMeasure150">'Бланк заказа'!$W$288:$W$288</definedName>
    <definedName name="UnitOfMeasure151">'Бланк заказа'!$W$293:$W$293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заказа'!$W$302:$W$302</definedName>
    <definedName name="UnitOfMeasure157">'Бланк заказа'!$W$307:$W$307</definedName>
    <definedName name="UnitOfMeasure158">'Бланк заказа'!$W$311:$W$311</definedName>
    <definedName name="UnitOfMeasure159">'Бланк заказа'!$W$312:$W$312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заказа'!$W$328:$W$328</definedName>
    <definedName name="UnitOfMeasure169">'Бланк заказа'!$W$329:$W$329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заказа'!$W$344:$W$344</definedName>
    <definedName name="UnitOfMeasure179">'Бланк заказа'!$W$345:$W$345</definedName>
    <definedName name="UnitOfMeasure18">'Бланк заказа'!$W$56:$W$56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заказа'!$W$364:$W$364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заказа'!$W$388:$W$388</definedName>
    <definedName name="UnitOfMeasure202">'Бланк заказа'!$W$389:$W$389</definedName>
    <definedName name="UnitOfMeasure203">'Бланк заказа'!$W$393:$W$393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заказа'!$W$405:$W$405</definedName>
    <definedName name="UnitOfMeasure209">'Бланк заказа'!$W$406:$W$406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заказа'!$W$412:$W$412</definedName>
    <definedName name="UnitOfMeasure213">'Бланк заказа'!$W$413:$W$413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заказа'!$W$425:$W$425</definedName>
    <definedName name="UnitOfMeasure22">'Бланк заказа'!$W$63:$W$63</definedName>
    <definedName name="UnitOfMeasure220">'Бланк заказа'!$W$431:$W$431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заказа'!$W$459:$W$459</definedName>
    <definedName name="UnitOfMeasure243">'Бланк заказа'!$W$460:$W$460</definedName>
    <definedName name="UnitOfMeasure244">'Бланк заказа'!$W$464:$W$464</definedName>
    <definedName name="UnitOfMeasure245">'Бланк заказа'!$W$469:$W$469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заказа'!$W$482:$W$482</definedName>
    <definedName name="UnitOfMeasure253">'Бланк заказа'!$W$487:$W$487</definedName>
    <definedName name="UnitOfMeasure254">'Бланк заказа'!$W$488:$W$488</definedName>
    <definedName name="UnitOfMeasure255">'Бланк заказа'!$W$489:$W$489</definedName>
    <definedName name="UnitOfMeasure256">'Бланк заказа'!$W$494:$W$494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заказа'!$W$511:$W$511</definedName>
    <definedName name="UnitOfMeasure266">'Бланк заказа'!$W$512:$W$512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заказа'!$W$531:$W$531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заказа'!$W$579:$W$579</definedName>
    <definedName name="UnitOfMeasure304">'Бланк заказа'!$W$580:$W$580</definedName>
    <definedName name="UnitOfMeasure305">'Бланк заказа'!$W$584:$W$584</definedName>
    <definedName name="UnitOfMeasure306">'Бланк заказа'!$W$588:$W$588</definedName>
    <definedName name="UnitOfMeasure307">'Бланк заказа'!$W$592:$W$592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заказа'!$W$158:$W$158</definedName>
    <definedName name="UnitOfMeasure75">'Бланк заказа'!$W$159:$W$159</definedName>
    <definedName name="UnitOfMeasure76">'Бланк заказа'!$W$163:$W$163</definedName>
    <definedName name="UnitOfMeasure77">'Бланк заказа'!$W$164:$W$164</definedName>
    <definedName name="UnitOfMeasure78">'Бланк заказа'!$W$169:$W$169</definedName>
    <definedName name="UnitOfMeasure79">'Бланк заказа'!$W$170:$W$170</definedName>
    <definedName name="UnitOfMeasure8">'Бланк заказа'!$W$32:$W$32</definedName>
    <definedName name="UnitOfMeasure80">'Бланк заказа'!$W$171:$W$171</definedName>
    <definedName name="UnitOfMeasure81">'Бланк заказа'!$W$175:$W$175</definedName>
    <definedName name="UnitOfMeasure82">'Бланк заказа'!$W$176:$W$176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заказа'!$W$183:$W$183</definedName>
    <definedName name="UnitOfMeasure87">'Бланк заказа'!$W$184:$W$184</definedName>
    <definedName name="UnitOfMeasure88">'Бланк заказа'!$W$185:$W$185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4" i="1" l="1"/>
  <c r="X593" i="1"/>
  <c r="BO592" i="1"/>
  <c r="BM592" i="1"/>
  <c r="Y592" i="1"/>
  <c r="X590" i="1"/>
  <c r="Y589" i="1"/>
  <c r="X589" i="1"/>
  <c r="BP588" i="1"/>
  <c r="BO588" i="1"/>
  <c r="BN588" i="1"/>
  <c r="BM588" i="1"/>
  <c r="Z588" i="1"/>
  <c r="Z589" i="1" s="1"/>
  <c r="Y588" i="1"/>
  <c r="Y590" i="1" s="1"/>
  <c r="X586" i="1"/>
  <c r="X585" i="1"/>
  <c r="BO584" i="1"/>
  <c r="BM584" i="1"/>
  <c r="Y584" i="1"/>
  <c r="X582" i="1"/>
  <c r="Y581" i="1"/>
  <c r="X581" i="1"/>
  <c r="BP580" i="1"/>
  <c r="BO580" i="1"/>
  <c r="BN580" i="1"/>
  <c r="BM580" i="1"/>
  <c r="Z580" i="1"/>
  <c r="Y580" i="1"/>
  <c r="BP579" i="1"/>
  <c r="BO579" i="1"/>
  <c r="BN579" i="1"/>
  <c r="BM579" i="1"/>
  <c r="Z579" i="1"/>
  <c r="Z581" i="1" s="1"/>
  <c r="Y579" i="1"/>
  <c r="AE605" i="1" s="1"/>
  <c r="X576" i="1"/>
  <c r="X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X569" i="1"/>
  <c r="Y568" i="1"/>
  <c r="X568" i="1"/>
  <c r="BP567" i="1"/>
  <c r="BO567" i="1"/>
  <c r="BN567" i="1"/>
  <c r="BM567" i="1"/>
  <c r="Z567" i="1"/>
  <c r="Y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BP564" i="1"/>
  <c r="BO564" i="1"/>
  <c r="BN564" i="1"/>
  <c r="BM564" i="1"/>
  <c r="Z564" i="1"/>
  <c r="Z568" i="1" s="1"/>
  <c r="Y564" i="1"/>
  <c r="Y569" i="1" s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X552" i="1"/>
  <c r="Y551" i="1"/>
  <c r="X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BP548" i="1"/>
  <c r="BO548" i="1"/>
  <c r="BN548" i="1"/>
  <c r="BM548" i="1"/>
  <c r="Z548" i="1"/>
  <c r="Y548" i="1"/>
  <c r="BP547" i="1"/>
  <c r="BO547" i="1"/>
  <c r="BN547" i="1"/>
  <c r="BM547" i="1"/>
  <c r="Z547" i="1"/>
  <c r="Z551" i="1" s="1"/>
  <c r="Y547" i="1"/>
  <c r="Y552" i="1" s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X533" i="1"/>
  <c r="Y532" i="1"/>
  <c r="X532" i="1"/>
  <c r="BP531" i="1"/>
  <c r="BO531" i="1"/>
  <c r="BN531" i="1"/>
  <c r="BM531" i="1"/>
  <c r="Z531" i="1"/>
  <c r="Z532" i="1" s="1"/>
  <c r="Y531" i="1"/>
  <c r="Y533" i="1" s="1"/>
  <c r="P531" i="1"/>
  <c r="X529" i="1"/>
  <c r="Y528" i="1"/>
  <c r="X528" i="1"/>
  <c r="BP527" i="1"/>
  <c r="BO527" i="1"/>
  <c r="BN527" i="1"/>
  <c r="BM527" i="1"/>
  <c r="Z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Y529" i="1" s="1"/>
  <c r="P525" i="1"/>
  <c r="X523" i="1"/>
  <c r="X522" i="1"/>
  <c r="BP521" i="1"/>
  <c r="BO521" i="1"/>
  <c r="BN521" i="1"/>
  <c r="BM521" i="1"/>
  <c r="Z521" i="1"/>
  <c r="Y521" i="1"/>
  <c r="P521" i="1"/>
  <c r="BO520" i="1"/>
  <c r="BM520" i="1"/>
  <c r="Y520" i="1"/>
  <c r="P520" i="1"/>
  <c r="BP519" i="1"/>
  <c r="BO519" i="1"/>
  <c r="BN519" i="1"/>
  <c r="BM519" i="1"/>
  <c r="Z519" i="1"/>
  <c r="Y519" i="1"/>
  <c r="P519" i="1"/>
  <c r="BO518" i="1"/>
  <c r="BM518" i="1"/>
  <c r="Y518" i="1"/>
  <c r="P518" i="1"/>
  <c r="BP517" i="1"/>
  <c r="BO517" i="1"/>
  <c r="BN517" i="1"/>
  <c r="BM517" i="1"/>
  <c r="Z517" i="1"/>
  <c r="Y517" i="1"/>
  <c r="P517" i="1"/>
  <c r="BO516" i="1"/>
  <c r="BM516" i="1"/>
  <c r="Y516" i="1"/>
  <c r="P516" i="1"/>
  <c r="X514" i="1"/>
  <c r="X513" i="1"/>
  <c r="BO512" i="1"/>
  <c r="BM512" i="1"/>
  <c r="Y512" i="1"/>
  <c r="P512" i="1"/>
  <c r="BP511" i="1"/>
  <c r="BO511" i="1"/>
  <c r="BN511" i="1"/>
  <c r="BM511" i="1"/>
  <c r="Z511" i="1"/>
  <c r="Y511" i="1"/>
  <c r="P511" i="1"/>
  <c r="X509" i="1"/>
  <c r="X508" i="1"/>
  <c r="BP507" i="1"/>
  <c r="BO507" i="1"/>
  <c r="BN507" i="1"/>
  <c r="BM507" i="1"/>
  <c r="Z507" i="1"/>
  <c r="Y507" i="1"/>
  <c r="P507" i="1"/>
  <c r="BO506" i="1"/>
  <c r="BM506" i="1"/>
  <c r="Y506" i="1"/>
  <c r="P506" i="1"/>
  <c r="BP505" i="1"/>
  <c r="BO505" i="1"/>
  <c r="BN505" i="1"/>
  <c r="BM505" i="1"/>
  <c r="Z505" i="1"/>
  <c r="Y505" i="1"/>
  <c r="P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BP501" i="1"/>
  <c r="BO501" i="1"/>
  <c r="BN501" i="1"/>
  <c r="BM501" i="1"/>
  <c r="Z501" i="1"/>
  <c r="Y501" i="1"/>
  <c r="P501" i="1"/>
  <c r="BO500" i="1"/>
  <c r="BM500" i="1"/>
  <c r="Y500" i="1"/>
  <c r="P500" i="1"/>
  <c r="X496" i="1"/>
  <c r="X495" i="1"/>
  <c r="BO494" i="1"/>
  <c r="BM494" i="1"/>
  <c r="Y494" i="1"/>
  <c r="P494" i="1"/>
  <c r="X491" i="1"/>
  <c r="X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P487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N474" i="1"/>
  <c r="BM474" i="1"/>
  <c r="Z474" i="1"/>
  <c r="Y474" i="1"/>
  <c r="BP474" i="1" s="1"/>
  <c r="P474" i="1"/>
  <c r="BO473" i="1"/>
  <c r="BM473" i="1"/>
  <c r="Y473" i="1"/>
  <c r="Y479" i="1" s="1"/>
  <c r="P473" i="1"/>
  <c r="X471" i="1"/>
  <c r="X470" i="1"/>
  <c r="BO469" i="1"/>
  <c r="BM469" i="1"/>
  <c r="Y469" i="1"/>
  <c r="Y470" i="1" s="1"/>
  <c r="P469" i="1"/>
  <c r="X466" i="1"/>
  <c r="X465" i="1"/>
  <c r="BO464" i="1"/>
  <c r="BM464" i="1"/>
  <c r="Y464" i="1"/>
  <c r="Y465" i="1" s="1"/>
  <c r="P464" i="1"/>
  <c r="X462" i="1"/>
  <c r="X461" i="1"/>
  <c r="BO460" i="1"/>
  <c r="BM460" i="1"/>
  <c r="Y460" i="1"/>
  <c r="BP460" i="1" s="1"/>
  <c r="P460" i="1"/>
  <c r="BP459" i="1"/>
  <c r="BO459" i="1"/>
  <c r="BN459" i="1"/>
  <c r="BM459" i="1"/>
  <c r="Z459" i="1"/>
  <c r="Y459" i="1"/>
  <c r="Y461" i="1" s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BP454" i="1" s="1"/>
  <c r="P454" i="1"/>
  <c r="BP453" i="1"/>
  <c r="BO453" i="1"/>
  <c r="BN453" i="1"/>
  <c r="BM453" i="1"/>
  <c r="Z453" i="1"/>
  <c r="Y453" i="1"/>
  <c r="P453" i="1"/>
  <c r="BO452" i="1"/>
  <c r="BM452" i="1"/>
  <c r="Y452" i="1"/>
  <c r="BP452" i="1" s="1"/>
  <c r="P452" i="1"/>
  <c r="BP451" i="1"/>
  <c r="BO451" i="1"/>
  <c r="BN451" i="1"/>
  <c r="BM451" i="1"/>
  <c r="Z451" i="1"/>
  <c r="Y451" i="1"/>
  <c r="P451" i="1"/>
  <c r="BO450" i="1"/>
  <c r="BM450" i="1"/>
  <c r="Y450" i="1"/>
  <c r="BP450" i="1" s="1"/>
  <c r="P450" i="1"/>
  <c r="BP449" i="1"/>
  <c r="BO449" i="1"/>
  <c r="BN449" i="1"/>
  <c r="BM449" i="1"/>
  <c r="Z449" i="1"/>
  <c r="Y449" i="1"/>
  <c r="P449" i="1"/>
  <c r="BO448" i="1"/>
  <c r="BM448" i="1"/>
  <c r="Y448" i="1"/>
  <c r="BP448" i="1" s="1"/>
  <c r="P448" i="1"/>
  <c r="BP447" i="1"/>
  <c r="BO447" i="1"/>
  <c r="BN447" i="1"/>
  <c r="BM447" i="1"/>
  <c r="Z447" i="1"/>
  <c r="Y447" i="1"/>
  <c r="BP446" i="1"/>
  <c r="BO446" i="1"/>
  <c r="BN446" i="1"/>
  <c r="BM446" i="1"/>
  <c r="Z446" i="1"/>
  <c r="Y446" i="1"/>
  <c r="P446" i="1"/>
  <c r="BO445" i="1"/>
  <c r="BM445" i="1"/>
  <c r="Y445" i="1"/>
  <c r="BP445" i="1" s="1"/>
  <c r="P445" i="1"/>
  <c r="BP444" i="1"/>
  <c r="BO444" i="1"/>
  <c r="BN444" i="1"/>
  <c r="BM444" i="1"/>
  <c r="Z444" i="1"/>
  <c r="Y444" i="1"/>
  <c r="P444" i="1"/>
  <c r="BO443" i="1"/>
  <c r="BM443" i="1"/>
  <c r="Y443" i="1"/>
  <c r="BP443" i="1" s="1"/>
  <c r="P443" i="1"/>
  <c r="BP442" i="1"/>
  <c r="BO442" i="1"/>
  <c r="BN442" i="1"/>
  <c r="BM442" i="1"/>
  <c r="Z442" i="1"/>
  <c r="Y442" i="1"/>
  <c r="P442" i="1"/>
  <c r="BO441" i="1"/>
  <c r="BM441" i="1"/>
  <c r="Y441" i="1"/>
  <c r="BP441" i="1" s="1"/>
  <c r="P441" i="1"/>
  <c r="BP440" i="1"/>
  <c r="BO440" i="1"/>
  <c r="BN440" i="1"/>
  <c r="BM440" i="1"/>
  <c r="Z440" i="1"/>
  <c r="Y440" i="1"/>
  <c r="P440" i="1"/>
  <c r="BO439" i="1"/>
  <c r="BM439" i="1"/>
  <c r="Y439" i="1"/>
  <c r="BP439" i="1" s="1"/>
  <c r="P439" i="1"/>
  <c r="BP438" i="1"/>
  <c r="BO438" i="1"/>
  <c r="BN438" i="1"/>
  <c r="BM438" i="1"/>
  <c r="Z438" i="1"/>
  <c r="Y438" i="1"/>
  <c r="P438" i="1"/>
  <c r="BO437" i="1"/>
  <c r="BM437" i="1"/>
  <c r="Y437" i="1"/>
  <c r="BP437" i="1" s="1"/>
  <c r="P437" i="1"/>
  <c r="BP436" i="1"/>
  <c r="BO436" i="1"/>
  <c r="BN436" i="1"/>
  <c r="BM436" i="1"/>
  <c r="Z436" i="1"/>
  <c r="Y436" i="1"/>
  <c r="P436" i="1"/>
  <c r="BO435" i="1"/>
  <c r="BM435" i="1"/>
  <c r="Y435" i="1"/>
  <c r="Y457" i="1" s="1"/>
  <c r="P435" i="1"/>
  <c r="X433" i="1"/>
  <c r="X432" i="1"/>
  <c r="BO431" i="1"/>
  <c r="BM431" i="1"/>
  <c r="Y431" i="1"/>
  <c r="Y605" i="1" s="1"/>
  <c r="P431" i="1"/>
  <c r="X427" i="1"/>
  <c r="X426" i="1"/>
  <c r="BO425" i="1"/>
  <c r="BM425" i="1"/>
  <c r="Y425" i="1"/>
  <c r="Y426" i="1" s="1"/>
  <c r="P425" i="1"/>
  <c r="X423" i="1"/>
  <c r="X422" i="1"/>
  <c r="BO421" i="1"/>
  <c r="BM421" i="1"/>
  <c r="Y421" i="1"/>
  <c r="BP421" i="1" s="1"/>
  <c r="P421" i="1"/>
  <c r="BP420" i="1"/>
  <c r="BO420" i="1"/>
  <c r="BN420" i="1"/>
  <c r="BM420" i="1"/>
  <c r="Z420" i="1"/>
  <c r="Y420" i="1"/>
  <c r="P420" i="1"/>
  <c r="BO419" i="1"/>
  <c r="BM419" i="1"/>
  <c r="Y419" i="1"/>
  <c r="BP419" i="1" s="1"/>
  <c r="P419" i="1"/>
  <c r="BP418" i="1"/>
  <c r="BO418" i="1"/>
  <c r="BN418" i="1"/>
  <c r="BM418" i="1"/>
  <c r="Z418" i="1"/>
  <c r="Y418" i="1"/>
  <c r="P418" i="1"/>
  <c r="BO417" i="1"/>
  <c r="BM417" i="1"/>
  <c r="Y417" i="1"/>
  <c r="Y422" i="1" s="1"/>
  <c r="P417" i="1"/>
  <c r="X415" i="1"/>
  <c r="X414" i="1"/>
  <c r="BO413" i="1"/>
  <c r="BM413" i="1"/>
  <c r="Y413" i="1"/>
  <c r="BP413" i="1" s="1"/>
  <c r="P413" i="1"/>
  <c r="BP412" i="1"/>
  <c r="BO412" i="1"/>
  <c r="BN412" i="1"/>
  <c r="BM412" i="1"/>
  <c r="Z412" i="1"/>
  <c r="Y412" i="1"/>
  <c r="Y414" i="1" s="1"/>
  <c r="P412" i="1"/>
  <c r="X410" i="1"/>
  <c r="X409" i="1"/>
  <c r="BP408" i="1"/>
  <c r="BO408" i="1"/>
  <c r="BN408" i="1"/>
  <c r="BM408" i="1"/>
  <c r="Z408" i="1"/>
  <c r="Y408" i="1"/>
  <c r="P408" i="1"/>
  <c r="BO407" i="1"/>
  <c r="BM407" i="1"/>
  <c r="Y407" i="1"/>
  <c r="BP407" i="1" s="1"/>
  <c r="P407" i="1"/>
  <c r="BP406" i="1"/>
  <c r="BO406" i="1"/>
  <c r="BN406" i="1"/>
  <c r="BM406" i="1"/>
  <c r="Z406" i="1"/>
  <c r="Y406" i="1"/>
  <c r="P406" i="1"/>
  <c r="BO405" i="1"/>
  <c r="BM405" i="1"/>
  <c r="Y405" i="1"/>
  <c r="X605" i="1" s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Y402" i="1" s="1"/>
  <c r="P399" i="1"/>
  <c r="X397" i="1"/>
  <c r="X396" i="1"/>
  <c r="BO395" i="1"/>
  <c r="BM395" i="1"/>
  <c r="Y395" i="1"/>
  <c r="BP395" i="1" s="1"/>
  <c r="P395" i="1"/>
  <c r="BP394" i="1"/>
  <c r="BO394" i="1"/>
  <c r="BN394" i="1"/>
  <c r="BM394" i="1"/>
  <c r="Z394" i="1"/>
  <c r="Y394" i="1"/>
  <c r="P394" i="1"/>
  <c r="BO393" i="1"/>
  <c r="BM393" i="1"/>
  <c r="Y393" i="1"/>
  <c r="Y396" i="1" s="1"/>
  <c r="P393" i="1"/>
  <c r="X391" i="1"/>
  <c r="X390" i="1"/>
  <c r="BO389" i="1"/>
  <c r="BM389" i="1"/>
  <c r="Y389" i="1"/>
  <c r="BP389" i="1" s="1"/>
  <c r="P389" i="1"/>
  <c r="BP388" i="1"/>
  <c r="BO388" i="1"/>
  <c r="BN388" i="1"/>
  <c r="BM388" i="1"/>
  <c r="Z388" i="1"/>
  <c r="Y388" i="1"/>
  <c r="Y390" i="1" s="1"/>
  <c r="P388" i="1"/>
  <c r="X386" i="1"/>
  <c r="X385" i="1"/>
  <c r="BP384" i="1"/>
  <c r="BO384" i="1"/>
  <c r="BN384" i="1"/>
  <c r="BM384" i="1"/>
  <c r="Z384" i="1"/>
  <c r="Y384" i="1"/>
  <c r="P384" i="1"/>
  <c r="BO383" i="1"/>
  <c r="BM383" i="1"/>
  <c r="Y383" i="1"/>
  <c r="BP383" i="1" s="1"/>
  <c r="P383" i="1"/>
  <c r="BP382" i="1"/>
  <c r="BO382" i="1"/>
  <c r="BN382" i="1"/>
  <c r="BM382" i="1"/>
  <c r="Z382" i="1"/>
  <c r="Y382" i="1"/>
  <c r="P382" i="1"/>
  <c r="BO381" i="1"/>
  <c r="BM381" i="1"/>
  <c r="Y381" i="1"/>
  <c r="BP381" i="1" s="1"/>
  <c r="P381" i="1"/>
  <c r="BP380" i="1"/>
  <c r="BO380" i="1"/>
  <c r="BN380" i="1"/>
  <c r="BM380" i="1"/>
  <c r="Z380" i="1"/>
  <c r="Y380" i="1"/>
  <c r="P380" i="1"/>
  <c r="BO379" i="1"/>
  <c r="BM379" i="1"/>
  <c r="Y379" i="1"/>
  <c r="BP379" i="1" s="1"/>
  <c r="P379" i="1"/>
  <c r="BP378" i="1"/>
  <c r="BO378" i="1"/>
  <c r="BN378" i="1"/>
  <c r="BM378" i="1"/>
  <c r="Z378" i="1"/>
  <c r="Y378" i="1"/>
  <c r="P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X366" i="1"/>
  <c r="Y365" i="1"/>
  <c r="X365" i="1"/>
  <c r="BP364" i="1"/>
  <c r="BO364" i="1"/>
  <c r="BN364" i="1"/>
  <c r="BM364" i="1"/>
  <c r="Z364" i="1"/>
  <c r="Z365" i="1" s="1"/>
  <c r="Y364" i="1"/>
  <c r="V605" i="1" s="1"/>
  <c r="P364" i="1"/>
  <c r="X361" i="1"/>
  <c r="Y360" i="1"/>
  <c r="X360" i="1"/>
  <c r="BP359" i="1"/>
  <c r="BO359" i="1"/>
  <c r="BN359" i="1"/>
  <c r="BM359" i="1"/>
  <c r="Z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Y361" i="1" s="1"/>
  <c r="P357" i="1"/>
  <c r="X355" i="1"/>
  <c r="X354" i="1"/>
  <c r="BP353" i="1"/>
  <c r="BO353" i="1"/>
  <c r="BN353" i="1"/>
  <c r="BM353" i="1"/>
  <c r="Z353" i="1"/>
  <c r="Y353" i="1"/>
  <c r="P353" i="1"/>
  <c r="BO352" i="1"/>
  <c r="BM352" i="1"/>
  <c r="Y352" i="1"/>
  <c r="Y354" i="1" s="1"/>
  <c r="P352" i="1"/>
  <c r="BP351" i="1"/>
  <c r="BO351" i="1"/>
  <c r="BN351" i="1"/>
  <c r="BM351" i="1"/>
  <c r="Z351" i="1"/>
  <c r="Y351" i="1"/>
  <c r="BP350" i="1"/>
  <c r="BO350" i="1"/>
  <c r="BN350" i="1"/>
  <c r="BM350" i="1"/>
  <c r="Z350" i="1"/>
  <c r="Y350" i="1"/>
  <c r="X348" i="1"/>
  <c r="X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X342" i="1"/>
  <c r="X341" i="1"/>
  <c r="BO340" i="1"/>
  <c r="BM340" i="1"/>
  <c r="Y340" i="1"/>
  <c r="P340" i="1"/>
  <c r="BP339" i="1"/>
  <c r="BO339" i="1"/>
  <c r="BN339" i="1"/>
  <c r="BM339" i="1"/>
  <c r="Z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Y341" i="1" s="1"/>
  <c r="P335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Z322" i="1"/>
  <c r="Y322" i="1"/>
  <c r="P322" i="1"/>
  <c r="BO321" i="1"/>
  <c r="BM321" i="1"/>
  <c r="Y321" i="1"/>
  <c r="BP321" i="1" s="1"/>
  <c r="P321" i="1"/>
  <c r="BP320" i="1"/>
  <c r="BO320" i="1"/>
  <c r="BN320" i="1"/>
  <c r="BM320" i="1"/>
  <c r="Z320" i="1"/>
  <c r="Y320" i="1"/>
  <c r="P320" i="1"/>
  <c r="BO319" i="1"/>
  <c r="BM319" i="1"/>
  <c r="Y319" i="1"/>
  <c r="BP319" i="1" s="1"/>
  <c r="BO318" i="1"/>
  <c r="BM318" i="1"/>
  <c r="Y318" i="1"/>
  <c r="BP318" i="1" s="1"/>
  <c r="P318" i="1"/>
  <c r="BP317" i="1"/>
  <c r="BO317" i="1"/>
  <c r="BN317" i="1"/>
  <c r="BM317" i="1"/>
  <c r="Z317" i="1"/>
  <c r="Y317" i="1"/>
  <c r="P317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Y313" i="1" s="1"/>
  <c r="P311" i="1"/>
  <c r="X309" i="1"/>
  <c r="X308" i="1"/>
  <c r="BO307" i="1"/>
  <c r="BM307" i="1"/>
  <c r="Y307" i="1"/>
  <c r="T605" i="1" s="1"/>
  <c r="P307" i="1"/>
  <c r="X304" i="1"/>
  <c r="X303" i="1"/>
  <c r="BO302" i="1"/>
  <c r="BM302" i="1"/>
  <c r="Y302" i="1"/>
  <c r="S605" i="1" s="1"/>
  <c r="P302" i="1"/>
  <c r="X299" i="1"/>
  <c r="X298" i="1"/>
  <c r="BO297" i="1"/>
  <c r="BM297" i="1"/>
  <c r="Y297" i="1"/>
  <c r="BP297" i="1" s="1"/>
  <c r="P297" i="1"/>
  <c r="BP296" i="1"/>
  <c r="BO296" i="1"/>
  <c r="BN296" i="1"/>
  <c r="BM296" i="1"/>
  <c r="Z296" i="1"/>
  <c r="Y296" i="1"/>
  <c r="P296" i="1"/>
  <c r="BO295" i="1"/>
  <c r="BM295" i="1"/>
  <c r="Y295" i="1"/>
  <c r="BP295" i="1" s="1"/>
  <c r="P295" i="1"/>
  <c r="BP294" i="1"/>
  <c r="BO294" i="1"/>
  <c r="BN294" i="1"/>
  <c r="BM294" i="1"/>
  <c r="Z294" i="1"/>
  <c r="Y294" i="1"/>
  <c r="P294" i="1"/>
  <c r="BO293" i="1"/>
  <c r="BM293" i="1"/>
  <c r="Y293" i="1"/>
  <c r="R605" i="1" s="1"/>
  <c r="P293" i="1"/>
  <c r="X290" i="1"/>
  <c r="X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Q605" i="1" s="1"/>
  <c r="P286" i="1"/>
  <c r="X283" i="1"/>
  <c r="X282" i="1"/>
  <c r="BO281" i="1"/>
  <c r="BM281" i="1"/>
  <c r="Y281" i="1"/>
  <c r="P605" i="1" s="1"/>
  <c r="P281" i="1"/>
  <c r="X278" i="1"/>
  <c r="X277" i="1"/>
  <c r="BO276" i="1"/>
  <c r="BM276" i="1"/>
  <c r="Y276" i="1"/>
  <c r="BP276" i="1" s="1"/>
  <c r="P276" i="1"/>
  <c r="BP275" i="1"/>
  <c r="BO275" i="1"/>
  <c r="BN275" i="1"/>
  <c r="BM275" i="1"/>
  <c r="Z275" i="1"/>
  <c r="Y275" i="1"/>
  <c r="P275" i="1"/>
  <c r="BO274" i="1"/>
  <c r="BM274" i="1"/>
  <c r="Y274" i="1"/>
  <c r="BP274" i="1" s="1"/>
  <c r="P274" i="1"/>
  <c r="BP273" i="1"/>
  <c r="BO273" i="1"/>
  <c r="BN273" i="1"/>
  <c r="BM273" i="1"/>
  <c r="Z273" i="1"/>
  <c r="Y273" i="1"/>
  <c r="P273" i="1"/>
  <c r="BO272" i="1"/>
  <c r="BM272" i="1"/>
  <c r="Y272" i="1"/>
  <c r="BP272" i="1" s="1"/>
  <c r="BO271" i="1"/>
  <c r="BM271" i="1"/>
  <c r="Y271" i="1"/>
  <c r="O605" i="1" s="1"/>
  <c r="P271" i="1"/>
  <c r="X268" i="1"/>
  <c r="X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BP262" i="1" s="1"/>
  <c r="P262" i="1"/>
  <c r="BP261" i="1"/>
  <c r="BO261" i="1"/>
  <c r="BN261" i="1"/>
  <c r="BM261" i="1"/>
  <c r="Z261" i="1"/>
  <c r="Y261" i="1"/>
  <c r="P261" i="1"/>
  <c r="BO260" i="1"/>
  <c r="BM260" i="1"/>
  <c r="Y260" i="1"/>
  <c r="Y268" i="1" s="1"/>
  <c r="P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K605" i="1" s="1"/>
  <c r="P247" i="1"/>
  <c r="X244" i="1"/>
  <c r="X243" i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BO240" i="1"/>
  <c r="BM240" i="1"/>
  <c r="Y240" i="1"/>
  <c r="BP240" i="1" s="1"/>
  <c r="P240" i="1"/>
  <c r="BP239" i="1"/>
  <c r="BO239" i="1"/>
  <c r="BN239" i="1"/>
  <c r="BM239" i="1"/>
  <c r="Z239" i="1"/>
  <c r="Y239" i="1"/>
  <c r="P239" i="1"/>
  <c r="BO238" i="1"/>
  <c r="BM238" i="1"/>
  <c r="Y238" i="1"/>
  <c r="Y244" i="1" s="1"/>
  <c r="P238" i="1"/>
  <c r="X236" i="1"/>
  <c r="X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Y236" i="1" s="1"/>
  <c r="P224" i="1"/>
  <c r="X222" i="1"/>
  <c r="X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Y222" i="1" s="1"/>
  <c r="P214" i="1"/>
  <c r="BP213" i="1"/>
  <c r="BO213" i="1"/>
  <c r="BN213" i="1"/>
  <c r="BM213" i="1"/>
  <c r="Z213" i="1"/>
  <c r="Y213" i="1"/>
  <c r="Y221" i="1" s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Y210" i="1" s="1"/>
  <c r="P208" i="1"/>
  <c r="X206" i="1"/>
  <c r="X205" i="1"/>
  <c r="BO204" i="1"/>
  <c r="BM204" i="1"/>
  <c r="Y204" i="1"/>
  <c r="Y206" i="1" s="1"/>
  <c r="P204" i="1"/>
  <c r="BP203" i="1"/>
  <c r="BO203" i="1"/>
  <c r="BN203" i="1"/>
  <c r="BM203" i="1"/>
  <c r="Z203" i="1"/>
  <c r="Y203" i="1"/>
  <c r="P203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X187" i="1"/>
  <c r="X186" i="1"/>
  <c r="BO185" i="1"/>
  <c r="BM185" i="1"/>
  <c r="Y185" i="1"/>
  <c r="P185" i="1"/>
  <c r="BP184" i="1"/>
  <c r="BO184" i="1"/>
  <c r="BN184" i="1"/>
  <c r="BM184" i="1"/>
  <c r="Z184" i="1"/>
  <c r="Y184" i="1"/>
  <c r="P184" i="1"/>
  <c r="BO183" i="1"/>
  <c r="BM183" i="1"/>
  <c r="Y183" i="1"/>
  <c r="Y187" i="1" s="1"/>
  <c r="P183" i="1"/>
  <c r="X181" i="1"/>
  <c r="X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81" i="1" s="1"/>
  <c r="P175" i="1"/>
  <c r="X173" i="1"/>
  <c r="X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H605" i="1" s="1"/>
  <c r="P169" i="1"/>
  <c r="X166" i="1"/>
  <c r="X165" i="1"/>
  <c r="BO164" i="1"/>
  <c r="BM164" i="1"/>
  <c r="Y164" i="1"/>
  <c r="Y166" i="1" s="1"/>
  <c r="P164" i="1"/>
  <c r="BP163" i="1"/>
  <c r="BO163" i="1"/>
  <c r="BN163" i="1"/>
  <c r="BM163" i="1"/>
  <c r="Z163" i="1"/>
  <c r="Y163" i="1"/>
  <c r="Y165" i="1" s="1"/>
  <c r="P163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0" i="1" s="1"/>
  <c r="P158" i="1"/>
  <c r="X156" i="1"/>
  <c r="X155" i="1"/>
  <c r="BO154" i="1"/>
  <c r="BM154" i="1"/>
  <c r="Y154" i="1"/>
  <c r="Y156" i="1" s="1"/>
  <c r="P154" i="1"/>
  <c r="BP153" i="1"/>
  <c r="BO153" i="1"/>
  <c r="BN153" i="1"/>
  <c r="BM153" i="1"/>
  <c r="Z153" i="1"/>
  <c r="Y153" i="1"/>
  <c r="P153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49" i="1" s="1"/>
  <c r="P147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Y145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BP131" i="1" s="1"/>
  <c r="BO130" i="1"/>
  <c r="BM130" i="1"/>
  <c r="Y130" i="1"/>
  <c r="Y135" i="1" s="1"/>
  <c r="P130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F605" i="1" s="1"/>
  <c r="P122" i="1"/>
  <c r="X119" i="1"/>
  <c r="X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Y119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E605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Y102" i="1" s="1"/>
  <c r="P98" i="1"/>
  <c r="X96" i="1"/>
  <c r="X95" i="1"/>
  <c r="BO94" i="1"/>
  <c r="BM94" i="1"/>
  <c r="Y94" i="1"/>
  <c r="Y96" i="1" s="1"/>
  <c r="P94" i="1"/>
  <c r="BP93" i="1"/>
  <c r="BO93" i="1"/>
  <c r="BN93" i="1"/>
  <c r="BM93" i="1"/>
  <c r="Z93" i="1"/>
  <c r="Y93" i="1"/>
  <c r="Y95" i="1" s="1"/>
  <c r="P93" i="1"/>
  <c r="X91" i="1"/>
  <c r="X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Y90" i="1" s="1"/>
  <c r="P84" i="1"/>
  <c r="X82" i="1"/>
  <c r="X81" i="1"/>
  <c r="BO80" i="1"/>
  <c r="BM80" i="1"/>
  <c r="Y80" i="1"/>
  <c r="Y82" i="1" s="1"/>
  <c r="P80" i="1"/>
  <c r="BP79" i="1"/>
  <c r="BO79" i="1"/>
  <c r="BN79" i="1"/>
  <c r="BM79" i="1"/>
  <c r="Z79" i="1"/>
  <c r="Y79" i="1"/>
  <c r="Y81" i="1" s="1"/>
  <c r="P79" i="1"/>
  <c r="X77" i="1"/>
  <c r="X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Y76" i="1" s="1"/>
  <c r="P69" i="1"/>
  <c r="BP68" i="1"/>
  <c r="BO68" i="1"/>
  <c r="BN68" i="1"/>
  <c r="BM68" i="1"/>
  <c r="Z68" i="1"/>
  <c r="Y68" i="1"/>
  <c r="X65" i="1"/>
  <c r="X64" i="1"/>
  <c r="BO63" i="1"/>
  <c r="BM63" i="1"/>
  <c r="Y63" i="1"/>
  <c r="Y65" i="1" s="1"/>
  <c r="P63" i="1"/>
  <c r="BP62" i="1"/>
  <c r="BO62" i="1"/>
  <c r="BN62" i="1"/>
  <c r="BM62" i="1"/>
  <c r="Z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C605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7" i="1" s="1"/>
  <c r="P27" i="1"/>
  <c r="BP26" i="1"/>
  <c r="BO26" i="1"/>
  <c r="BN26" i="1"/>
  <c r="BM26" i="1"/>
  <c r="Z26" i="1"/>
  <c r="Y26" i="1"/>
  <c r="Y36" i="1" s="1"/>
  <c r="X24" i="1"/>
  <c r="X595" i="1" s="1"/>
  <c r="X23" i="1"/>
  <c r="X599" i="1" s="1"/>
  <c r="BO22" i="1"/>
  <c r="X597" i="1" s="1"/>
  <c r="BM22" i="1"/>
  <c r="X596" i="1" s="1"/>
  <c r="X598" i="1" s="1"/>
  <c r="Y22" i="1"/>
  <c r="B605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Z27" i="1"/>
  <c r="Z36" i="1" s="1"/>
  <c r="BN27" i="1"/>
  <c r="BP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Z59" i="1" s="1"/>
  <c r="BN53" i="1"/>
  <c r="BP53" i="1"/>
  <c r="Z55" i="1"/>
  <c r="BN55" i="1"/>
  <c r="Z57" i="1"/>
  <c r="BN57" i="1"/>
  <c r="Y60" i="1"/>
  <c r="Z63" i="1"/>
  <c r="Z64" i="1" s="1"/>
  <c r="BN63" i="1"/>
  <c r="BP63" i="1"/>
  <c r="D605" i="1"/>
  <c r="Z69" i="1"/>
  <c r="Z76" i="1" s="1"/>
  <c r="BN69" i="1"/>
  <c r="BP69" i="1"/>
  <c r="Z71" i="1"/>
  <c r="BN71" i="1"/>
  <c r="Z74" i="1"/>
  <c r="BN74" i="1"/>
  <c r="Y77" i="1"/>
  <c r="Z80" i="1"/>
  <c r="Z81" i="1" s="1"/>
  <c r="BN80" i="1"/>
  <c r="BP80" i="1"/>
  <c r="Z84" i="1"/>
  <c r="BN84" i="1"/>
  <c r="BP84" i="1"/>
  <c r="Z86" i="1"/>
  <c r="BN86" i="1"/>
  <c r="Z88" i="1"/>
  <c r="BN88" i="1"/>
  <c r="Y91" i="1"/>
  <c r="Z94" i="1"/>
  <c r="Z95" i="1" s="1"/>
  <c r="BN94" i="1"/>
  <c r="BP94" i="1"/>
  <c r="Z98" i="1"/>
  <c r="Z101" i="1" s="1"/>
  <c r="BN98" i="1"/>
  <c r="BP98" i="1"/>
  <c r="Z100" i="1"/>
  <c r="BN100" i="1"/>
  <c r="Y101" i="1"/>
  <c r="Z105" i="1"/>
  <c r="Z110" i="1" s="1"/>
  <c r="BN105" i="1"/>
  <c r="BP105" i="1"/>
  <c r="Z107" i="1"/>
  <c r="BN107" i="1"/>
  <c r="Z109" i="1"/>
  <c r="BN109" i="1"/>
  <c r="Y110" i="1"/>
  <c r="Z113" i="1"/>
  <c r="Z118" i="1" s="1"/>
  <c r="BN113" i="1"/>
  <c r="BP113" i="1"/>
  <c r="Z115" i="1"/>
  <c r="BN115" i="1"/>
  <c r="Z117" i="1"/>
  <c r="BN117" i="1"/>
  <c r="Y118" i="1"/>
  <c r="Z122" i="1"/>
  <c r="Z127" i="1" s="1"/>
  <c r="BN122" i="1"/>
  <c r="BP122" i="1"/>
  <c r="Z124" i="1"/>
  <c r="BN124" i="1"/>
  <c r="Z126" i="1"/>
  <c r="BN126" i="1"/>
  <c r="Y127" i="1"/>
  <c r="Z130" i="1"/>
  <c r="Z135" i="1" s="1"/>
  <c r="BN130" i="1"/>
  <c r="BP130" i="1"/>
  <c r="Z131" i="1"/>
  <c r="BN131" i="1"/>
  <c r="Z133" i="1"/>
  <c r="BN133" i="1"/>
  <c r="Y136" i="1"/>
  <c r="Z139" i="1"/>
  <c r="Z144" i="1" s="1"/>
  <c r="BN139" i="1"/>
  <c r="Z141" i="1"/>
  <c r="BN141" i="1"/>
  <c r="Z143" i="1"/>
  <c r="BN143" i="1"/>
  <c r="Y144" i="1"/>
  <c r="Z147" i="1"/>
  <c r="Z149" i="1" s="1"/>
  <c r="BN147" i="1"/>
  <c r="BP147" i="1"/>
  <c r="Y150" i="1"/>
  <c r="G605" i="1"/>
  <c r="Z154" i="1"/>
  <c r="Z155" i="1" s="1"/>
  <c r="BN154" i="1"/>
  <c r="BP154" i="1"/>
  <c r="Y155" i="1"/>
  <c r="Z158" i="1"/>
  <c r="Z160" i="1" s="1"/>
  <c r="BN158" i="1"/>
  <c r="BP158" i="1"/>
  <c r="Y161" i="1"/>
  <c r="Z164" i="1"/>
  <c r="Z165" i="1" s="1"/>
  <c r="BN164" i="1"/>
  <c r="BP164" i="1"/>
  <c r="Z169" i="1"/>
  <c r="BN169" i="1"/>
  <c r="BP169" i="1"/>
  <c r="Z171" i="1"/>
  <c r="BN171" i="1"/>
  <c r="Y172" i="1"/>
  <c r="Z175" i="1"/>
  <c r="BN175" i="1"/>
  <c r="BP175" i="1"/>
  <c r="Z177" i="1"/>
  <c r="BN177" i="1"/>
  <c r="Z179" i="1"/>
  <c r="BN179" i="1"/>
  <c r="Y180" i="1"/>
  <c r="BP185" i="1"/>
  <c r="BN185" i="1"/>
  <c r="Z185" i="1"/>
  <c r="I605" i="1"/>
  <c r="Y200" i="1"/>
  <c r="BP191" i="1"/>
  <c r="BN191" i="1"/>
  <c r="Z191" i="1"/>
  <c r="BP195" i="1"/>
  <c r="BN195" i="1"/>
  <c r="Z195" i="1"/>
  <c r="Y199" i="1"/>
  <c r="H9" i="1"/>
  <c r="Y24" i="1"/>
  <c r="Y59" i="1"/>
  <c r="Y111" i="1"/>
  <c r="Y128" i="1"/>
  <c r="Y173" i="1"/>
  <c r="Y186" i="1"/>
  <c r="BP183" i="1"/>
  <c r="BN183" i="1"/>
  <c r="Z183" i="1"/>
  <c r="Z186" i="1" s="1"/>
  <c r="BP193" i="1"/>
  <c r="BN193" i="1"/>
  <c r="Z193" i="1"/>
  <c r="BP197" i="1"/>
  <c r="BN197" i="1"/>
  <c r="Z197" i="1"/>
  <c r="J605" i="1"/>
  <c r="Z204" i="1"/>
  <c r="Z205" i="1" s="1"/>
  <c r="BN204" i="1"/>
  <c r="BP204" i="1"/>
  <c r="Y205" i="1"/>
  <c r="Z208" i="1"/>
  <c r="Z210" i="1" s="1"/>
  <c r="BN208" i="1"/>
  <c r="BP208" i="1"/>
  <c r="Y211" i="1"/>
  <c r="Z214" i="1"/>
  <c r="BN214" i="1"/>
  <c r="BP214" i="1"/>
  <c r="Z216" i="1"/>
  <c r="Z221" i="1" s="1"/>
  <c r="BN216" i="1"/>
  <c r="Z218" i="1"/>
  <c r="BN218" i="1"/>
  <c r="Z220" i="1"/>
  <c r="BN220" i="1"/>
  <c r="Z224" i="1"/>
  <c r="Z235" i="1" s="1"/>
  <c r="BN224" i="1"/>
  <c r="BP224" i="1"/>
  <c r="Z226" i="1"/>
  <c r="BN226" i="1"/>
  <c r="Z228" i="1"/>
  <c r="BN228" i="1"/>
  <c r="Z230" i="1"/>
  <c r="BN230" i="1"/>
  <c r="Z232" i="1"/>
  <c r="BN232" i="1"/>
  <c r="Z234" i="1"/>
  <c r="BN234" i="1"/>
  <c r="Y235" i="1"/>
  <c r="Z238" i="1"/>
  <c r="Z243" i="1" s="1"/>
  <c r="BN238" i="1"/>
  <c r="BP238" i="1"/>
  <c r="Z240" i="1"/>
  <c r="BN240" i="1"/>
  <c r="Z242" i="1"/>
  <c r="BN242" i="1"/>
  <c r="Y243" i="1"/>
  <c r="Z247" i="1"/>
  <c r="Z255" i="1" s="1"/>
  <c r="BN247" i="1"/>
  <c r="BP247" i="1"/>
  <c r="Z249" i="1"/>
  <c r="BN249" i="1"/>
  <c r="Z251" i="1"/>
  <c r="BN251" i="1"/>
  <c r="Z253" i="1"/>
  <c r="BN253" i="1"/>
  <c r="Y256" i="1"/>
  <c r="M605" i="1"/>
  <c r="Z260" i="1"/>
  <c r="Z267" i="1" s="1"/>
  <c r="BN260" i="1"/>
  <c r="BP260" i="1"/>
  <c r="Z262" i="1"/>
  <c r="BN262" i="1"/>
  <c r="Z264" i="1"/>
  <c r="BN264" i="1"/>
  <c r="Z266" i="1"/>
  <c r="BN266" i="1"/>
  <c r="Y267" i="1"/>
  <c r="Z271" i="1"/>
  <c r="BN271" i="1"/>
  <c r="BP271" i="1"/>
  <c r="Z272" i="1"/>
  <c r="BN272" i="1"/>
  <c r="Z274" i="1"/>
  <c r="BN274" i="1"/>
  <c r="Z276" i="1"/>
  <c r="BN276" i="1"/>
  <c r="Y277" i="1"/>
  <c r="Z281" i="1"/>
  <c r="Z282" i="1" s="1"/>
  <c r="BN281" i="1"/>
  <c r="BP281" i="1"/>
  <c r="Y282" i="1"/>
  <c r="Z286" i="1"/>
  <c r="BN286" i="1"/>
  <c r="BP286" i="1"/>
  <c r="Z288" i="1"/>
  <c r="BN288" i="1"/>
  <c r="Y289" i="1"/>
  <c r="Z293" i="1"/>
  <c r="BN293" i="1"/>
  <c r="BP293" i="1"/>
  <c r="Z295" i="1"/>
  <c r="BN295" i="1"/>
  <c r="Z297" i="1"/>
  <c r="BN297" i="1"/>
  <c r="Y298" i="1"/>
  <c r="Z302" i="1"/>
  <c r="Z303" i="1" s="1"/>
  <c r="BN302" i="1"/>
  <c r="BP302" i="1"/>
  <c r="Y303" i="1"/>
  <c r="Z307" i="1"/>
  <c r="Z308" i="1" s="1"/>
  <c r="BN307" i="1"/>
  <c r="BP307" i="1"/>
  <c r="Y308" i="1"/>
  <c r="Z311" i="1"/>
  <c r="Z313" i="1" s="1"/>
  <c r="BN311" i="1"/>
  <c r="BP311" i="1"/>
  <c r="Y314" i="1"/>
  <c r="U605" i="1"/>
  <c r="Y325" i="1"/>
  <c r="Z318" i="1"/>
  <c r="Z325" i="1" s="1"/>
  <c r="BN318" i="1"/>
  <c r="Z319" i="1"/>
  <c r="BN319" i="1"/>
  <c r="Z321" i="1"/>
  <c r="BN321" i="1"/>
  <c r="BP322" i="1"/>
  <c r="BN322" i="1"/>
  <c r="BP324" i="1"/>
  <c r="BN324" i="1"/>
  <c r="Z324" i="1"/>
  <c r="Y326" i="1"/>
  <c r="Y333" i="1"/>
  <c r="BP328" i="1"/>
  <c r="BN328" i="1"/>
  <c r="Z328" i="1"/>
  <c r="Y332" i="1"/>
  <c r="BP336" i="1"/>
  <c r="BN336" i="1"/>
  <c r="Z336" i="1"/>
  <c r="Z341" i="1" s="1"/>
  <c r="BP340" i="1"/>
  <c r="BN340" i="1"/>
  <c r="Z340" i="1"/>
  <c r="Y342" i="1"/>
  <c r="Y347" i="1"/>
  <c r="BP344" i="1"/>
  <c r="BN344" i="1"/>
  <c r="Z344" i="1"/>
  <c r="Y355" i="1"/>
  <c r="Z360" i="1"/>
  <c r="BP358" i="1"/>
  <c r="BN358" i="1"/>
  <c r="Z358" i="1"/>
  <c r="Y372" i="1"/>
  <c r="Y255" i="1"/>
  <c r="Y278" i="1"/>
  <c r="Y283" i="1"/>
  <c r="Y290" i="1"/>
  <c r="Y299" i="1"/>
  <c r="Y304" i="1"/>
  <c r="Y309" i="1"/>
  <c r="BP330" i="1"/>
  <c r="BN330" i="1"/>
  <c r="Z330" i="1"/>
  <c r="BP338" i="1"/>
  <c r="BN338" i="1"/>
  <c r="Z338" i="1"/>
  <c r="BP346" i="1"/>
  <c r="BN346" i="1"/>
  <c r="Z346" i="1"/>
  <c r="Y348" i="1"/>
  <c r="Z354" i="1"/>
  <c r="BP352" i="1"/>
  <c r="BN352" i="1"/>
  <c r="Z352" i="1"/>
  <c r="Z371" i="1"/>
  <c r="BP369" i="1"/>
  <c r="BN369" i="1"/>
  <c r="Z369" i="1"/>
  <c r="Y371" i="1"/>
  <c r="Y385" i="1"/>
  <c r="Y391" i="1"/>
  <c r="Y397" i="1"/>
  <c r="Y401" i="1"/>
  <c r="Y409" i="1"/>
  <c r="Y415" i="1"/>
  <c r="Y423" i="1"/>
  <c r="Y427" i="1"/>
  <c r="Y433" i="1"/>
  <c r="Y456" i="1"/>
  <c r="Y462" i="1"/>
  <c r="Y466" i="1"/>
  <c r="Y471" i="1"/>
  <c r="BP476" i="1"/>
  <c r="BN476" i="1"/>
  <c r="Z476" i="1"/>
  <c r="BP489" i="1"/>
  <c r="BN489" i="1"/>
  <c r="Z489" i="1"/>
  <c r="Y491" i="1"/>
  <c r="AB605" i="1"/>
  <c r="Y495" i="1"/>
  <c r="BP494" i="1"/>
  <c r="BN494" i="1"/>
  <c r="Z494" i="1"/>
  <c r="Z495" i="1" s="1"/>
  <c r="Y496" i="1"/>
  <c r="AC605" i="1"/>
  <c r="Y509" i="1"/>
  <c r="BP500" i="1"/>
  <c r="BN500" i="1"/>
  <c r="Z500" i="1"/>
  <c r="BP504" i="1"/>
  <c r="BN504" i="1"/>
  <c r="Z504" i="1"/>
  <c r="Y508" i="1"/>
  <c r="BP512" i="1"/>
  <c r="BN512" i="1"/>
  <c r="Z512" i="1"/>
  <c r="Z513" i="1" s="1"/>
  <c r="Y514" i="1"/>
  <c r="Y523" i="1"/>
  <c r="BP516" i="1"/>
  <c r="BN516" i="1"/>
  <c r="Z516" i="1"/>
  <c r="BP520" i="1"/>
  <c r="BN520" i="1"/>
  <c r="Z520" i="1"/>
  <c r="Y544" i="1"/>
  <c r="BP537" i="1"/>
  <c r="BN537" i="1"/>
  <c r="Z537" i="1"/>
  <c r="BP539" i="1"/>
  <c r="BN539" i="1"/>
  <c r="Z539" i="1"/>
  <c r="BP541" i="1"/>
  <c r="BN541" i="1"/>
  <c r="Z541" i="1"/>
  <c r="BP543" i="1"/>
  <c r="BN543" i="1"/>
  <c r="Z543" i="1"/>
  <c r="Y545" i="1"/>
  <c r="Y561" i="1"/>
  <c r="BP554" i="1"/>
  <c r="BN554" i="1"/>
  <c r="Z554" i="1"/>
  <c r="BP556" i="1"/>
  <c r="BN556" i="1"/>
  <c r="Z556" i="1"/>
  <c r="BP558" i="1"/>
  <c r="BN558" i="1"/>
  <c r="Z558" i="1"/>
  <c r="BP560" i="1"/>
  <c r="BN560" i="1"/>
  <c r="Z560" i="1"/>
  <c r="Y562" i="1"/>
  <c r="Y575" i="1"/>
  <c r="BP571" i="1"/>
  <c r="BN571" i="1"/>
  <c r="Z571" i="1"/>
  <c r="Y576" i="1"/>
  <c r="BP573" i="1"/>
  <c r="BN573" i="1"/>
  <c r="Z573" i="1"/>
  <c r="Z605" i="1"/>
  <c r="Y366" i="1"/>
  <c r="W605" i="1"/>
  <c r="Z377" i="1"/>
  <c r="Z385" i="1" s="1"/>
  <c r="BN377" i="1"/>
  <c r="Z379" i="1"/>
  <c r="BN379" i="1"/>
  <c r="Z381" i="1"/>
  <c r="BN381" i="1"/>
  <c r="Z383" i="1"/>
  <c r="BN383" i="1"/>
  <c r="Y386" i="1"/>
  <c r="Z389" i="1"/>
  <c r="Z390" i="1" s="1"/>
  <c r="BN389" i="1"/>
  <c r="Z393" i="1"/>
  <c r="Z396" i="1" s="1"/>
  <c r="BN393" i="1"/>
  <c r="BP393" i="1"/>
  <c r="Z395" i="1"/>
  <c r="BN395" i="1"/>
  <c r="Z399" i="1"/>
  <c r="Z401" i="1" s="1"/>
  <c r="BN399" i="1"/>
  <c r="BP399" i="1"/>
  <c r="Z405" i="1"/>
  <c r="Z409" i="1" s="1"/>
  <c r="BN405" i="1"/>
  <c r="BP405" i="1"/>
  <c r="Z407" i="1"/>
  <c r="BN407" i="1"/>
  <c r="Y410" i="1"/>
  <c r="Z413" i="1"/>
  <c r="Z414" i="1" s="1"/>
  <c r="BN413" i="1"/>
  <c r="Z417" i="1"/>
  <c r="Z422" i="1" s="1"/>
  <c r="BN417" i="1"/>
  <c r="BP417" i="1"/>
  <c r="Z419" i="1"/>
  <c r="BN419" i="1"/>
  <c r="Z421" i="1"/>
  <c r="BN421" i="1"/>
  <c r="Z425" i="1"/>
  <c r="Z426" i="1" s="1"/>
  <c r="BN425" i="1"/>
  <c r="BP425" i="1"/>
  <c r="Z431" i="1"/>
  <c r="Z432" i="1" s="1"/>
  <c r="BN431" i="1"/>
  <c r="BP431" i="1"/>
  <c r="Y432" i="1"/>
  <c r="Z435" i="1"/>
  <c r="Z456" i="1" s="1"/>
  <c r="BN435" i="1"/>
  <c r="BP435" i="1"/>
  <c r="Z437" i="1"/>
  <c r="BN437" i="1"/>
  <c r="Z439" i="1"/>
  <c r="BN439" i="1"/>
  <c r="Z441" i="1"/>
  <c r="BN441" i="1"/>
  <c r="Z443" i="1"/>
  <c r="BN443" i="1"/>
  <c r="Z445" i="1"/>
  <c r="BN445" i="1"/>
  <c r="Z448" i="1"/>
  <c r="BN448" i="1"/>
  <c r="Z450" i="1"/>
  <c r="BN450" i="1"/>
  <c r="Z452" i="1"/>
  <c r="BN452" i="1"/>
  <c r="Z454" i="1"/>
  <c r="BN454" i="1"/>
  <c r="Z460" i="1"/>
  <c r="Z461" i="1" s="1"/>
  <c r="BN460" i="1"/>
  <c r="Z464" i="1"/>
  <c r="Z465" i="1" s="1"/>
  <c r="BN464" i="1"/>
  <c r="BP464" i="1"/>
  <c r="Z469" i="1"/>
  <c r="Z470" i="1" s="1"/>
  <c r="BN469" i="1"/>
  <c r="BP469" i="1"/>
  <c r="Z473" i="1"/>
  <c r="BN473" i="1"/>
  <c r="BP473" i="1"/>
  <c r="BP478" i="1"/>
  <c r="BN478" i="1"/>
  <c r="Z478" i="1"/>
  <c r="Y480" i="1"/>
  <c r="Y483" i="1"/>
  <c r="BP482" i="1"/>
  <c r="BN482" i="1"/>
  <c r="Z482" i="1"/>
  <c r="Z483" i="1" s="1"/>
  <c r="Y484" i="1"/>
  <c r="AA605" i="1"/>
  <c r="Y490" i="1"/>
  <c r="BP487" i="1"/>
  <c r="BN487" i="1"/>
  <c r="Z487" i="1"/>
  <c r="Z490" i="1" s="1"/>
  <c r="BP502" i="1"/>
  <c r="BN502" i="1"/>
  <c r="Z502" i="1"/>
  <c r="BP506" i="1"/>
  <c r="BN506" i="1"/>
  <c r="Z506" i="1"/>
  <c r="Y513" i="1"/>
  <c r="BP518" i="1"/>
  <c r="BN518" i="1"/>
  <c r="Z518" i="1"/>
  <c r="Y522" i="1"/>
  <c r="BP526" i="1"/>
  <c r="BN526" i="1"/>
  <c r="Z526" i="1"/>
  <c r="Z528" i="1" s="1"/>
  <c r="BP538" i="1"/>
  <c r="BN538" i="1"/>
  <c r="Z538" i="1"/>
  <c r="AD605" i="1"/>
  <c r="BP540" i="1"/>
  <c r="BN540" i="1"/>
  <c r="Z540" i="1"/>
  <c r="BP542" i="1"/>
  <c r="BN542" i="1"/>
  <c r="Z542" i="1"/>
  <c r="BP555" i="1"/>
  <c r="BN555" i="1"/>
  <c r="Z555" i="1"/>
  <c r="BP557" i="1"/>
  <c r="BN557" i="1"/>
  <c r="Z557" i="1"/>
  <c r="BP559" i="1"/>
  <c r="BN559" i="1"/>
  <c r="Z559" i="1"/>
  <c r="BP572" i="1"/>
  <c r="BN572" i="1"/>
  <c r="Z572" i="1"/>
  <c r="BP574" i="1"/>
  <c r="BN574" i="1"/>
  <c r="Z574" i="1"/>
  <c r="Y585" i="1"/>
  <c r="BP584" i="1"/>
  <c r="BN584" i="1"/>
  <c r="Z584" i="1"/>
  <c r="Z585" i="1" s="1"/>
  <c r="Y586" i="1"/>
  <c r="Y593" i="1"/>
  <c r="BP592" i="1"/>
  <c r="BN592" i="1"/>
  <c r="Z592" i="1"/>
  <c r="Z593" i="1" s="1"/>
  <c r="Y594" i="1"/>
  <c r="Y582" i="1"/>
  <c r="Z479" i="1" l="1"/>
  <c r="Z575" i="1"/>
  <c r="Z561" i="1"/>
  <c r="Z544" i="1"/>
  <c r="Z298" i="1"/>
  <c r="Z289" i="1"/>
  <c r="Z277" i="1"/>
  <c r="Y595" i="1"/>
  <c r="Z180" i="1"/>
  <c r="Z172" i="1"/>
  <c r="Z600" i="1" s="1"/>
  <c r="Z90" i="1"/>
  <c r="Y597" i="1"/>
  <c r="Z522" i="1"/>
  <c r="Z508" i="1"/>
  <c r="Z347" i="1"/>
  <c r="Z332" i="1"/>
  <c r="Z199" i="1"/>
  <c r="Y599" i="1"/>
  <c r="Y596" i="1"/>
  <c r="Y598" i="1" s="1"/>
</calcChain>
</file>

<file path=xl/sharedStrings.xml><?xml version="1.0" encoding="utf-8"?>
<sst xmlns="http://schemas.openxmlformats.org/spreadsheetml/2006/main" count="2464" uniqueCount="786">
  <si>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</si>
  <si>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</si>
  <si>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</si>
  <si>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</si>
  <si>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</si>
  <si>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</si>
  <si>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</si>
  <si>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</si>
  <si>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</si>
  <si>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</si>
  <si>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</si>
  <si>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</si>
  <si>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</si>
  <si>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</si>
  <si>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</si>
  <si>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</si>
  <si>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</si>
  <si>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</si>
  <si>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</si>
  <si>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</si>
  <si>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</si>
  <si>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</si>
  <si>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</si>
  <si>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</si>
  <si>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</si>
  <si>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</si>
  <si>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</si>
  <si>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</si>
  <si>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</si>
  <si>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</si>
  <si>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</si>
  <si>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</si>
  <si>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</si>
  <si>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</si>
  <si>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</si>
  <si>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</si>
  <si>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</si>
  <si>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</si>
  <si>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</si>
  <si>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</si>
  <si>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</si>
  <si>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</si>
  <si>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</si>
  <si>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</si>
  <si>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</si>
  <si>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</si>
  <si>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</si>
  <si>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</si>
  <si>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</si>
  <si>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</si>
  <si>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</si>
  <si>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</si>
  <si>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</si>
  <si>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</si>
  <si>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</si>
  <si>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</si>
  <si>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</si>
  <si>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</si>
  <si>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</si>
  <si>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</si>
  <si>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</si>
  <si>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</si>
  <si>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</si>
  <si>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</si>
  <si>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</si>
  <si>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</si>
  <si>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</si>
  <si>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</si>
  <si>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</si>
  <si>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</si>
  <si>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</si>
  <si>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</si>
  <si>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</si>
  <si>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</si>
  <si>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</si>
  <si>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</si>
  <si>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</si>
  <si>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</si>
  <si>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</si>
  <si>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</si>
  <si>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</si>
  <si>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</si>
  <si>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</si>
  <si>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</si>
  <si>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</si>
  <si>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</si>
  <si>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</si>
  <si>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</si>
  <si>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</si>
  <si>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</si>
  <si>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</si>
  <si>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</si>
  <si>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</si>
  <si>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</si>
  <si>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</si>
  <si>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</si>
  <si>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</si>
  <si>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</si>
  <si>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</si>
  <si>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</si>
  <si>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</si>
  <si>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</si>
  <si>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</si>
  <si>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</si>
  <si>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</si>
  <si>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</si>
  <si>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</si>
  <si>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</si>
  <si>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</si>
  <si>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</si>
  <si>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</si>
  <si>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</si>
  <si>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</si>
  <si>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</si>
  <si>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</si>
  <si>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</si>
  <si>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</si>
  <si>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</si>
  <si>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</si>
  <si>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</si>
  <si>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</si>
  <si>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</si>
  <si>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</si>
  <si>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</si>
  <si>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</si>
  <si>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</si>
  <si>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</si>
  <si>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</si>
  <si>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</si>
  <si>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</si>
  <si>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</si>
  <si>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</si>
  <si>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</si>
  <si>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</si>
  <si>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</si>
  <si>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</si>
  <si>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</si>
  <si>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</si>
  <si>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</si>
  <si>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</si>
  <si>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</si>
  <si>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</si>
  <si>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</si>
  <si>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</si>
  <si>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</si>
  <si>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</si>
  <si>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</si>
  <si>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</si>
  <si>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</si>
  <si>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</si>
  <si>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</si>
  <si>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</si>
  <si>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</si>
  <si>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</si>
  <si>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</si>
  <si>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</si>
  <si>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</si>
  <si>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</si>
  <si>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</si>
  <si>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</si>
  <si>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</si>
  <si>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</si>
  <si>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</si>
  <si>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</si>
  <si>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</si>
  <si>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</si>
  <si>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</si>
  <si>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</si>
  <si>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</si>
  <si>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</si>
  <si>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</si>
  <si>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</si>
  <si>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</si>
  <si>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</si>
  <si>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</si>
  <si>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</si>
  <si>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</si>
  <si>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</si>
  <si>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</si>
  <si>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</si>
  <si>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</si>
  <si>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SU003586</t>
  </si>
  <si>
    <t>P004526</t>
  </si>
  <si>
    <t>SU002816</t>
  </si>
  <si>
    <t>P003228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</si>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</sst>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03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69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61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0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41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295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6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75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2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5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3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19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8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5"/>
  <sheetViews>
    <sheetView showGridLines="0" tabSelected="1" topLeftCell="A578" zoomScaleNormal="100" zoomScaleSheetLayoutView="100" workbookViewId="0">
      <selection activeCell="AB601" sqref="AB601"/>
    </sheetView>
  </sheetViews>
  <sheetFormatPr defaultColWidth="9.140625" defaultRowHeight="12.75" x14ac:dyDescent="0.2"/>
  <cols>
    <col min="1" max="1" width="9.140625" style="3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1" customWidth="1"/>
    <col min="19" max="19" width="6.140625" style="3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1" customWidth="1"/>
    <col min="25" max="25" width="11" style="381" customWidth="1"/>
    <col min="26" max="26" width="10" style="381" customWidth="1"/>
    <col min="27" max="27" width="11.5703125" style="381" customWidth="1"/>
    <col min="28" max="28" width="10.42578125" style="381" customWidth="1"/>
    <col min="29" max="29" width="30" style="3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1" customWidth="1"/>
    <col min="34" max="34" width="9.140625" style="381" customWidth="1"/>
    <col min="35" max="16384" width="9.140625" style="381"/>
  </cols>
  <sheetData>
    <row r="1" spans="1:32" s="376" customFormat="1" ht="45" customHeight="1" x14ac:dyDescent="0.2">
      <c r="A1" s="41"/>
      <c r="B1" s="41"/>
      <c r="C1" s="41"/>
      <c r="D1" s="470" t="s">
        <v>0</v>
      </c>
      <c r="E1" s="420"/>
      <c r="F1" s="420"/>
      <c r="G1" s="12" t="s">
        <v>1</v>
      </c>
      <c r="H1" s="470" t="s">
        <v>2</v>
      </c>
      <c r="I1" s="420"/>
      <c r="J1" s="420"/>
      <c r="K1" s="420"/>
      <c r="L1" s="420"/>
      <c r="M1" s="420"/>
      <c r="N1" s="420"/>
      <c r="O1" s="420"/>
      <c r="P1" s="420"/>
      <c r="Q1" s="420"/>
      <c r="R1" s="419" t="s">
        <v>3</v>
      </c>
      <c r="S1" s="420"/>
      <c r="T1" s="42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6"/>
      <c r="R2" s="396"/>
      <c r="S2" s="396"/>
      <c r="T2" s="396"/>
      <c r="U2" s="396"/>
      <c r="V2" s="396"/>
      <c r="W2" s="396"/>
      <c r="X2" s="16"/>
      <c r="Y2" s="16"/>
      <c r="Z2" s="16"/>
      <c r="AA2" s="16"/>
      <c r="AB2" s="51"/>
      <c r="AC2" s="51"/>
      <c r="AD2" s="51"/>
      <c r="AE2" s="51"/>
    </row>
    <row r="3" spans="1:32" s="3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6"/>
      <c r="Q3" s="396"/>
      <c r="R3" s="396"/>
      <c r="S3" s="396"/>
      <c r="T3" s="396"/>
      <c r="U3" s="396"/>
      <c r="V3" s="396"/>
      <c r="W3" s="396"/>
      <c r="X3" s="16"/>
      <c r="Y3" s="16"/>
      <c r="Z3" s="16"/>
      <c r="AA3" s="16"/>
      <c r="AB3" s="51"/>
      <c r="AC3" s="51"/>
      <c r="AD3" s="51"/>
      <c r="AE3" s="51"/>
    </row>
    <row r="4" spans="1:32" s="3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6" customFormat="1" ht="23.45" customHeight="1" x14ac:dyDescent="0.2">
      <c r="A5" s="535" t="s">
        <v>8</v>
      </c>
      <c r="B5" s="536"/>
      <c r="C5" s="537"/>
      <c r="D5" s="479"/>
      <c r="E5" s="480"/>
      <c r="F5" s="740" t="s">
        <v>9</v>
      </c>
      <c r="G5" s="537"/>
      <c r="H5" s="479"/>
      <c r="I5" s="672"/>
      <c r="J5" s="672"/>
      <c r="K5" s="672"/>
      <c r="L5" s="672"/>
      <c r="M5" s="480"/>
      <c r="N5" s="58"/>
      <c r="P5" s="24" t="s">
        <v>10</v>
      </c>
      <c r="Q5" s="754">
        <v>45542</v>
      </c>
      <c r="R5" s="534"/>
      <c r="T5" s="581" t="s">
        <v>11</v>
      </c>
      <c r="U5" s="528"/>
      <c r="V5" s="582" t="s">
        <v>12</v>
      </c>
      <c r="W5" s="534"/>
      <c r="AB5" s="51"/>
      <c r="AC5" s="51"/>
      <c r="AD5" s="51"/>
      <c r="AE5" s="51"/>
    </row>
    <row r="6" spans="1:32" s="376" customFormat="1" ht="24" customHeight="1" x14ac:dyDescent="0.2">
      <c r="A6" s="535" t="s">
        <v>13</v>
      </c>
      <c r="B6" s="536"/>
      <c r="C6" s="537"/>
      <c r="D6" s="676" t="s">
        <v>14</v>
      </c>
      <c r="E6" s="677"/>
      <c r="F6" s="677"/>
      <c r="G6" s="677"/>
      <c r="H6" s="677"/>
      <c r="I6" s="677"/>
      <c r="J6" s="677"/>
      <c r="K6" s="677"/>
      <c r="L6" s="677"/>
      <c r="M6" s="534"/>
      <c r="N6" s="59"/>
      <c r="P6" s="24" t="s">
        <v>15</v>
      </c>
      <c r="Q6" s="763" t="str">
        <f>IF(Q5=0," ",CHOOSE(WEEKDAY(Q5,2),"Понедельник","Вторник","Среда","Четверг","Пятница","Суббота","Воскресенье"))</f>
        <v>Суббота</v>
      </c>
      <c r="R6" s="391"/>
      <c r="T6" s="589" t="s">
        <v>16</v>
      </c>
      <c r="U6" s="528"/>
      <c r="V6" s="657" t="s">
        <v>17</v>
      </c>
      <c r="W6" s="435"/>
      <c r="AB6" s="51"/>
      <c r="AC6" s="51"/>
      <c r="AD6" s="51"/>
      <c r="AE6" s="51"/>
    </row>
    <row r="7" spans="1:32" s="376" customFormat="1" ht="21.75" hidden="1" customHeight="1" x14ac:dyDescent="0.2">
      <c r="A7" s="55"/>
      <c r="B7" s="55"/>
      <c r="C7" s="55"/>
      <c r="D7" s="447" t="str">
        <f>IFERROR(VLOOKUP(DeliveryAddress,Table,3,0),1)</f>
        <v>1</v>
      </c>
      <c r="E7" s="448"/>
      <c r="F7" s="448"/>
      <c r="G7" s="448"/>
      <c r="H7" s="448"/>
      <c r="I7" s="448"/>
      <c r="J7" s="448"/>
      <c r="K7" s="448"/>
      <c r="L7" s="448"/>
      <c r="M7" s="449"/>
      <c r="N7" s="60"/>
      <c r="P7" s="24"/>
      <c r="Q7" s="42"/>
      <c r="R7" s="42"/>
      <c r="T7" s="396"/>
      <c r="U7" s="528"/>
      <c r="V7" s="658"/>
      <c r="W7" s="659"/>
      <c r="AB7" s="51"/>
      <c r="AC7" s="51"/>
      <c r="AD7" s="51"/>
      <c r="AE7" s="51"/>
    </row>
    <row r="8" spans="1:32" s="376" customFormat="1" ht="25.5" customHeight="1" x14ac:dyDescent="0.2">
      <c r="A8" s="776" t="s">
        <v>18</v>
      </c>
      <c r="B8" s="393"/>
      <c r="C8" s="394"/>
      <c r="D8" s="457"/>
      <c r="E8" s="458"/>
      <c r="F8" s="458"/>
      <c r="G8" s="458"/>
      <c r="H8" s="458"/>
      <c r="I8" s="458"/>
      <c r="J8" s="458"/>
      <c r="K8" s="458"/>
      <c r="L8" s="458"/>
      <c r="M8" s="459"/>
      <c r="N8" s="61"/>
      <c r="P8" s="24" t="s">
        <v>19</v>
      </c>
      <c r="Q8" s="543">
        <v>0.41666666666666669</v>
      </c>
      <c r="R8" s="449"/>
      <c r="T8" s="396"/>
      <c r="U8" s="528"/>
      <c r="V8" s="658"/>
      <c r="W8" s="659"/>
      <c r="AB8" s="51"/>
      <c r="AC8" s="51"/>
      <c r="AD8" s="51"/>
      <c r="AE8" s="51"/>
    </row>
    <row r="9" spans="1:32" s="376" customFormat="1" ht="39.950000000000003" customHeight="1" x14ac:dyDescent="0.2">
      <c r="A9" s="5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6"/>
      <c r="C9" s="396"/>
      <c r="D9" s="554"/>
      <c r="E9" s="407"/>
      <c r="F9" s="5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6"/>
      <c r="H9" s="406" t="str">
        <f>IF(AND($A$9="Тип доверенности/получателя при получении в адресе перегруза:",$D$9="Разовая доверенность"),"Введите ФИО","")</f>
        <v/>
      </c>
      <c r="I9" s="407"/>
      <c r="J9" s="4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7"/>
      <c r="L9" s="407"/>
      <c r="M9" s="407"/>
      <c r="N9" s="374"/>
      <c r="P9" s="26" t="s">
        <v>20</v>
      </c>
      <c r="Q9" s="529"/>
      <c r="R9" s="530"/>
      <c r="T9" s="396"/>
      <c r="U9" s="528"/>
      <c r="V9" s="660"/>
      <c r="W9" s="661"/>
      <c r="X9" s="43"/>
      <c r="Y9" s="43"/>
      <c r="Z9" s="43"/>
      <c r="AA9" s="43"/>
      <c r="AB9" s="51"/>
      <c r="AC9" s="51"/>
      <c r="AD9" s="51"/>
      <c r="AE9" s="51"/>
    </row>
    <row r="10" spans="1:32" s="376" customFormat="1" ht="26.45" customHeight="1" x14ac:dyDescent="0.2">
      <c r="A10" s="5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6"/>
      <c r="C10" s="396"/>
      <c r="D10" s="554"/>
      <c r="E10" s="407"/>
      <c r="F10" s="5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6"/>
      <c r="H10" s="650" t="str">
        <f>IFERROR(VLOOKUP($D$10,Proxy,2,FALSE),"")</f>
        <v/>
      </c>
      <c r="I10" s="396"/>
      <c r="J10" s="396"/>
      <c r="K10" s="396"/>
      <c r="L10" s="396"/>
      <c r="M10" s="396"/>
      <c r="N10" s="375"/>
      <c r="P10" s="26" t="s">
        <v>21</v>
      </c>
      <c r="Q10" s="590"/>
      <c r="R10" s="591"/>
      <c r="U10" s="24" t="s">
        <v>22</v>
      </c>
      <c r="V10" s="434" t="s">
        <v>23</v>
      </c>
      <c r="W10" s="435"/>
      <c r="X10" s="44"/>
      <c r="Y10" s="44"/>
      <c r="Z10" s="44"/>
      <c r="AA10" s="44"/>
      <c r="AB10" s="51"/>
      <c r="AC10" s="51"/>
      <c r="AD10" s="51"/>
      <c r="AE10" s="51"/>
    </row>
    <row r="11" spans="1:32" s="37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3"/>
      <c r="R11" s="534"/>
      <c r="U11" s="24" t="s">
        <v>26</v>
      </c>
      <c r="V11" s="703" t="s">
        <v>27</v>
      </c>
      <c r="W11" s="530"/>
      <c r="X11" s="45"/>
      <c r="Y11" s="45"/>
      <c r="Z11" s="45"/>
      <c r="AA11" s="45"/>
      <c r="AB11" s="51"/>
      <c r="AC11" s="51"/>
      <c r="AD11" s="51"/>
      <c r="AE11" s="51"/>
    </row>
    <row r="12" spans="1:32" s="376" customFormat="1" ht="18.600000000000001" customHeight="1" x14ac:dyDescent="0.2">
      <c r="A12" s="577" t="s">
        <v>28</v>
      </c>
      <c r="B12" s="536"/>
      <c r="C12" s="536"/>
      <c r="D12" s="536"/>
      <c r="E12" s="536"/>
      <c r="F12" s="536"/>
      <c r="G12" s="536"/>
      <c r="H12" s="536"/>
      <c r="I12" s="536"/>
      <c r="J12" s="536"/>
      <c r="K12" s="536"/>
      <c r="L12" s="536"/>
      <c r="M12" s="537"/>
      <c r="N12" s="62"/>
      <c r="P12" s="24" t="s">
        <v>29</v>
      </c>
      <c r="Q12" s="543"/>
      <c r="R12" s="449"/>
      <c r="S12" s="23"/>
      <c r="U12" s="24"/>
      <c r="V12" s="420"/>
      <c r="W12" s="396"/>
      <c r="AB12" s="51"/>
      <c r="AC12" s="51"/>
      <c r="AD12" s="51"/>
      <c r="AE12" s="51"/>
    </row>
    <row r="13" spans="1:32" s="376" customFormat="1" ht="23.25" customHeight="1" x14ac:dyDescent="0.2">
      <c r="A13" s="577" t="s">
        <v>30</v>
      </c>
      <c r="B13" s="536"/>
      <c r="C13" s="536"/>
      <c r="D13" s="536"/>
      <c r="E13" s="536"/>
      <c r="F13" s="536"/>
      <c r="G13" s="536"/>
      <c r="H13" s="536"/>
      <c r="I13" s="536"/>
      <c r="J13" s="536"/>
      <c r="K13" s="536"/>
      <c r="L13" s="536"/>
      <c r="M13" s="537"/>
      <c r="N13" s="62"/>
      <c r="O13" s="26"/>
      <c r="P13" s="26" t="s">
        <v>31</v>
      </c>
      <c r="Q13" s="703"/>
      <c r="R13" s="5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6" customFormat="1" ht="18.600000000000001" customHeight="1" x14ac:dyDescent="0.2">
      <c r="A14" s="577" t="s">
        <v>32</v>
      </c>
      <c r="B14" s="536"/>
      <c r="C14" s="536"/>
      <c r="D14" s="536"/>
      <c r="E14" s="536"/>
      <c r="F14" s="536"/>
      <c r="G14" s="536"/>
      <c r="H14" s="536"/>
      <c r="I14" s="536"/>
      <c r="J14" s="536"/>
      <c r="K14" s="536"/>
      <c r="L14" s="536"/>
      <c r="M14" s="53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6" customFormat="1" ht="22.5" customHeight="1" x14ac:dyDescent="0.2">
      <c r="A15" s="611" t="s">
        <v>33</v>
      </c>
      <c r="B15" s="536"/>
      <c r="C15" s="536"/>
      <c r="D15" s="536"/>
      <c r="E15" s="536"/>
      <c r="F15" s="536"/>
      <c r="G15" s="536"/>
      <c r="H15" s="536"/>
      <c r="I15" s="536"/>
      <c r="J15" s="536"/>
      <c r="K15" s="536"/>
      <c r="L15" s="536"/>
      <c r="M15" s="537"/>
      <c r="N15" s="63"/>
      <c r="P15" s="567" t="s">
        <v>34</v>
      </c>
      <c r="Q15" s="420"/>
      <c r="R15" s="420"/>
      <c r="S15" s="420"/>
      <c r="T15" s="42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8"/>
      <c r="Q16" s="568"/>
      <c r="R16" s="568"/>
      <c r="S16" s="568"/>
      <c r="T16" s="5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9" t="s">
        <v>35</v>
      </c>
      <c r="B17" s="429" t="s">
        <v>36</v>
      </c>
      <c r="C17" s="551" t="s">
        <v>37</v>
      </c>
      <c r="D17" s="429" t="s">
        <v>38</v>
      </c>
      <c r="E17" s="508"/>
      <c r="F17" s="429" t="s">
        <v>39</v>
      </c>
      <c r="G17" s="429" t="s">
        <v>40</v>
      </c>
      <c r="H17" s="429" t="s">
        <v>41</v>
      </c>
      <c r="I17" s="429" t="s">
        <v>42</v>
      </c>
      <c r="J17" s="429" t="s">
        <v>43</v>
      </c>
      <c r="K17" s="429" t="s">
        <v>44</v>
      </c>
      <c r="L17" s="429" t="s">
        <v>45</v>
      </c>
      <c r="M17" s="429" t="s">
        <v>46</v>
      </c>
      <c r="N17" s="429" t="s">
        <v>47</v>
      </c>
      <c r="O17" s="429" t="s">
        <v>48</v>
      </c>
      <c r="P17" s="429" t="s">
        <v>49</v>
      </c>
      <c r="Q17" s="507"/>
      <c r="R17" s="507"/>
      <c r="S17" s="507"/>
      <c r="T17" s="508"/>
      <c r="U17" s="775" t="s">
        <v>50</v>
      </c>
      <c r="V17" s="537"/>
      <c r="W17" s="429" t="s">
        <v>51</v>
      </c>
      <c r="X17" s="429" t="s">
        <v>52</v>
      </c>
      <c r="Y17" s="772" t="s">
        <v>53</v>
      </c>
      <c r="Z17" s="429" t="s">
        <v>54</v>
      </c>
      <c r="AA17" s="648" t="s">
        <v>55</v>
      </c>
      <c r="AB17" s="648" t="s">
        <v>56</v>
      </c>
      <c r="AC17" s="648" t="s">
        <v>57</v>
      </c>
      <c r="AD17" s="648" t="s">
        <v>58</v>
      </c>
      <c r="AE17" s="735"/>
      <c r="AF17" s="736"/>
      <c r="AG17" s="521"/>
      <c r="BD17" s="633" t="s">
        <v>59</v>
      </c>
    </row>
    <row r="18" spans="1:68" ht="14.25" customHeight="1" x14ac:dyDescent="0.2">
      <c r="A18" s="430"/>
      <c r="B18" s="430"/>
      <c r="C18" s="430"/>
      <c r="D18" s="509"/>
      <c r="E18" s="511"/>
      <c r="F18" s="430"/>
      <c r="G18" s="430"/>
      <c r="H18" s="430"/>
      <c r="I18" s="430"/>
      <c r="J18" s="430"/>
      <c r="K18" s="430"/>
      <c r="L18" s="430"/>
      <c r="M18" s="430"/>
      <c r="N18" s="430"/>
      <c r="O18" s="430"/>
      <c r="P18" s="509"/>
      <c r="Q18" s="510"/>
      <c r="R18" s="510"/>
      <c r="S18" s="510"/>
      <c r="T18" s="511"/>
      <c r="U18" s="377" t="s">
        <v>60</v>
      </c>
      <c r="V18" s="377" t="s">
        <v>61</v>
      </c>
      <c r="W18" s="430"/>
      <c r="X18" s="430"/>
      <c r="Y18" s="773"/>
      <c r="Z18" s="430"/>
      <c r="AA18" s="649"/>
      <c r="AB18" s="649"/>
      <c r="AC18" s="649"/>
      <c r="AD18" s="737"/>
      <c r="AE18" s="738"/>
      <c r="AF18" s="739"/>
      <c r="AG18" s="522"/>
      <c r="BD18" s="396"/>
    </row>
    <row r="19" spans="1:68" ht="27.75" customHeight="1" x14ac:dyDescent="0.2">
      <c r="A19" s="443" t="s">
        <v>62</v>
      </c>
      <c r="B19" s="444"/>
      <c r="C19" s="444"/>
      <c r="D19" s="444"/>
      <c r="E19" s="444"/>
      <c r="F19" s="444"/>
      <c r="G19" s="444"/>
      <c r="H19" s="444"/>
      <c r="I19" s="444"/>
      <c r="J19" s="444"/>
      <c r="K19" s="444"/>
      <c r="L19" s="444"/>
      <c r="M19" s="444"/>
      <c r="N19" s="444"/>
      <c r="O19" s="444"/>
      <c r="P19" s="444"/>
      <c r="Q19" s="444"/>
      <c r="R19" s="444"/>
      <c r="S19" s="444"/>
      <c r="T19" s="444"/>
      <c r="U19" s="444"/>
      <c r="V19" s="444"/>
      <c r="W19" s="444"/>
      <c r="X19" s="444"/>
      <c r="Y19" s="444"/>
      <c r="Z19" s="444"/>
      <c r="AA19" s="48"/>
      <c r="AB19" s="48"/>
      <c r="AC19" s="48"/>
    </row>
    <row r="20" spans="1:68" ht="16.5" customHeight="1" x14ac:dyDescent="0.25">
      <c r="A20" s="445" t="s">
        <v>62</v>
      </c>
      <c r="B20" s="396"/>
      <c r="C20" s="396"/>
      <c r="D20" s="396"/>
      <c r="E20" s="396"/>
      <c r="F20" s="396"/>
      <c r="G20" s="396"/>
      <c r="H20" s="396"/>
      <c r="I20" s="396"/>
      <c r="J20" s="396"/>
      <c r="K20" s="396"/>
      <c r="L20" s="396"/>
      <c r="M20" s="396"/>
      <c r="N20" s="396"/>
      <c r="O20" s="396"/>
      <c r="P20" s="396"/>
      <c r="Q20" s="396"/>
      <c r="R20" s="396"/>
      <c r="S20" s="396"/>
      <c r="T20" s="396"/>
      <c r="U20" s="396"/>
      <c r="V20" s="396"/>
      <c r="W20" s="396"/>
      <c r="X20" s="396"/>
      <c r="Y20" s="396"/>
      <c r="Z20" s="396"/>
      <c r="AA20" s="378"/>
      <c r="AB20" s="378"/>
      <c r="AC20" s="378"/>
    </row>
    <row r="21" spans="1:68" ht="14.25" customHeight="1" x14ac:dyDescent="0.25">
      <c r="A21" s="395" t="s">
        <v>63</v>
      </c>
      <c r="B21" s="396"/>
      <c r="C21" s="396"/>
      <c r="D21" s="396"/>
      <c r="E21" s="396"/>
      <c r="F21" s="396"/>
      <c r="G21" s="396"/>
      <c r="H21" s="396"/>
      <c r="I21" s="396"/>
      <c r="J21" s="396"/>
      <c r="K21" s="396"/>
      <c r="L21" s="396"/>
      <c r="M21" s="396"/>
      <c r="N21" s="396"/>
      <c r="O21" s="396"/>
      <c r="P21" s="396"/>
      <c r="Q21" s="396"/>
      <c r="R21" s="396"/>
      <c r="S21" s="396"/>
      <c r="T21" s="396"/>
      <c r="U21" s="396"/>
      <c r="V21" s="396"/>
      <c r="W21" s="396"/>
      <c r="X21" s="396"/>
      <c r="Y21" s="396"/>
      <c r="Z21" s="396"/>
      <c r="AA21" s="379"/>
      <c r="AB21" s="379"/>
      <c r="AC21" s="379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90">
        <v>4680115885004</v>
      </c>
      <c r="E22" s="391"/>
      <c r="F22" s="382">
        <v>0.16</v>
      </c>
      <c r="G22" s="32">
        <v>10</v>
      </c>
      <c r="H22" s="382">
        <v>1.6</v>
      </c>
      <c r="I22" s="382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8"/>
      <c r="R22" s="388"/>
      <c r="S22" s="388"/>
      <c r="T22" s="389"/>
      <c r="U22" s="34"/>
      <c r="V22" s="34"/>
      <c r="W22" s="35" t="s">
        <v>68</v>
      </c>
      <c r="X22" s="383">
        <v>0</v>
      </c>
      <c r="Y22" s="3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7"/>
      <c r="B23" s="396"/>
      <c r="C23" s="396"/>
      <c r="D23" s="396"/>
      <c r="E23" s="396"/>
      <c r="F23" s="396"/>
      <c r="G23" s="396"/>
      <c r="H23" s="396"/>
      <c r="I23" s="396"/>
      <c r="J23" s="396"/>
      <c r="K23" s="396"/>
      <c r="L23" s="396"/>
      <c r="M23" s="396"/>
      <c r="N23" s="396"/>
      <c r="O23" s="398"/>
      <c r="P23" s="392" t="s">
        <v>69</v>
      </c>
      <c r="Q23" s="393"/>
      <c r="R23" s="393"/>
      <c r="S23" s="393"/>
      <c r="T23" s="393"/>
      <c r="U23" s="393"/>
      <c r="V23" s="394"/>
      <c r="W23" s="37" t="s">
        <v>70</v>
      </c>
      <c r="X23" s="385">
        <f>IFERROR(X22/H22,"0")</f>
        <v>0</v>
      </c>
      <c r="Y23" s="385">
        <f>IFERROR(Y22/H22,"0")</f>
        <v>0</v>
      </c>
      <c r="Z23" s="385">
        <f>IFERROR(IF(Z22="",0,Z22),"0")</f>
        <v>0</v>
      </c>
      <c r="AA23" s="386"/>
      <c r="AB23" s="386"/>
      <c r="AC23" s="386"/>
    </row>
    <row r="24" spans="1:68" x14ac:dyDescent="0.2">
      <c r="A24" s="396"/>
      <c r="B24" s="396"/>
      <c r="C24" s="396"/>
      <c r="D24" s="396"/>
      <c r="E24" s="396"/>
      <c r="F24" s="396"/>
      <c r="G24" s="396"/>
      <c r="H24" s="396"/>
      <c r="I24" s="396"/>
      <c r="J24" s="396"/>
      <c r="K24" s="396"/>
      <c r="L24" s="396"/>
      <c r="M24" s="396"/>
      <c r="N24" s="396"/>
      <c r="O24" s="398"/>
      <c r="P24" s="392" t="s">
        <v>69</v>
      </c>
      <c r="Q24" s="393"/>
      <c r="R24" s="393"/>
      <c r="S24" s="393"/>
      <c r="T24" s="393"/>
      <c r="U24" s="393"/>
      <c r="V24" s="394"/>
      <c r="W24" s="37" t="s">
        <v>68</v>
      </c>
      <c r="X24" s="385">
        <f>IFERROR(SUM(X22:X22),"0")</f>
        <v>0</v>
      </c>
      <c r="Y24" s="385">
        <f>IFERROR(SUM(Y22:Y22),"0")</f>
        <v>0</v>
      </c>
      <c r="Z24" s="37"/>
      <c r="AA24" s="386"/>
      <c r="AB24" s="386"/>
      <c r="AC24" s="386"/>
    </row>
    <row r="25" spans="1:68" ht="14.25" customHeight="1" x14ac:dyDescent="0.25">
      <c r="A25" s="395" t="s">
        <v>71</v>
      </c>
      <c r="B25" s="396"/>
      <c r="C25" s="396"/>
      <c r="D25" s="396"/>
      <c r="E25" s="396"/>
      <c r="F25" s="396"/>
      <c r="G25" s="396"/>
      <c r="H25" s="396"/>
      <c r="I25" s="396"/>
      <c r="J25" s="396"/>
      <c r="K25" s="396"/>
      <c r="L25" s="396"/>
      <c r="M25" s="396"/>
      <c r="N25" s="396"/>
      <c r="O25" s="396"/>
      <c r="P25" s="396"/>
      <c r="Q25" s="396"/>
      <c r="R25" s="396"/>
      <c r="S25" s="396"/>
      <c r="T25" s="396"/>
      <c r="U25" s="396"/>
      <c r="V25" s="396"/>
      <c r="W25" s="396"/>
      <c r="X25" s="396"/>
      <c r="Y25" s="396"/>
      <c r="Z25" s="396"/>
      <c r="AA25" s="379"/>
      <c r="AB25" s="379"/>
      <c r="AC25" s="379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90">
        <v>4680115885912</v>
      </c>
      <c r="E26" s="391"/>
      <c r="F26" s="382">
        <v>0.3</v>
      </c>
      <c r="G26" s="32">
        <v>6</v>
      </c>
      <c r="H26" s="382">
        <v>1.8</v>
      </c>
      <c r="I26" s="382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5" t="s">
        <v>75</v>
      </c>
      <c r="Q26" s="388"/>
      <c r="R26" s="388"/>
      <c r="S26" s="388"/>
      <c r="T26" s="389"/>
      <c r="U26" s="34"/>
      <c r="V26" s="34"/>
      <c r="W26" s="35" t="s">
        <v>68</v>
      </c>
      <c r="X26" s="383">
        <v>0</v>
      </c>
      <c r="Y26" s="38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90">
        <v>4607091383881</v>
      </c>
      <c r="E27" s="391"/>
      <c r="F27" s="382">
        <v>0.33</v>
      </c>
      <c r="G27" s="32">
        <v>6</v>
      </c>
      <c r="H27" s="382">
        <v>1.98</v>
      </c>
      <c r="I27" s="382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8"/>
      <c r="R27" s="388"/>
      <c r="S27" s="388"/>
      <c r="T27" s="389"/>
      <c r="U27" s="34"/>
      <c r="V27" s="34"/>
      <c r="W27" s="35" t="s">
        <v>68</v>
      </c>
      <c r="X27" s="383">
        <v>0</v>
      </c>
      <c r="Y27" s="384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90">
        <v>4607091388237</v>
      </c>
      <c r="E28" s="391"/>
      <c r="F28" s="382">
        <v>0.42</v>
      </c>
      <c r="G28" s="32">
        <v>6</v>
      </c>
      <c r="H28" s="382">
        <v>2.52</v>
      </c>
      <c r="I28" s="382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2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8"/>
      <c r="R28" s="388"/>
      <c r="S28" s="388"/>
      <c r="T28" s="389"/>
      <c r="U28" s="34"/>
      <c r="V28" s="34"/>
      <c r="W28" s="35" t="s">
        <v>68</v>
      </c>
      <c r="X28" s="383">
        <v>0</v>
      </c>
      <c r="Y28" s="384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90">
        <v>4607091383935</v>
      </c>
      <c r="E29" s="391"/>
      <c r="F29" s="382">
        <v>0.33</v>
      </c>
      <c r="G29" s="32">
        <v>6</v>
      </c>
      <c r="H29" s="382">
        <v>1.98</v>
      </c>
      <c r="I29" s="382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8"/>
      <c r="R29" s="388"/>
      <c r="S29" s="388"/>
      <c r="T29" s="389"/>
      <c r="U29" s="34"/>
      <c r="V29" s="34"/>
      <c r="W29" s="35" t="s">
        <v>68</v>
      </c>
      <c r="X29" s="383">
        <v>0</v>
      </c>
      <c r="Y29" s="384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90">
        <v>4607091383935</v>
      </c>
      <c r="E30" s="391"/>
      <c r="F30" s="382">
        <v>0.33</v>
      </c>
      <c r="G30" s="32">
        <v>6</v>
      </c>
      <c r="H30" s="382">
        <v>1.98</v>
      </c>
      <c r="I30" s="382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8"/>
      <c r="R30" s="388"/>
      <c r="S30" s="388"/>
      <c r="T30" s="389"/>
      <c r="U30" s="34"/>
      <c r="V30" s="34"/>
      <c r="W30" s="35" t="s">
        <v>68</v>
      </c>
      <c r="X30" s="383">
        <v>0</v>
      </c>
      <c r="Y30" s="384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90">
        <v>4680115881990</v>
      </c>
      <c r="E31" s="391"/>
      <c r="F31" s="382">
        <v>0.42</v>
      </c>
      <c r="G31" s="32">
        <v>6</v>
      </c>
      <c r="H31" s="382">
        <v>2.52</v>
      </c>
      <c r="I31" s="382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8"/>
      <c r="R31" s="388"/>
      <c r="S31" s="388"/>
      <c r="T31" s="389"/>
      <c r="U31" s="34"/>
      <c r="V31" s="34"/>
      <c r="W31" s="35" t="s">
        <v>68</v>
      </c>
      <c r="X31" s="383">
        <v>0</v>
      </c>
      <c r="Y31" s="384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90">
        <v>4680115881853</v>
      </c>
      <c r="E32" s="391"/>
      <c r="F32" s="382">
        <v>0.33</v>
      </c>
      <c r="G32" s="32">
        <v>6</v>
      </c>
      <c r="H32" s="382">
        <v>1.98</v>
      </c>
      <c r="I32" s="382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7" t="s">
        <v>87</v>
      </c>
      <c r="Q32" s="388"/>
      <c r="R32" s="388"/>
      <c r="S32" s="388"/>
      <c r="T32" s="389"/>
      <c r="U32" s="34"/>
      <c r="V32" s="34"/>
      <c r="W32" s="35" t="s">
        <v>68</v>
      </c>
      <c r="X32" s="383">
        <v>0</v>
      </c>
      <c r="Y32" s="384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90">
        <v>4680115885905</v>
      </c>
      <c r="E33" s="391"/>
      <c r="F33" s="382">
        <v>0.3</v>
      </c>
      <c r="G33" s="32">
        <v>6</v>
      </c>
      <c r="H33" s="382">
        <v>1.8</v>
      </c>
      <c r="I33" s="382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4" t="s">
        <v>90</v>
      </c>
      <c r="Q33" s="388"/>
      <c r="R33" s="388"/>
      <c r="S33" s="388"/>
      <c r="T33" s="389"/>
      <c r="U33" s="34"/>
      <c r="V33" s="34"/>
      <c r="W33" s="35" t="s">
        <v>68</v>
      </c>
      <c r="X33" s="383">
        <v>0</v>
      </c>
      <c r="Y33" s="384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90">
        <v>4607091383911</v>
      </c>
      <c r="E34" s="391"/>
      <c r="F34" s="382">
        <v>0.33</v>
      </c>
      <c r="G34" s="32">
        <v>6</v>
      </c>
      <c r="H34" s="382">
        <v>1.98</v>
      </c>
      <c r="I34" s="382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1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8"/>
      <c r="R34" s="388"/>
      <c r="S34" s="388"/>
      <c r="T34" s="389"/>
      <c r="U34" s="34"/>
      <c r="V34" s="34"/>
      <c r="W34" s="35" t="s">
        <v>68</v>
      </c>
      <c r="X34" s="383">
        <v>0</v>
      </c>
      <c r="Y34" s="384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90">
        <v>4607091388244</v>
      </c>
      <c r="E35" s="391"/>
      <c r="F35" s="382">
        <v>0.42</v>
      </c>
      <c r="G35" s="32">
        <v>6</v>
      </c>
      <c r="H35" s="382">
        <v>2.52</v>
      </c>
      <c r="I35" s="382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9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8"/>
      <c r="R35" s="388"/>
      <c r="S35" s="388"/>
      <c r="T35" s="389"/>
      <c r="U35" s="34"/>
      <c r="V35" s="34"/>
      <c r="W35" s="35" t="s">
        <v>68</v>
      </c>
      <c r="X35" s="383">
        <v>0</v>
      </c>
      <c r="Y35" s="384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397"/>
      <c r="B36" s="396"/>
      <c r="C36" s="396"/>
      <c r="D36" s="396"/>
      <c r="E36" s="396"/>
      <c r="F36" s="396"/>
      <c r="G36" s="396"/>
      <c r="H36" s="396"/>
      <c r="I36" s="396"/>
      <c r="J36" s="396"/>
      <c r="K36" s="396"/>
      <c r="L36" s="396"/>
      <c r="M36" s="396"/>
      <c r="N36" s="396"/>
      <c r="O36" s="398"/>
      <c r="P36" s="392" t="s">
        <v>69</v>
      </c>
      <c r="Q36" s="393"/>
      <c r="R36" s="393"/>
      <c r="S36" s="393"/>
      <c r="T36" s="393"/>
      <c r="U36" s="393"/>
      <c r="V36" s="394"/>
      <c r="W36" s="37" t="s">
        <v>70</v>
      </c>
      <c r="X36" s="385">
        <f>IFERROR(X26/H26,"0")+IFERROR(X27/H27,"0")+IFERROR(X28/H28,"0")+IFERROR(X29/H29,"0")+IFERROR(X30/H30,"0")+IFERROR(X31/H31,"0")+IFERROR(X32/H32,"0")+IFERROR(X33/H33,"0")+IFERROR(X34/H34,"0")+IFERROR(X35/H35,"0")</f>
        <v>0</v>
      </c>
      <c r="Y36" s="385">
        <f>IFERROR(Y26/H26,"0")+IFERROR(Y27/H27,"0")+IFERROR(Y28/H28,"0")+IFERROR(Y29/H29,"0")+IFERROR(Y30/H30,"0")+IFERROR(Y31/H31,"0")+IFERROR(Y32/H32,"0")+IFERROR(Y33/H33,"0")+IFERROR(Y34/H34,"0")+IFERROR(Y35/H35,"0")</f>
        <v>0</v>
      </c>
      <c r="Z36" s="3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6"/>
      <c r="AB36" s="386"/>
      <c r="AC36" s="386"/>
    </row>
    <row r="37" spans="1:68" x14ac:dyDescent="0.2">
      <c r="A37" s="396"/>
      <c r="B37" s="396"/>
      <c r="C37" s="396"/>
      <c r="D37" s="396"/>
      <c r="E37" s="396"/>
      <c r="F37" s="396"/>
      <c r="G37" s="396"/>
      <c r="H37" s="396"/>
      <c r="I37" s="396"/>
      <c r="J37" s="396"/>
      <c r="K37" s="396"/>
      <c r="L37" s="396"/>
      <c r="M37" s="396"/>
      <c r="N37" s="396"/>
      <c r="O37" s="398"/>
      <c r="P37" s="392" t="s">
        <v>69</v>
      </c>
      <c r="Q37" s="393"/>
      <c r="R37" s="393"/>
      <c r="S37" s="393"/>
      <c r="T37" s="393"/>
      <c r="U37" s="393"/>
      <c r="V37" s="394"/>
      <c r="W37" s="37" t="s">
        <v>68</v>
      </c>
      <c r="X37" s="385">
        <f>IFERROR(SUM(X26:X35),"0")</f>
        <v>0</v>
      </c>
      <c r="Y37" s="385">
        <f>IFERROR(SUM(Y26:Y35),"0")</f>
        <v>0</v>
      </c>
      <c r="Z37" s="37"/>
      <c r="AA37" s="386"/>
      <c r="AB37" s="386"/>
      <c r="AC37" s="386"/>
    </row>
    <row r="38" spans="1:68" ht="14.25" customHeight="1" x14ac:dyDescent="0.25">
      <c r="A38" s="395" t="s">
        <v>95</v>
      </c>
      <c r="B38" s="396"/>
      <c r="C38" s="396"/>
      <c r="D38" s="396"/>
      <c r="E38" s="396"/>
      <c r="F38" s="396"/>
      <c r="G38" s="396"/>
      <c r="H38" s="396"/>
      <c r="I38" s="396"/>
      <c r="J38" s="396"/>
      <c r="K38" s="396"/>
      <c r="L38" s="396"/>
      <c r="M38" s="396"/>
      <c r="N38" s="396"/>
      <c r="O38" s="396"/>
      <c r="P38" s="396"/>
      <c r="Q38" s="396"/>
      <c r="R38" s="396"/>
      <c r="S38" s="396"/>
      <c r="T38" s="396"/>
      <c r="U38" s="396"/>
      <c r="V38" s="396"/>
      <c r="W38" s="396"/>
      <c r="X38" s="396"/>
      <c r="Y38" s="396"/>
      <c r="Z38" s="396"/>
      <c r="AA38" s="379"/>
      <c r="AB38" s="379"/>
      <c r="AC38" s="379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90">
        <v>4607091388503</v>
      </c>
      <c r="E39" s="391"/>
      <c r="F39" s="382">
        <v>0.05</v>
      </c>
      <c r="G39" s="32">
        <v>12</v>
      </c>
      <c r="H39" s="382">
        <v>0.6</v>
      </c>
      <c r="I39" s="382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8"/>
      <c r="R39" s="388"/>
      <c r="S39" s="388"/>
      <c r="T39" s="389"/>
      <c r="U39" s="34"/>
      <c r="V39" s="34"/>
      <c r="W39" s="35" t="s">
        <v>68</v>
      </c>
      <c r="X39" s="383">
        <v>0</v>
      </c>
      <c r="Y39" s="38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397"/>
      <c r="B40" s="396"/>
      <c r="C40" s="396"/>
      <c r="D40" s="396"/>
      <c r="E40" s="396"/>
      <c r="F40" s="396"/>
      <c r="G40" s="396"/>
      <c r="H40" s="396"/>
      <c r="I40" s="396"/>
      <c r="J40" s="396"/>
      <c r="K40" s="396"/>
      <c r="L40" s="396"/>
      <c r="M40" s="396"/>
      <c r="N40" s="396"/>
      <c r="O40" s="398"/>
      <c r="P40" s="392" t="s">
        <v>69</v>
      </c>
      <c r="Q40" s="393"/>
      <c r="R40" s="393"/>
      <c r="S40" s="393"/>
      <c r="T40" s="393"/>
      <c r="U40" s="393"/>
      <c r="V40" s="394"/>
      <c r="W40" s="37" t="s">
        <v>70</v>
      </c>
      <c r="X40" s="385">
        <f>IFERROR(X39/H39,"0")</f>
        <v>0</v>
      </c>
      <c r="Y40" s="385">
        <f>IFERROR(Y39/H39,"0")</f>
        <v>0</v>
      </c>
      <c r="Z40" s="385">
        <f>IFERROR(IF(Z39="",0,Z39),"0")</f>
        <v>0</v>
      </c>
      <c r="AA40" s="386"/>
      <c r="AB40" s="386"/>
      <c r="AC40" s="386"/>
    </row>
    <row r="41" spans="1:68" x14ac:dyDescent="0.2">
      <c r="A41" s="396"/>
      <c r="B41" s="396"/>
      <c r="C41" s="396"/>
      <c r="D41" s="396"/>
      <c r="E41" s="396"/>
      <c r="F41" s="396"/>
      <c r="G41" s="396"/>
      <c r="H41" s="396"/>
      <c r="I41" s="396"/>
      <c r="J41" s="396"/>
      <c r="K41" s="396"/>
      <c r="L41" s="396"/>
      <c r="M41" s="396"/>
      <c r="N41" s="396"/>
      <c r="O41" s="398"/>
      <c r="P41" s="392" t="s">
        <v>69</v>
      </c>
      <c r="Q41" s="393"/>
      <c r="R41" s="393"/>
      <c r="S41" s="393"/>
      <c r="T41" s="393"/>
      <c r="U41" s="393"/>
      <c r="V41" s="394"/>
      <c r="W41" s="37" t="s">
        <v>68</v>
      </c>
      <c r="X41" s="385">
        <f>IFERROR(SUM(X39:X39),"0")</f>
        <v>0</v>
      </c>
      <c r="Y41" s="385">
        <f>IFERROR(SUM(Y39:Y39),"0")</f>
        <v>0</v>
      </c>
      <c r="Z41" s="37"/>
      <c r="AA41" s="386"/>
      <c r="AB41" s="386"/>
      <c r="AC41" s="386"/>
    </row>
    <row r="42" spans="1:68" ht="14.25" customHeight="1" x14ac:dyDescent="0.25">
      <c r="A42" s="395" t="s">
        <v>100</v>
      </c>
      <c r="B42" s="396"/>
      <c r="C42" s="396"/>
      <c r="D42" s="396"/>
      <c r="E42" s="396"/>
      <c r="F42" s="396"/>
      <c r="G42" s="396"/>
      <c r="H42" s="396"/>
      <c r="I42" s="396"/>
      <c r="J42" s="396"/>
      <c r="K42" s="396"/>
      <c r="L42" s="396"/>
      <c r="M42" s="396"/>
      <c r="N42" s="396"/>
      <c r="O42" s="396"/>
      <c r="P42" s="396"/>
      <c r="Q42" s="396"/>
      <c r="R42" s="396"/>
      <c r="S42" s="396"/>
      <c r="T42" s="396"/>
      <c r="U42" s="396"/>
      <c r="V42" s="396"/>
      <c r="W42" s="396"/>
      <c r="X42" s="396"/>
      <c r="Y42" s="396"/>
      <c r="Z42" s="396"/>
      <c r="AA42" s="379"/>
      <c r="AB42" s="379"/>
      <c r="AC42" s="379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90">
        <v>4607091388282</v>
      </c>
      <c r="E43" s="391"/>
      <c r="F43" s="382">
        <v>0.3</v>
      </c>
      <c r="G43" s="32">
        <v>6</v>
      </c>
      <c r="H43" s="382">
        <v>1.8</v>
      </c>
      <c r="I43" s="382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8"/>
      <c r="R43" s="388"/>
      <c r="S43" s="388"/>
      <c r="T43" s="389"/>
      <c r="U43" s="34"/>
      <c r="V43" s="34"/>
      <c r="W43" s="35" t="s">
        <v>68</v>
      </c>
      <c r="X43" s="383">
        <v>0</v>
      </c>
      <c r="Y43" s="384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397"/>
      <c r="B44" s="396"/>
      <c r="C44" s="396"/>
      <c r="D44" s="396"/>
      <c r="E44" s="396"/>
      <c r="F44" s="396"/>
      <c r="G44" s="396"/>
      <c r="H44" s="396"/>
      <c r="I44" s="396"/>
      <c r="J44" s="396"/>
      <c r="K44" s="396"/>
      <c r="L44" s="396"/>
      <c r="M44" s="396"/>
      <c r="N44" s="396"/>
      <c r="O44" s="398"/>
      <c r="P44" s="392" t="s">
        <v>69</v>
      </c>
      <c r="Q44" s="393"/>
      <c r="R44" s="393"/>
      <c r="S44" s="393"/>
      <c r="T44" s="393"/>
      <c r="U44" s="393"/>
      <c r="V44" s="394"/>
      <c r="W44" s="37" t="s">
        <v>70</v>
      </c>
      <c r="X44" s="385">
        <f>IFERROR(X43/H43,"0")</f>
        <v>0</v>
      </c>
      <c r="Y44" s="385">
        <f>IFERROR(Y43/H43,"0")</f>
        <v>0</v>
      </c>
      <c r="Z44" s="385">
        <f>IFERROR(IF(Z43="",0,Z43),"0")</f>
        <v>0</v>
      </c>
      <c r="AA44" s="386"/>
      <c r="AB44" s="386"/>
      <c r="AC44" s="386"/>
    </row>
    <row r="45" spans="1:68" x14ac:dyDescent="0.2">
      <c r="A45" s="396"/>
      <c r="B45" s="396"/>
      <c r="C45" s="396"/>
      <c r="D45" s="396"/>
      <c r="E45" s="396"/>
      <c r="F45" s="396"/>
      <c r="G45" s="396"/>
      <c r="H45" s="396"/>
      <c r="I45" s="396"/>
      <c r="J45" s="396"/>
      <c r="K45" s="396"/>
      <c r="L45" s="396"/>
      <c r="M45" s="396"/>
      <c r="N45" s="396"/>
      <c r="O45" s="398"/>
      <c r="P45" s="392" t="s">
        <v>69</v>
      </c>
      <c r="Q45" s="393"/>
      <c r="R45" s="393"/>
      <c r="S45" s="393"/>
      <c r="T45" s="393"/>
      <c r="U45" s="393"/>
      <c r="V45" s="394"/>
      <c r="W45" s="37" t="s">
        <v>68</v>
      </c>
      <c r="X45" s="385">
        <f>IFERROR(SUM(X43:X43),"0")</f>
        <v>0</v>
      </c>
      <c r="Y45" s="385">
        <f>IFERROR(SUM(Y43:Y43),"0")</f>
        <v>0</v>
      </c>
      <c r="Z45" s="37"/>
      <c r="AA45" s="386"/>
      <c r="AB45" s="386"/>
      <c r="AC45" s="386"/>
    </row>
    <row r="46" spans="1:68" ht="14.25" customHeight="1" x14ac:dyDescent="0.25">
      <c r="A46" s="395" t="s">
        <v>104</v>
      </c>
      <c r="B46" s="396"/>
      <c r="C46" s="396"/>
      <c r="D46" s="396"/>
      <c r="E46" s="396"/>
      <c r="F46" s="396"/>
      <c r="G46" s="396"/>
      <c r="H46" s="396"/>
      <c r="I46" s="396"/>
      <c r="J46" s="396"/>
      <c r="K46" s="396"/>
      <c r="L46" s="396"/>
      <c r="M46" s="396"/>
      <c r="N46" s="396"/>
      <c r="O46" s="396"/>
      <c r="P46" s="396"/>
      <c r="Q46" s="396"/>
      <c r="R46" s="396"/>
      <c r="S46" s="396"/>
      <c r="T46" s="396"/>
      <c r="U46" s="396"/>
      <c r="V46" s="396"/>
      <c r="W46" s="396"/>
      <c r="X46" s="396"/>
      <c r="Y46" s="396"/>
      <c r="Z46" s="396"/>
      <c r="AA46" s="379"/>
      <c r="AB46" s="379"/>
      <c r="AC46" s="379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90">
        <v>4607091389111</v>
      </c>
      <c r="E47" s="391"/>
      <c r="F47" s="382">
        <v>2.5000000000000001E-2</v>
      </c>
      <c r="G47" s="32">
        <v>10</v>
      </c>
      <c r="H47" s="382">
        <v>0.25</v>
      </c>
      <c r="I47" s="382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8"/>
      <c r="R47" s="388"/>
      <c r="S47" s="388"/>
      <c r="T47" s="389"/>
      <c r="U47" s="34"/>
      <c r="V47" s="34"/>
      <c r="W47" s="35" t="s">
        <v>68</v>
      </c>
      <c r="X47" s="383">
        <v>0</v>
      </c>
      <c r="Y47" s="384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397"/>
      <c r="B48" s="396"/>
      <c r="C48" s="396"/>
      <c r="D48" s="396"/>
      <c r="E48" s="396"/>
      <c r="F48" s="396"/>
      <c r="G48" s="396"/>
      <c r="H48" s="396"/>
      <c r="I48" s="396"/>
      <c r="J48" s="396"/>
      <c r="K48" s="396"/>
      <c r="L48" s="396"/>
      <c r="M48" s="396"/>
      <c r="N48" s="396"/>
      <c r="O48" s="398"/>
      <c r="P48" s="392" t="s">
        <v>69</v>
      </c>
      <c r="Q48" s="393"/>
      <c r="R48" s="393"/>
      <c r="S48" s="393"/>
      <c r="T48" s="393"/>
      <c r="U48" s="393"/>
      <c r="V48" s="394"/>
      <c r="W48" s="37" t="s">
        <v>70</v>
      </c>
      <c r="X48" s="385">
        <f>IFERROR(X47/H47,"0")</f>
        <v>0</v>
      </c>
      <c r="Y48" s="385">
        <f>IFERROR(Y47/H47,"0")</f>
        <v>0</v>
      </c>
      <c r="Z48" s="385">
        <f>IFERROR(IF(Z47="",0,Z47),"0")</f>
        <v>0</v>
      </c>
      <c r="AA48" s="386"/>
      <c r="AB48" s="386"/>
      <c r="AC48" s="386"/>
    </row>
    <row r="49" spans="1:68" x14ac:dyDescent="0.2">
      <c r="A49" s="396"/>
      <c r="B49" s="396"/>
      <c r="C49" s="396"/>
      <c r="D49" s="396"/>
      <c r="E49" s="396"/>
      <c r="F49" s="396"/>
      <c r="G49" s="396"/>
      <c r="H49" s="396"/>
      <c r="I49" s="396"/>
      <c r="J49" s="396"/>
      <c r="K49" s="396"/>
      <c r="L49" s="396"/>
      <c r="M49" s="396"/>
      <c r="N49" s="396"/>
      <c r="O49" s="398"/>
      <c r="P49" s="392" t="s">
        <v>69</v>
      </c>
      <c r="Q49" s="393"/>
      <c r="R49" s="393"/>
      <c r="S49" s="393"/>
      <c r="T49" s="393"/>
      <c r="U49" s="393"/>
      <c r="V49" s="394"/>
      <c r="W49" s="37" t="s">
        <v>68</v>
      </c>
      <c r="X49" s="385">
        <f>IFERROR(SUM(X47:X47),"0")</f>
        <v>0</v>
      </c>
      <c r="Y49" s="385">
        <f>IFERROR(SUM(Y47:Y47),"0")</f>
        <v>0</v>
      </c>
      <c r="Z49" s="37"/>
      <c r="AA49" s="386"/>
      <c r="AB49" s="386"/>
      <c r="AC49" s="386"/>
    </row>
    <row r="50" spans="1:68" ht="27.75" customHeight="1" x14ac:dyDescent="0.2">
      <c r="A50" s="443" t="s">
        <v>107</v>
      </c>
      <c r="B50" s="444"/>
      <c r="C50" s="444"/>
      <c r="D50" s="444"/>
      <c r="E50" s="444"/>
      <c r="F50" s="444"/>
      <c r="G50" s="444"/>
      <c r="H50" s="444"/>
      <c r="I50" s="444"/>
      <c r="J50" s="444"/>
      <c r="K50" s="444"/>
      <c r="L50" s="444"/>
      <c r="M50" s="444"/>
      <c r="N50" s="444"/>
      <c r="O50" s="444"/>
      <c r="P50" s="444"/>
      <c r="Q50" s="444"/>
      <c r="R50" s="444"/>
      <c r="S50" s="444"/>
      <c r="T50" s="444"/>
      <c r="U50" s="444"/>
      <c r="V50" s="444"/>
      <c r="W50" s="444"/>
      <c r="X50" s="444"/>
      <c r="Y50" s="444"/>
      <c r="Z50" s="444"/>
      <c r="AA50" s="48"/>
      <c r="AB50" s="48"/>
      <c r="AC50" s="48"/>
    </row>
    <row r="51" spans="1:68" ht="16.5" customHeight="1" x14ac:dyDescent="0.25">
      <c r="A51" s="445" t="s">
        <v>108</v>
      </c>
      <c r="B51" s="396"/>
      <c r="C51" s="396"/>
      <c r="D51" s="396"/>
      <c r="E51" s="396"/>
      <c r="F51" s="396"/>
      <c r="G51" s="396"/>
      <c r="H51" s="396"/>
      <c r="I51" s="396"/>
      <c r="J51" s="396"/>
      <c r="K51" s="396"/>
      <c r="L51" s="396"/>
      <c r="M51" s="396"/>
      <c r="N51" s="396"/>
      <c r="O51" s="396"/>
      <c r="P51" s="396"/>
      <c r="Q51" s="396"/>
      <c r="R51" s="396"/>
      <c r="S51" s="396"/>
      <c r="T51" s="396"/>
      <c r="U51" s="396"/>
      <c r="V51" s="396"/>
      <c r="W51" s="396"/>
      <c r="X51" s="396"/>
      <c r="Y51" s="396"/>
      <c r="Z51" s="396"/>
      <c r="AA51" s="378"/>
      <c r="AB51" s="378"/>
      <c r="AC51" s="378"/>
    </row>
    <row r="52" spans="1:68" ht="14.25" customHeight="1" x14ac:dyDescent="0.25">
      <c r="A52" s="395" t="s">
        <v>109</v>
      </c>
      <c r="B52" s="396"/>
      <c r="C52" s="396"/>
      <c r="D52" s="396"/>
      <c r="E52" s="396"/>
      <c r="F52" s="396"/>
      <c r="G52" s="396"/>
      <c r="H52" s="396"/>
      <c r="I52" s="396"/>
      <c r="J52" s="396"/>
      <c r="K52" s="396"/>
      <c r="L52" s="396"/>
      <c r="M52" s="396"/>
      <c r="N52" s="396"/>
      <c r="O52" s="396"/>
      <c r="P52" s="396"/>
      <c r="Q52" s="396"/>
      <c r="R52" s="396"/>
      <c r="S52" s="396"/>
      <c r="T52" s="396"/>
      <c r="U52" s="396"/>
      <c r="V52" s="396"/>
      <c r="W52" s="396"/>
      <c r="X52" s="396"/>
      <c r="Y52" s="396"/>
      <c r="Z52" s="396"/>
      <c r="AA52" s="379"/>
      <c r="AB52" s="379"/>
      <c r="AC52" s="379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0">
        <v>4607091385670</v>
      </c>
      <c r="E53" s="391"/>
      <c r="F53" s="382">
        <v>1.35</v>
      </c>
      <c r="G53" s="32">
        <v>8</v>
      </c>
      <c r="H53" s="382">
        <v>10.8</v>
      </c>
      <c r="I53" s="382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8"/>
      <c r="R53" s="388"/>
      <c r="S53" s="388"/>
      <c r="T53" s="389"/>
      <c r="U53" s="34"/>
      <c r="V53" s="34"/>
      <c r="W53" s="35" t="s">
        <v>68</v>
      </c>
      <c r="X53" s="383">
        <v>0</v>
      </c>
      <c r="Y53" s="384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90">
        <v>4607091385670</v>
      </c>
      <c r="E54" s="391"/>
      <c r="F54" s="382">
        <v>1.4</v>
      </c>
      <c r="G54" s="32">
        <v>8</v>
      </c>
      <c r="H54" s="382">
        <v>11.2</v>
      </c>
      <c r="I54" s="382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3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8"/>
      <c r="R54" s="388"/>
      <c r="S54" s="388"/>
      <c r="T54" s="389"/>
      <c r="U54" s="34"/>
      <c r="V54" s="34"/>
      <c r="W54" s="35" t="s">
        <v>68</v>
      </c>
      <c r="X54" s="383">
        <v>0</v>
      </c>
      <c r="Y54" s="384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90">
        <v>4680115883956</v>
      </c>
      <c r="E55" s="391"/>
      <c r="F55" s="382">
        <v>1.4</v>
      </c>
      <c r="G55" s="32">
        <v>8</v>
      </c>
      <c r="H55" s="382">
        <v>11.2</v>
      </c>
      <c r="I55" s="382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8"/>
      <c r="R55" s="388"/>
      <c r="S55" s="388"/>
      <c r="T55" s="389"/>
      <c r="U55" s="34"/>
      <c r="V55" s="34"/>
      <c r="W55" s="35" t="s">
        <v>68</v>
      </c>
      <c r="X55" s="383">
        <v>0</v>
      </c>
      <c r="Y55" s="384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90">
        <v>4607091385687</v>
      </c>
      <c r="E56" s="391"/>
      <c r="F56" s="382">
        <v>0.4</v>
      </c>
      <c r="G56" s="32">
        <v>10</v>
      </c>
      <c r="H56" s="382">
        <v>4</v>
      </c>
      <c r="I56" s="382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8"/>
      <c r="R56" s="388"/>
      <c r="S56" s="388"/>
      <c r="T56" s="389"/>
      <c r="U56" s="34"/>
      <c r="V56" s="34"/>
      <c r="W56" s="35" t="s">
        <v>68</v>
      </c>
      <c r="X56" s="383">
        <v>0</v>
      </c>
      <c r="Y56" s="384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90">
        <v>4680115882539</v>
      </c>
      <c r="E57" s="391"/>
      <c r="F57" s="382">
        <v>0.37</v>
      </c>
      <c r="G57" s="32">
        <v>10</v>
      </c>
      <c r="H57" s="382">
        <v>3.7</v>
      </c>
      <c r="I57" s="382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8"/>
      <c r="R57" s="388"/>
      <c r="S57" s="388"/>
      <c r="T57" s="389"/>
      <c r="U57" s="34"/>
      <c r="V57" s="34"/>
      <c r="W57" s="35" t="s">
        <v>68</v>
      </c>
      <c r="X57" s="383">
        <v>0</v>
      </c>
      <c r="Y57" s="384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90">
        <v>4680115883949</v>
      </c>
      <c r="E58" s="391"/>
      <c r="F58" s="382">
        <v>0.37</v>
      </c>
      <c r="G58" s="32">
        <v>10</v>
      </c>
      <c r="H58" s="382">
        <v>3.7</v>
      </c>
      <c r="I58" s="382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8"/>
      <c r="R58" s="388"/>
      <c r="S58" s="388"/>
      <c r="T58" s="389"/>
      <c r="U58" s="34"/>
      <c r="V58" s="34"/>
      <c r="W58" s="35" t="s">
        <v>68</v>
      </c>
      <c r="X58" s="383">
        <v>0</v>
      </c>
      <c r="Y58" s="384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7"/>
      <c r="B59" s="396"/>
      <c r="C59" s="396"/>
      <c r="D59" s="396"/>
      <c r="E59" s="396"/>
      <c r="F59" s="396"/>
      <c r="G59" s="396"/>
      <c r="H59" s="396"/>
      <c r="I59" s="396"/>
      <c r="J59" s="396"/>
      <c r="K59" s="396"/>
      <c r="L59" s="396"/>
      <c r="M59" s="396"/>
      <c r="N59" s="396"/>
      <c r="O59" s="398"/>
      <c r="P59" s="392" t="s">
        <v>69</v>
      </c>
      <c r="Q59" s="393"/>
      <c r="R59" s="393"/>
      <c r="S59" s="393"/>
      <c r="T59" s="393"/>
      <c r="U59" s="393"/>
      <c r="V59" s="394"/>
      <c r="W59" s="37" t="s">
        <v>70</v>
      </c>
      <c r="X59" s="385">
        <f>IFERROR(X53/H53,"0")+IFERROR(X54/H54,"0")+IFERROR(X55/H55,"0")+IFERROR(X56/H56,"0")+IFERROR(X57/H57,"0")+IFERROR(X58/H58,"0")</f>
        <v>0</v>
      </c>
      <c r="Y59" s="385">
        <f>IFERROR(Y53/H53,"0")+IFERROR(Y54/H54,"0")+IFERROR(Y55/H55,"0")+IFERROR(Y56/H56,"0")+IFERROR(Y57/H57,"0")+IFERROR(Y58/H58,"0")</f>
        <v>0</v>
      </c>
      <c r="Z59" s="385">
        <f>IFERROR(IF(Z53="",0,Z53),"0")+IFERROR(IF(Z54="",0,Z54),"0")+IFERROR(IF(Z55="",0,Z55),"0")+IFERROR(IF(Z56="",0,Z56),"0")+IFERROR(IF(Z57="",0,Z57),"0")+IFERROR(IF(Z58="",0,Z58),"0")</f>
        <v>0</v>
      </c>
      <c r="AA59" s="386"/>
      <c r="AB59" s="386"/>
      <c r="AC59" s="386"/>
    </row>
    <row r="60" spans="1:68" x14ac:dyDescent="0.2">
      <c r="A60" s="396"/>
      <c r="B60" s="396"/>
      <c r="C60" s="396"/>
      <c r="D60" s="396"/>
      <c r="E60" s="396"/>
      <c r="F60" s="396"/>
      <c r="G60" s="396"/>
      <c r="H60" s="396"/>
      <c r="I60" s="396"/>
      <c r="J60" s="396"/>
      <c r="K60" s="396"/>
      <c r="L60" s="396"/>
      <c r="M60" s="396"/>
      <c r="N60" s="396"/>
      <c r="O60" s="398"/>
      <c r="P60" s="392" t="s">
        <v>69</v>
      </c>
      <c r="Q60" s="393"/>
      <c r="R60" s="393"/>
      <c r="S60" s="393"/>
      <c r="T60" s="393"/>
      <c r="U60" s="393"/>
      <c r="V60" s="394"/>
      <c r="W60" s="37" t="s">
        <v>68</v>
      </c>
      <c r="X60" s="385">
        <f>IFERROR(SUM(X53:X58),"0")</f>
        <v>0</v>
      </c>
      <c r="Y60" s="385">
        <f>IFERROR(SUM(Y53:Y58),"0")</f>
        <v>0</v>
      </c>
      <c r="Z60" s="37"/>
      <c r="AA60" s="386"/>
      <c r="AB60" s="386"/>
      <c r="AC60" s="386"/>
    </row>
    <row r="61" spans="1:68" ht="14.25" customHeight="1" x14ac:dyDescent="0.25">
      <c r="A61" s="395" t="s">
        <v>71</v>
      </c>
      <c r="B61" s="396"/>
      <c r="C61" s="396"/>
      <c r="D61" s="396"/>
      <c r="E61" s="396"/>
      <c r="F61" s="396"/>
      <c r="G61" s="396"/>
      <c r="H61" s="396"/>
      <c r="I61" s="396"/>
      <c r="J61" s="396"/>
      <c r="K61" s="396"/>
      <c r="L61" s="396"/>
      <c r="M61" s="396"/>
      <c r="N61" s="396"/>
      <c r="O61" s="396"/>
      <c r="P61" s="396"/>
      <c r="Q61" s="396"/>
      <c r="R61" s="396"/>
      <c r="S61" s="396"/>
      <c r="T61" s="396"/>
      <c r="U61" s="396"/>
      <c r="V61" s="396"/>
      <c r="W61" s="396"/>
      <c r="X61" s="396"/>
      <c r="Y61" s="396"/>
      <c r="Z61" s="396"/>
      <c r="AA61" s="379"/>
      <c r="AB61" s="379"/>
      <c r="AC61" s="379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90">
        <v>4680115885233</v>
      </c>
      <c r="E62" s="391"/>
      <c r="F62" s="382">
        <v>0.2</v>
      </c>
      <c r="G62" s="32">
        <v>6</v>
      </c>
      <c r="H62" s="382">
        <v>1.2</v>
      </c>
      <c r="I62" s="382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2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8"/>
      <c r="R62" s="388"/>
      <c r="S62" s="388"/>
      <c r="T62" s="389"/>
      <c r="U62" s="34"/>
      <c r="V62" s="34"/>
      <c r="W62" s="35" t="s">
        <v>68</v>
      </c>
      <c r="X62" s="383">
        <v>0</v>
      </c>
      <c r="Y62" s="384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90">
        <v>4680115884915</v>
      </c>
      <c r="E63" s="391"/>
      <c r="F63" s="382">
        <v>0.3</v>
      </c>
      <c r="G63" s="32">
        <v>6</v>
      </c>
      <c r="H63" s="382">
        <v>1.8</v>
      </c>
      <c r="I63" s="382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8"/>
      <c r="R63" s="388"/>
      <c r="S63" s="388"/>
      <c r="T63" s="389"/>
      <c r="U63" s="34"/>
      <c r="V63" s="34"/>
      <c r="W63" s="35" t="s">
        <v>68</v>
      </c>
      <c r="X63" s="383">
        <v>0</v>
      </c>
      <c r="Y63" s="384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397"/>
      <c r="B64" s="396"/>
      <c r="C64" s="396"/>
      <c r="D64" s="396"/>
      <c r="E64" s="396"/>
      <c r="F64" s="396"/>
      <c r="G64" s="396"/>
      <c r="H64" s="396"/>
      <c r="I64" s="396"/>
      <c r="J64" s="396"/>
      <c r="K64" s="396"/>
      <c r="L64" s="396"/>
      <c r="M64" s="396"/>
      <c r="N64" s="396"/>
      <c r="O64" s="398"/>
      <c r="P64" s="392" t="s">
        <v>69</v>
      </c>
      <c r="Q64" s="393"/>
      <c r="R64" s="393"/>
      <c r="S64" s="393"/>
      <c r="T64" s="393"/>
      <c r="U64" s="393"/>
      <c r="V64" s="394"/>
      <c r="W64" s="37" t="s">
        <v>70</v>
      </c>
      <c r="X64" s="385">
        <f>IFERROR(X62/H62,"0")+IFERROR(X63/H63,"0")</f>
        <v>0</v>
      </c>
      <c r="Y64" s="385">
        <f>IFERROR(Y62/H62,"0")+IFERROR(Y63/H63,"0")</f>
        <v>0</v>
      </c>
      <c r="Z64" s="385">
        <f>IFERROR(IF(Z62="",0,Z62),"0")+IFERROR(IF(Z63="",0,Z63),"0")</f>
        <v>0</v>
      </c>
      <c r="AA64" s="386"/>
      <c r="AB64" s="386"/>
      <c r="AC64" s="386"/>
    </row>
    <row r="65" spans="1:68" x14ac:dyDescent="0.2">
      <c r="A65" s="396"/>
      <c r="B65" s="396"/>
      <c r="C65" s="396"/>
      <c r="D65" s="396"/>
      <c r="E65" s="396"/>
      <c r="F65" s="396"/>
      <c r="G65" s="396"/>
      <c r="H65" s="396"/>
      <c r="I65" s="396"/>
      <c r="J65" s="396"/>
      <c r="K65" s="396"/>
      <c r="L65" s="396"/>
      <c r="M65" s="396"/>
      <c r="N65" s="396"/>
      <c r="O65" s="398"/>
      <c r="P65" s="392" t="s">
        <v>69</v>
      </c>
      <c r="Q65" s="393"/>
      <c r="R65" s="393"/>
      <c r="S65" s="393"/>
      <c r="T65" s="393"/>
      <c r="U65" s="393"/>
      <c r="V65" s="394"/>
      <c r="W65" s="37" t="s">
        <v>68</v>
      </c>
      <c r="X65" s="385">
        <f>IFERROR(SUM(X62:X63),"0")</f>
        <v>0</v>
      </c>
      <c r="Y65" s="385">
        <f>IFERROR(SUM(Y62:Y63),"0")</f>
        <v>0</v>
      </c>
      <c r="Z65" s="37"/>
      <c r="AA65" s="386"/>
      <c r="AB65" s="386"/>
      <c r="AC65" s="386"/>
    </row>
    <row r="66" spans="1:68" ht="16.5" customHeight="1" x14ac:dyDescent="0.25">
      <c r="A66" s="445" t="s">
        <v>128</v>
      </c>
      <c r="B66" s="396"/>
      <c r="C66" s="396"/>
      <c r="D66" s="396"/>
      <c r="E66" s="396"/>
      <c r="F66" s="396"/>
      <c r="G66" s="396"/>
      <c r="H66" s="396"/>
      <c r="I66" s="396"/>
      <c r="J66" s="396"/>
      <c r="K66" s="396"/>
      <c r="L66" s="396"/>
      <c r="M66" s="396"/>
      <c r="N66" s="396"/>
      <c r="O66" s="396"/>
      <c r="P66" s="396"/>
      <c r="Q66" s="396"/>
      <c r="R66" s="396"/>
      <c r="S66" s="396"/>
      <c r="T66" s="396"/>
      <c r="U66" s="396"/>
      <c r="V66" s="396"/>
      <c r="W66" s="396"/>
      <c r="X66" s="396"/>
      <c r="Y66" s="396"/>
      <c r="Z66" s="396"/>
      <c r="AA66" s="378"/>
      <c r="AB66" s="378"/>
      <c r="AC66" s="378"/>
    </row>
    <row r="67" spans="1:68" ht="14.25" customHeight="1" x14ac:dyDescent="0.25">
      <c r="A67" s="395" t="s">
        <v>109</v>
      </c>
      <c r="B67" s="396"/>
      <c r="C67" s="396"/>
      <c r="D67" s="396"/>
      <c r="E67" s="396"/>
      <c r="F67" s="396"/>
      <c r="G67" s="396"/>
      <c r="H67" s="396"/>
      <c r="I67" s="396"/>
      <c r="J67" s="396"/>
      <c r="K67" s="396"/>
      <c r="L67" s="396"/>
      <c r="M67" s="396"/>
      <c r="N67" s="396"/>
      <c r="O67" s="396"/>
      <c r="P67" s="396"/>
      <c r="Q67" s="396"/>
      <c r="R67" s="396"/>
      <c r="S67" s="396"/>
      <c r="T67" s="396"/>
      <c r="U67" s="396"/>
      <c r="V67" s="396"/>
      <c r="W67" s="396"/>
      <c r="X67" s="396"/>
      <c r="Y67" s="396"/>
      <c r="Z67" s="396"/>
      <c r="AA67" s="379"/>
      <c r="AB67" s="379"/>
      <c r="AC67" s="379"/>
    </row>
    <row r="68" spans="1:68" ht="27" customHeight="1" x14ac:dyDescent="0.25">
      <c r="A68" s="54" t="s">
        <v>129</v>
      </c>
      <c r="B68" s="54" t="s">
        <v>130</v>
      </c>
      <c r="C68" s="31">
        <v>4301011589</v>
      </c>
      <c r="D68" s="390">
        <v>4680115885899</v>
      </c>
      <c r="E68" s="391"/>
      <c r="F68" s="382">
        <v>0.35</v>
      </c>
      <c r="G68" s="32">
        <v>6</v>
      </c>
      <c r="H68" s="382">
        <v>2.1</v>
      </c>
      <c r="I68" s="382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61" t="s">
        <v>132</v>
      </c>
      <c r="Q68" s="388"/>
      <c r="R68" s="388"/>
      <c r="S68" s="388"/>
      <c r="T68" s="389"/>
      <c r="U68" s="34"/>
      <c r="V68" s="34"/>
      <c r="W68" s="35" t="s">
        <v>68</v>
      </c>
      <c r="X68" s="383">
        <v>0</v>
      </c>
      <c r="Y68" s="384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customHeight="1" x14ac:dyDescent="0.25">
      <c r="A69" s="54" t="s">
        <v>134</v>
      </c>
      <c r="B69" s="54" t="s">
        <v>135</v>
      </c>
      <c r="C69" s="31">
        <v>4301011481</v>
      </c>
      <c r="D69" s="390">
        <v>4680115881426</v>
      </c>
      <c r="E69" s="391"/>
      <c r="F69" s="382">
        <v>1.35</v>
      </c>
      <c r="G69" s="32">
        <v>8</v>
      </c>
      <c r="H69" s="382">
        <v>10.8</v>
      </c>
      <c r="I69" s="382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8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8"/>
      <c r="R69" s="388"/>
      <c r="S69" s="388"/>
      <c r="T69" s="389"/>
      <c r="U69" s="34"/>
      <c r="V69" s="34"/>
      <c r="W69" s="35" t="s">
        <v>68</v>
      </c>
      <c r="X69" s="383">
        <v>0</v>
      </c>
      <c r="Y69" s="384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137</v>
      </c>
      <c r="C70" s="31">
        <v>4301011452</v>
      </c>
      <c r="D70" s="390">
        <v>4680115881426</v>
      </c>
      <c r="E70" s="391"/>
      <c r="F70" s="382">
        <v>1.35</v>
      </c>
      <c r="G70" s="32">
        <v>8</v>
      </c>
      <c r="H70" s="382">
        <v>10.8</v>
      </c>
      <c r="I70" s="382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5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88"/>
      <c r="R70" s="388"/>
      <c r="S70" s="388"/>
      <c r="T70" s="389"/>
      <c r="U70" s="34"/>
      <c r="V70" s="34"/>
      <c r="W70" s="35" t="s">
        <v>68</v>
      </c>
      <c r="X70" s="383">
        <v>0</v>
      </c>
      <c r="Y70" s="384">
        <f t="shared" si="11"/>
        <v>0</v>
      </c>
      <c r="Z70" s="36" t="str">
        <f>IFERROR(IF(Y70=0,"",ROUNDUP(Y70/H70,0)*0.02175),"")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138</v>
      </c>
      <c r="B71" s="54" t="s">
        <v>139</v>
      </c>
      <c r="C71" s="31">
        <v>4301011386</v>
      </c>
      <c r="D71" s="390">
        <v>4680115880283</v>
      </c>
      <c r="E71" s="391"/>
      <c r="F71" s="382">
        <v>0.6</v>
      </c>
      <c r="G71" s="32">
        <v>8</v>
      </c>
      <c r="H71" s="382">
        <v>4.8</v>
      </c>
      <c r="I71" s="382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8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88"/>
      <c r="R71" s="388"/>
      <c r="S71" s="388"/>
      <c r="T71" s="389"/>
      <c r="U71" s="34"/>
      <c r="V71" s="34"/>
      <c r="W71" s="35" t="s">
        <v>68</v>
      </c>
      <c r="X71" s="383">
        <v>0</v>
      </c>
      <c r="Y71" s="384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140</v>
      </c>
      <c r="B72" s="54" t="s">
        <v>141</v>
      </c>
      <c r="C72" s="31">
        <v>4301011432</v>
      </c>
      <c r="D72" s="390">
        <v>4680115882720</v>
      </c>
      <c r="E72" s="391"/>
      <c r="F72" s="382">
        <v>0.45</v>
      </c>
      <c r="G72" s="32">
        <v>10</v>
      </c>
      <c r="H72" s="382">
        <v>4.5</v>
      </c>
      <c r="I72" s="382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5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88"/>
      <c r="R72" s="388"/>
      <c r="S72" s="388"/>
      <c r="T72" s="389"/>
      <c r="U72" s="34"/>
      <c r="V72" s="34"/>
      <c r="W72" s="35" t="s">
        <v>68</v>
      </c>
      <c r="X72" s="383">
        <v>0</v>
      </c>
      <c r="Y72" s="384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142</v>
      </c>
      <c r="B73" s="54" t="s">
        <v>143</v>
      </c>
      <c r="C73" s="31">
        <v>4301011458</v>
      </c>
      <c r="D73" s="390">
        <v>4680115881525</v>
      </c>
      <c r="E73" s="391"/>
      <c r="F73" s="382">
        <v>0.4</v>
      </c>
      <c r="G73" s="32">
        <v>10</v>
      </c>
      <c r="H73" s="382">
        <v>4</v>
      </c>
      <c r="I73" s="382">
        <v>4.24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400" t="s">
        <v>144</v>
      </c>
      <c r="Q73" s="388"/>
      <c r="R73" s="388"/>
      <c r="S73" s="388"/>
      <c r="T73" s="389"/>
      <c r="U73" s="34"/>
      <c r="V73" s="34"/>
      <c r="W73" s="35" t="s">
        <v>68</v>
      </c>
      <c r="X73" s="383">
        <v>0</v>
      </c>
      <c r="Y73" s="384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customHeight="1" x14ac:dyDescent="0.25">
      <c r="A74" s="54" t="s">
        <v>145</v>
      </c>
      <c r="B74" s="54" t="s">
        <v>146</v>
      </c>
      <c r="C74" s="31">
        <v>4301012008</v>
      </c>
      <c r="D74" s="390">
        <v>4680115881525</v>
      </c>
      <c r="E74" s="391"/>
      <c r="F74" s="382">
        <v>0.4</v>
      </c>
      <c r="G74" s="32">
        <v>10</v>
      </c>
      <c r="H74" s="382">
        <v>4</v>
      </c>
      <c r="I74" s="382">
        <v>4.21</v>
      </c>
      <c r="J74" s="32">
        <v>120</v>
      </c>
      <c r="K74" s="32" t="s">
        <v>74</v>
      </c>
      <c r="L74" s="32"/>
      <c r="M74" s="33" t="s">
        <v>131</v>
      </c>
      <c r="N74" s="33"/>
      <c r="O74" s="32">
        <v>50</v>
      </c>
      <c r="P74" s="578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4" s="388"/>
      <c r="R74" s="388"/>
      <c r="S74" s="388"/>
      <c r="T74" s="389"/>
      <c r="U74" s="34"/>
      <c r="V74" s="34"/>
      <c r="W74" s="35" t="s">
        <v>68</v>
      </c>
      <c r="X74" s="383">
        <v>0</v>
      </c>
      <c r="Y74" s="384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147</v>
      </c>
      <c r="B75" s="54" t="s">
        <v>148</v>
      </c>
      <c r="C75" s="31">
        <v>4301011437</v>
      </c>
      <c r="D75" s="390">
        <v>4680115881419</v>
      </c>
      <c r="E75" s="391"/>
      <c r="F75" s="382">
        <v>0.45</v>
      </c>
      <c r="G75" s="32">
        <v>10</v>
      </c>
      <c r="H75" s="382">
        <v>4.5</v>
      </c>
      <c r="I75" s="382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74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88"/>
      <c r="R75" s="388"/>
      <c r="S75" s="388"/>
      <c r="T75" s="389"/>
      <c r="U75" s="34"/>
      <c r="V75" s="34"/>
      <c r="W75" s="35" t="s">
        <v>68</v>
      </c>
      <c r="X75" s="383">
        <v>0</v>
      </c>
      <c r="Y75" s="384">
        <f t="shared" si="11"/>
        <v>0</v>
      </c>
      <c r="Z75" s="36" t="str">
        <f>IFERROR(IF(Y75=0,"",ROUNDUP(Y75/H75,0)*0.00937),"")</f>
        <v/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x14ac:dyDescent="0.2">
      <c r="A76" s="397"/>
      <c r="B76" s="396"/>
      <c r="C76" s="396"/>
      <c r="D76" s="396"/>
      <c r="E76" s="396"/>
      <c r="F76" s="396"/>
      <c r="G76" s="396"/>
      <c r="H76" s="396"/>
      <c r="I76" s="396"/>
      <c r="J76" s="396"/>
      <c r="K76" s="396"/>
      <c r="L76" s="396"/>
      <c r="M76" s="396"/>
      <c r="N76" s="396"/>
      <c r="O76" s="398"/>
      <c r="P76" s="392" t="s">
        <v>69</v>
      </c>
      <c r="Q76" s="393"/>
      <c r="R76" s="393"/>
      <c r="S76" s="393"/>
      <c r="T76" s="393"/>
      <c r="U76" s="393"/>
      <c r="V76" s="394"/>
      <c r="W76" s="37" t="s">
        <v>70</v>
      </c>
      <c r="X76" s="385">
        <f>IFERROR(X68/H68,"0")+IFERROR(X69/H69,"0")+IFERROR(X70/H70,"0")+IFERROR(X71/H71,"0")+IFERROR(X72/H72,"0")+IFERROR(X73/H73,"0")+IFERROR(X74/H74,"0")+IFERROR(X75/H75,"0")</f>
        <v>0</v>
      </c>
      <c r="Y76" s="385">
        <f>IFERROR(Y68/H68,"0")+IFERROR(Y69/H69,"0")+IFERROR(Y70/H70,"0")+IFERROR(Y71/H71,"0")+IFERROR(Y72/H72,"0")+IFERROR(Y73/H73,"0")+IFERROR(Y74/H74,"0")+IFERROR(Y75/H75,"0")</f>
        <v>0</v>
      </c>
      <c r="Z76" s="385">
        <f>IFERROR(IF(Z68="",0,Z68),"0")+IFERROR(IF(Z69="",0,Z69),"0")+IFERROR(IF(Z70="",0,Z70),"0")+IFERROR(IF(Z71="",0,Z71),"0")+IFERROR(IF(Z72="",0,Z72),"0")+IFERROR(IF(Z73="",0,Z73),"0")+IFERROR(IF(Z74="",0,Z74),"0")+IFERROR(IF(Z75="",0,Z75),"0")</f>
        <v>0</v>
      </c>
      <c r="AA76" s="386"/>
      <c r="AB76" s="386"/>
      <c r="AC76" s="386"/>
    </row>
    <row r="77" spans="1:68" x14ac:dyDescent="0.2">
      <c r="A77" s="396"/>
      <c r="B77" s="396"/>
      <c r="C77" s="396"/>
      <c r="D77" s="396"/>
      <c r="E77" s="396"/>
      <c r="F77" s="396"/>
      <c r="G77" s="396"/>
      <c r="H77" s="396"/>
      <c r="I77" s="396"/>
      <c r="J77" s="396"/>
      <c r="K77" s="396"/>
      <c r="L77" s="396"/>
      <c r="M77" s="396"/>
      <c r="N77" s="396"/>
      <c r="O77" s="398"/>
      <c r="P77" s="392" t="s">
        <v>69</v>
      </c>
      <c r="Q77" s="393"/>
      <c r="R77" s="393"/>
      <c r="S77" s="393"/>
      <c r="T77" s="393"/>
      <c r="U77" s="393"/>
      <c r="V77" s="394"/>
      <c r="W77" s="37" t="s">
        <v>68</v>
      </c>
      <c r="X77" s="385">
        <f>IFERROR(SUM(X68:X75),"0")</f>
        <v>0</v>
      </c>
      <c r="Y77" s="385">
        <f>IFERROR(SUM(Y68:Y75),"0")</f>
        <v>0</v>
      </c>
      <c r="Z77" s="37"/>
      <c r="AA77" s="386"/>
      <c r="AB77" s="386"/>
      <c r="AC77" s="386"/>
    </row>
    <row r="78" spans="1:68" ht="14.25" customHeight="1" x14ac:dyDescent="0.25">
      <c r="A78" s="395" t="s">
        <v>149</v>
      </c>
      <c r="B78" s="396"/>
      <c r="C78" s="396"/>
      <c r="D78" s="396"/>
      <c r="E78" s="396"/>
      <c r="F78" s="396"/>
      <c r="G78" s="396"/>
      <c r="H78" s="396"/>
      <c r="I78" s="396"/>
      <c r="J78" s="396"/>
      <c r="K78" s="396"/>
      <c r="L78" s="396"/>
      <c r="M78" s="396"/>
      <c r="N78" s="396"/>
      <c r="O78" s="396"/>
      <c r="P78" s="396"/>
      <c r="Q78" s="396"/>
      <c r="R78" s="396"/>
      <c r="S78" s="396"/>
      <c r="T78" s="396"/>
      <c r="U78" s="396"/>
      <c r="V78" s="396"/>
      <c r="W78" s="396"/>
      <c r="X78" s="396"/>
      <c r="Y78" s="396"/>
      <c r="Z78" s="396"/>
      <c r="AA78" s="379"/>
      <c r="AB78" s="379"/>
      <c r="AC78" s="379"/>
    </row>
    <row r="79" spans="1:68" ht="27" customHeight="1" x14ac:dyDescent="0.25">
      <c r="A79" s="54" t="s">
        <v>150</v>
      </c>
      <c r="B79" s="54" t="s">
        <v>151</v>
      </c>
      <c r="C79" s="31">
        <v>4301020298</v>
      </c>
      <c r="D79" s="390">
        <v>4680115881440</v>
      </c>
      <c r="E79" s="391"/>
      <c r="F79" s="382">
        <v>1.35</v>
      </c>
      <c r="G79" s="32">
        <v>8</v>
      </c>
      <c r="H79" s="382">
        <v>10.8</v>
      </c>
      <c r="I79" s="382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38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88"/>
      <c r="R79" s="388"/>
      <c r="S79" s="388"/>
      <c r="T79" s="389"/>
      <c r="U79" s="34"/>
      <c r="V79" s="34"/>
      <c r="W79" s="35" t="s">
        <v>68</v>
      </c>
      <c r="X79" s="383">
        <v>0</v>
      </c>
      <c r="Y79" s="384">
        <f>IFERROR(IF(X79="",0,CEILING((X79/$H79),1)*$H79),"")</f>
        <v>0</v>
      </c>
      <c r="Z79" s="36" t="str">
        <f>IFERROR(IF(Y79=0,"",ROUNDUP(Y79/H79,0)*0.02175),"")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customHeight="1" x14ac:dyDescent="0.25">
      <c r="A80" s="54" t="s">
        <v>152</v>
      </c>
      <c r="B80" s="54" t="s">
        <v>153</v>
      </c>
      <c r="C80" s="31">
        <v>4301020296</v>
      </c>
      <c r="D80" s="390">
        <v>4680115881433</v>
      </c>
      <c r="E80" s="391"/>
      <c r="F80" s="382">
        <v>0.45</v>
      </c>
      <c r="G80" s="32">
        <v>6</v>
      </c>
      <c r="H80" s="382">
        <v>2.7</v>
      </c>
      <c r="I80" s="382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7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88"/>
      <c r="R80" s="388"/>
      <c r="S80" s="388"/>
      <c r="T80" s="389"/>
      <c r="U80" s="34"/>
      <c r="V80" s="34"/>
      <c r="W80" s="35" t="s">
        <v>68</v>
      </c>
      <c r="X80" s="383">
        <v>0</v>
      </c>
      <c r="Y80" s="384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397"/>
      <c r="B81" s="396"/>
      <c r="C81" s="396"/>
      <c r="D81" s="396"/>
      <c r="E81" s="396"/>
      <c r="F81" s="396"/>
      <c r="G81" s="396"/>
      <c r="H81" s="396"/>
      <c r="I81" s="396"/>
      <c r="J81" s="396"/>
      <c r="K81" s="396"/>
      <c r="L81" s="396"/>
      <c r="M81" s="396"/>
      <c r="N81" s="396"/>
      <c r="O81" s="398"/>
      <c r="P81" s="392" t="s">
        <v>69</v>
      </c>
      <c r="Q81" s="393"/>
      <c r="R81" s="393"/>
      <c r="S81" s="393"/>
      <c r="T81" s="393"/>
      <c r="U81" s="393"/>
      <c r="V81" s="394"/>
      <c r="W81" s="37" t="s">
        <v>70</v>
      </c>
      <c r="X81" s="385">
        <f>IFERROR(X79/H79,"0")+IFERROR(X80/H80,"0")</f>
        <v>0</v>
      </c>
      <c r="Y81" s="385">
        <f>IFERROR(Y79/H79,"0")+IFERROR(Y80/H80,"0")</f>
        <v>0</v>
      </c>
      <c r="Z81" s="385">
        <f>IFERROR(IF(Z79="",0,Z79),"0")+IFERROR(IF(Z80="",0,Z80),"0")</f>
        <v>0</v>
      </c>
      <c r="AA81" s="386"/>
      <c r="AB81" s="386"/>
      <c r="AC81" s="386"/>
    </row>
    <row r="82" spans="1:68" x14ac:dyDescent="0.2">
      <c r="A82" s="396"/>
      <c r="B82" s="396"/>
      <c r="C82" s="396"/>
      <c r="D82" s="396"/>
      <c r="E82" s="396"/>
      <c r="F82" s="396"/>
      <c r="G82" s="396"/>
      <c r="H82" s="396"/>
      <c r="I82" s="396"/>
      <c r="J82" s="396"/>
      <c r="K82" s="396"/>
      <c r="L82" s="396"/>
      <c r="M82" s="396"/>
      <c r="N82" s="396"/>
      <c r="O82" s="398"/>
      <c r="P82" s="392" t="s">
        <v>69</v>
      </c>
      <c r="Q82" s="393"/>
      <c r="R82" s="393"/>
      <c r="S82" s="393"/>
      <c r="T82" s="393"/>
      <c r="U82" s="393"/>
      <c r="V82" s="394"/>
      <c r="W82" s="37" t="s">
        <v>68</v>
      </c>
      <c r="X82" s="385">
        <f>IFERROR(SUM(X79:X80),"0")</f>
        <v>0</v>
      </c>
      <c r="Y82" s="385">
        <f>IFERROR(SUM(Y79:Y80),"0")</f>
        <v>0</v>
      </c>
      <c r="Z82" s="37"/>
      <c r="AA82" s="386"/>
      <c r="AB82" s="386"/>
      <c r="AC82" s="386"/>
    </row>
    <row r="83" spans="1:68" ht="14.25" customHeight="1" x14ac:dyDescent="0.25">
      <c r="A83" s="395" t="s">
        <v>63</v>
      </c>
      <c r="B83" s="396"/>
      <c r="C83" s="396"/>
      <c r="D83" s="396"/>
      <c r="E83" s="396"/>
      <c r="F83" s="396"/>
      <c r="G83" s="396"/>
      <c r="H83" s="396"/>
      <c r="I83" s="396"/>
      <c r="J83" s="396"/>
      <c r="K83" s="396"/>
      <c r="L83" s="396"/>
      <c r="M83" s="396"/>
      <c r="N83" s="396"/>
      <c r="O83" s="396"/>
      <c r="P83" s="396"/>
      <c r="Q83" s="396"/>
      <c r="R83" s="396"/>
      <c r="S83" s="396"/>
      <c r="T83" s="396"/>
      <c r="U83" s="396"/>
      <c r="V83" s="396"/>
      <c r="W83" s="396"/>
      <c r="X83" s="396"/>
      <c r="Y83" s="396"/>
      <c r="Z83" s="396"/>
      <c r="AA83" s="379"/>
      <c r="AB83" s="379"/>
      <c r="AC83" s="379"/>
    </row>
    <row r="84" spans="1:68" ht="16.5" customHeight="1" x14ac:dyDescent="0.25">
      <c r="A84" s="54" t="s">
        <v>154</v>
      </c>
      <c r="B84" s="54" t="s">
        <v>155</v>
      </c>
      <c r="C84" s="31">
        <v>4301031242</v>
      </c>
      <c r="D84" s="390">
        <v>4680115885066</v>
      </c>
      <c r="E84" s="391"/>
      <c r="F84" s="382">
        <v>0.7</v>
      </c>
      <c r="G84" s="32">
        <v>6</v>
      </c>
      <c r="H84" s="382">
        <v>4.2</v>
      </c>
      <c r="I84" s="382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88"/>
      <c r="R84" s="388"/>
      <c r="S84" s="388"/>
      <c r="T84" s="389"/>
      <c r="U84" s="34"/>
      <c r="V84" s="34"/>
      <c r="W84" s="35" t="s">
        <v>68</v>
      </c>
      <c r="X84" s="383">
        <v>0</v>
      </c>
      <c r="Y84" s="384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customHeight="1" x14ac:dyDescent="0.25">
      <c r="A85" s="54" t="s">
        <v>156</v>
      </c>
      <c r="B85" s="54" t="s">
        <v>157</v>
      </c>
      <c r="C85" s="31">
        <v>4301031240</v>
      </c>
      <c r="D85" s="390">
        <v>4680115885042</v>
      </c>
      <c r="E85" s="391"/>
      <c r="F85" s="382">
        <v>0.7</v>
      </c>
      <c r="G85" s="32">
        <v>6</v>
      </c>
      <c r="H85" s="382">
        <v>4.2</v>
      </c>
      <c r="I85" s="382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6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88"/>
      <c r="R85" s="388"/>
      <c r="S85" s="388"/>
      <c r="T85" s="389"/>
      <c r="U85" s="34"/>
      <c r="V85" s="34"/>
      <c r="W85" s="35" t="s">
        <v>68</v>
      </c>
      <c r="X85" s="383">
        <v>0</v>
      </c>
      <c r="Y85" s="384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158</v>
      </c>
      <c r="B86" s="54" t="s">
        <v>159</v>
      </c>
      <c r="C86" s="31">
        <v>4301031315</v>
      </c>
      <c r="D86" s="390">
        <v>4680115885080</v>
      </c>
      <c r="E86" s="391"/>
      <c r="F86" s="382">
        <v>0.7</v>
      </c>
      <c r="G86" s="32">
        <v>6</v>
      </c>
      <c r="H86" s="382">
        <v>4.2</v>
      </c>
      <c r="I86" s="382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88"/>
      <c r="R86" s="388"/>
      <c r="S86" s="388"/>
      <c r="T86" s="389"/>
      <c r="U86" s="34"/>
      <c r="V86" s="34"/>
      <c r="W86" s="35" t="s">
        <v>68</v>
      </c>
      <c r="X86" s="383">
        <v>0</v>
      </c>
      <c r="Y86" s="384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160</v>
      </c>
      <c r="B87" s="54" t="s">
        <v>161</v>
      </c>
      <c r="C87" s="31">
        <v>4301031243</v>
      </c>
      <c r="D87" s="390">
        <v>4680115885073</v>
      </c>
      <c r="E87" s="391"/>
      <c r="F87" s="382">
        <v>0.3</v>
      </c>
      <c r="G87" s="32">
        <v>6</v>
      </c>
      <c r="H87" s="382">
        <v>1.8</v>
      </c>
      <c r="I87" s="382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88"/>
      <c r="R87" s="388"/>
      <c r="S87" s="388"/>
      <c r="T87" s="389"/>
      <c r="U87" s="34"/>
      <c r="V87" s="34"/>
      <c r="W87" s="35" t="s">
        <v>68</v>
      </c>
      <c r="X87" s="383">
        <v>0</v>
      </c>
      <c r="Y87" s="384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162</v>
      </c>
      <c r="B88" s="54" t="s">
        <v>163</v>
      </c>
      <c r="C88" s="31">
        <v>4301031241</v>
      </c>
      <c r="D88" s="390">
        <v>4680115885059</v>
      </c>
      <c r="E88" s="391"/>
      <c r="F88" s="382">
        <v>0.3</v>
      </c>
      <c r="G88" s="32">
        <v>6</v>
      </c>
      <c r="H88" s="382">
        <v>1.8</v>
      </c>
      <c r="I88" s="382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0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88"/>
      <c r="R88" s="388"/>
      <c r="S88" s="388"/>
      <c r="T88" s="389"/>
      <c r="U88" s="34"/>
      <c r="V88" s="34"/>
      <c r="W88" s="35" t="s">
        <v>68</v>
      </c>
      <c r="X88" s="383">
        <v>0</v>
      </c>
      <c r="Y88" s="384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164</v>
      </c>
      <c r="B89" s="54" t="s">
        <v>165</v>
      </c>
      <c r="C89" s="31">
        <v>4301031316</v>
      </c>
      <c r="D89" s="390">
        <v>4680115885097</v>
      </c>
      <c r="E89" s="391"/>
      <c r="F89" s="382">
        <v>0.3</v>
      </c>
      <c r="G89" s="32">
        <v>6</v>
      </c>
      <c r="H89" s="382">
        <v>1.8</v>
      </c>
      <c r="I89" s="382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0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88"/>
      <c r="R89" s="388"/>
      <c r="S89" s="388"/>
      <c r="T89" s="389"/>
      <c r="U89" s="34"/>
      <c r="V89" s="34"/>
      <c r="W89" s="35" t="s">
        <v>68</v>
      </c>
      <c r="X89" s="383">
        <v>0</v>
      </c>
      <c r="Y89" s="384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x14ac:dyDescent="0.2">
      <c r="A90" s="397"/>
      <c r="B90" s="396"/>
      <c r="C90" s="396"/>
      <c r="D90" s="396"/>
      <c r="E90" s="396"/>
      <c r="F90" s="396"/>
      <c r="G90" s="396"/>
      <c r="H90" s="396"/>
      <c r="I90" s="396"/>
      <c r="J90" s="396"/>
      <c r="K90" s="396"/>
      <c r="L90" s="396"/>
      <c r="M90" s="396"/>
      <c r="N90" s="396"/>
      <c r="O90" s="398"/>
      <c r="P90" s="392" t="s">
        <v>69</v>
      </c>
      <c r="Q90" s="393"/>
      <c r="R90" s="393"/>
      <c r="S90" s="393"/>
      <c r="T90" s="393"/>
      <c r="U90" s="393"/>
      <c r="V90" s="394"/>
      <c r="W90" s="37" t="s">
        <v>70</v>
      </c>
      <c r="X90" s="385">
        <f>IFERROR(X84/H84,"0")+IFERROR(X85/H85,"0")+IFERROR(X86/H86,"0")+IFERROR(X87/H87,"0")+IFERROR(X88/H88,"0")+IFERROR(X89/H89,"0")</f>
        <v>0</v>
      </c>
      <c r="Y90" s="385">
        <f>IFERROR(Y84/H84,"0")+IFERROR(Y85/H85,"0")+IFERROR(Y86/H86,"0")+IFERROR(Y87/H87,"0")+IFERROR(Y88/H88,"0")+IFERROR(Y89/H89,"0")</f>
        <v>0</v>
      </c>
      <c r="Z90" s="385">
        <f>IFERROR(IF(Z84="",0,Z84),"0")+IFERROR(IF(Z85="",0,Z85),"0")+IFERROR(IF(Z86="",0,Z86),"0")+IFERROR(IF(Z87="",0,Z87),"0")+IFERROR(IF(Z88="",0,Z88),"0")+IFERROR(IF(Z89="",0,Z89),"0")</f>
        <v>0</v>
      </c>
      <c r="AA90" s="386"/>
      <c r="AB90" s="386"/>
      <c r="AC90" s="386"/>
    </row>
    <row r="91" spans="1:68" x14ac:dyDescent="0.2">
      <c r="A91" s="396"/>
      <c r="B91" s="396"/>
      <c r="C91" s="396"/>
      <c r="D91" s="396"/>
      <c r="E91" s="396"/>
      <c r="F91" s="396"/>
      <c r="G91" s="396"/>
      <c r="H91" s="396"/>
      <c r="I91" s="396"/>
      <c r="J91" s="396"/>
      <c r="K91" s="396"/>
      <c r="L91" s="396"/>
      <c r="M91" s="396"/>
      <c r="N91" s="396"/>
      <c r="O91" s="398"/>
      <c r="P91" s="392" t="s">
        <v>69</v>
      </c>
      <c r="Q91" s="393"/>
      <c r="R91" s="393"/>
      <c r="S91" s="393"/>
      <c r="T91" s="393"/>
      <c r="U91" s="393"/>
      <c r="V91" s="394"/>
      <c r="W91" s="37" t="s">
        <v>68</v>
      </c>
      <c r="X91" s="385">
        <f>IFERROR(SUM(X84:X89),"0")</f>
        <v>0</v>
      </c>
      <c r="Y91" s="385">
        <f>IFERROR(SUM(Y84:Y89),"0")</f>
        <v>0</v>
      </c>
      <c r="Z91" s="37"/>
      <c r="AA91" s="386"/>
      <c r="AB91" s="386"/>
      <c r="AC91" s="386"/>
    </row>
    <row r="92" spans="1:68" ht="14.25" customHeight="1" x14ac:dyDescent="0.25">
      <c r="A92" s="395" t="s">
        <v>71</v>
      </c>
      <c r="B92" s="396"/>
      <c r="C92" s="396"/>
      <c r="D92" s="396"/>
      <c r="E92" s="396"/>
      <c r="F92" s="396"/>
      <c r="G92" s="396"/>
      <c r="H92" s="396"/>
      <c r="I92" s="396"/>
      <c r="J92" s="396"/>
      <c r="K92" s="396"/>
      <c r="L92" s="396"/>
      <c r="M92" s="396"/>
      <c r="N92" s="396"/>
      <c r="O92" s="396"/>
      <c r="P92" s="396"/>
      <c r="Q92" s="396"/>
      <c r="R92" s="396"/>
      <c r="S92" s="396"/>
      <c r="T92" s="396"/>
      <c r="U92" s="396"/>
      <c r="V92" s="396"/>
      <c r="W92" s="396"/>
      <c r="X92" s="396"/>
      <c r="Y92" s="396"/>
      <c r="Z92" s="396"/>
      <c r="AA92" s="379"/>
      <c r="AB92" s="379"/>
      <c r="AC92" s="379"/>
    </row>
    <row r="93" spans="1:68" ht="16.5" customHeight="1" x14ac:dyDescent="0.25">
      <c r="A93" s="54" t="s">
        <v>166</v>
      </c>
      <c r="B93" s="54" t="s">
        <v>167</v>
      </c>
      <c r="C93" s="31">
        <v>4301051827</v>
      </c>
      <c r="D93" s="390">
        <v>4680115884403</v>
      </c>
      <c r="E93" s="391"/>
      <c r="F93" s="382">
        <v>0.3</v>
      </c>
      <c r="G93" s="32">
        <v>6</v>
      </c>
      <c r="H93" s="382">
        <v>1.8</v>
      </c>
      <c r="I93" s="382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6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88"/>
      <c r="R93" s="388"/>
      <c r="S93" s="388"/>
      <c r="T93" s="389"/>
      <c r="U93" s="34"/>
      <c r="V93" s="34"/>
      <c r="W93" s="35" t="s">
        <v>68</v>
      </c>
      <c r="X93" s="383">
        <v>0</v>
      </c>
      <c r="Y93" s="384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168</v>
      </c>
      <c r="B94" s="54" t="s">
        <v>169</v>
      </c>
      <c r="C94" s="31">
        <v>4301051837</v>
      </c>
      <c r="D94" s="390">
        <v>4680115884311</v>
      </c>
      <c r="E94" s="391"/>
      <c r="F94" s="382">
        <v>0.3</v>
      </c>
      <c r="G94" s="32">
        <v>6</v>
      </c>
      <c r="H94" s="382">
        <v>1.8</v>
      </c>
      <c r="I94" s="382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45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88"/>
      <c r="R94" s="388"/>
      <c r="S94" s="388"/>
      <c r="T94" s="389"/>
      <c r="U94" s="34"/>
      <c r="V94" s="34"/>
      <c r="W94" s="35" t="s">
        <v>68</v>
      </c>
      <c r="X94" s="383">
        <v>0</v>
      </c>
      <c r="Y94" s="384">
        <f>IFERROR(IF(X94="",0,CEILING((X94/$H94),1)*$H94),"")</f>
        <v>0</v>
      </c>
      <c r="Z94" s="36" t="str">
        <f>IFERROR(IF(Y94=0,"",ROUNDUP(Y94/H94,0)*0.00753),"")</f>
        <v/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397"/>
      <c r="B95" s="396"/>
      <c r="C95" s="396"/>
      <c r="D95" s="396"/>
      <c r="E95" s="396"/>
      <c r="F95" s="396"/>
      <c r="G95" s="396"/>
      <c r="H95" s="396"/>
      <c r="I95" s="396"/>
      <c r="J95" s="396"/>
      <c r="K95" s="396"/>
      <c r="L95" s="396"/>
      <c r="M95" s="396"/>
      <c r="N95" s="396"/>
      <c r="O95" s="398"/>
      <c r="P95" s="392" t="s">
        <v>69</v>
      </c>
      <c r="Q95" s="393"/>
      <c r="R95" s="393"/>
      <c r="S95" s="393"/>
      <c r="T95" s="393"/>
      <c r="U95" s="393"/>
      <c r="V95" s="394"/>
      <c r="W95" s="37" t="s">
        <v>70</v>
      </c>
      <c r="X95" s="385">
        <f>IFERROR(X93/H93,"0")+IFERROR(X94/H94,"0")</f>
        <v>0</v>
      </c>
      <c r="Y95" s="385">
        <f>IFERROR(Y93/H93,"0")+IFERROR(Y94/H94,"0")</f>
        <v>0</v>
      </c>
      <c r="Z95" s="385">
        <f>IFERROR(IF(Z93="",0,Z93),"0")+IFERROR(IF(Z94="",0,Z94),"0")</f>
        <v>0</v>
      </c>
      <c r="AA95" s="386"/>
      <c r="AB95" s="386"/>
      <c r="AC95" s="386"/>
    </row>
    <row r="96" spans="1:68" x14ac:dyDescent="0.2">
      <c r="A96" s="396"/>
      <c r="B96" s="396"/>
      <c r="C96" s="396"/>
      <c r="D96" s="396"/>
      <c r="E96" s="396"/>
      <c r="F96" s="396"/>
      <c r="G96" s="396"/>
      <c r="H96" s="396"/>
      <c r="I96" s="396"/>
      <c r="J96" s="396"/>
      <c r="K96" s="396"/>
      <c r="L96" s="396"/>
      <c r="M96" s="396"/>
      <c r="N96" s="396"/>
      <c r="O96" s="398"/>
      <c r="P96" s="392" t="s">
        <v>69</v>
      </c>
      <c r="Q96" s="393"/>
      <c r="R96" s="393"/>
      <c r="S96" s="393"/>
      <c r="T96" s="393"/>
      <c r="U96" s="393"/>
      <c r="V96" s="394"/>
      <c r="W96" s="37" t="s">
        <v>68</v>
      </c>
      <c r="X96" s="385">
        <f>IFERROR(SUM(X93:X94),"0")</f>
        <v>0</v>
      </c>
      <c r="Y96" s="385">
        <f>IFERROR(SUM(Y93:Y94),"0")</f>
        <v>0</v>
      </c>
      <c r="Z96" s="37"/>
      <c r="AA96" s="386"/>
      <c r="AB96" s="386"/>
      <c r="AC96" s="386"/>
    </row>
    <row r="97" spans="1:68" ht="14.25" customHeight="1" x14ac:dyDescent="0.25">
      <c r="A97" s="395" t="s">
        <v>170</v>
      </c>
      <c r="B97" s="396"/>
      <c r="C97" s="396"/>
      <c r="D97" s="396"/>
      <c r="E97" s="396"/>
      <c r="F97" s="396"/>
      <c r="G97" s="396"/>
      <c r="H97" s="396"/>
      <c r="I97" s="396"/>
      <c r="J97" s="396"/>
      <c r="K97" s="396"/>
      <c r="L97" s="396"/>
      <c r="M97" s="396"/>
      <c r="N97" s="396"/>
      <c r="O97" s="396"/>
      <c r="P97" s="396"/>
      <c r="Q97" s="396"/>
      <c r="R97" s="396"/>
      <c r="S97" s="396"/>
      <c r="T97" s="396"/>
      <c r="U97" s="396"/>
      <c r="V97" s="396"/>
      <c r="W97" s="396"/>
      <c r="X97" s="396"/>
      <c r="Y97" s="396"/>
      <c r="Z97" s="396"/>
      <c r="AA97" s="379"/>
      <c r="AB97" s="379"/>
      <c r="AC97" s="379"/>
    </row>
    <row r="98" spans="1:68" ht="27" customHeight="1" x14ac:dyDescent="0.25">
      <c r="A98" s="54" t="s">
        <v>171</v>
      </c>
      <c r="B98" s="54" t="s">
        <v>172</v>
      </c>
      <c r="C98" s="31">
        <v>4301060371</v>
      </c>
      <c r="D98" s="390">
        <v>4680115881532</v>
      </c>
      <c r="E98" s="391"/>
      <c r="F98" s="382">
        <v>1.4</v>
      </c>
      <c r="G98" s="32">
        <v>6</v>
      </c>
      <c r="H98" s="382">
        <v>8.4</v>
      </c>
      <c r="I98" s="382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7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8"/>
      <c r="R98" s="388"/>
      <c r="S98" s="388"/>
      <c r="T98" s="389"/>
      <c r="U98" s="34"/>
      <c r="V98" s="34"/>
      <c r="W98" s="35" t="s">
        <v>68</v>
      </c>
      <c r="X98" s="383">
        <v>0</v>
      </c>
      <c r="Y98" s="384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171</v>
      </c>
      <c r="B99" s="54" t="s">
        <v>173</v>
      </c>
      <c r="C99" s="31">
        <v>4301060366</v>
      </c>
      <c r="D99" s="390">
        <v>4680115881532</v>
      </c>
      <c r="E99" s="391"/>
      <c r="F99" s="382">
        <v>1.3</v>
      </c>
      <c r="G99" s="32">
        <v>6</v>
      </c>
      <c r="H99" s="382">
        <v>7.8</v>
      </c>
      <c r="I99" s="382">
        <v>8.2799999999999994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43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388"/>
      <c r="R99" s="388"/>
      <c r="S99" s="388"/>
      <c r="T99" s="389"/>
      <c r="U99" s="34"/>
      <c r="V99" s="34"/>
      <c r="W99" s="35" t="s">
        <v>68</v>
      </c>
      <c r="X99" s="383">
        <v>0</v>
      </c>
      <c r="Y99" s="38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174</v>
      </c>
      <c r="B100" s="54" t="s">
        <v>175</v>
      </c>
      <c r="C100" s="31">
        <v>4301060351</v>
      </c>
      <c r="D100" s="390">
        <v>4680115881464</v>
      </c>
      <c r="E100" s="391"/>
      <c r="F100" s="382">
        <v>0.4</v>
      </c>
      <c r="G100" s="32">
        <v>6</v>
      </c>
      <c r="H100" s="382">
        <v>2.4</v>
      </c>
      <c r="I100" s="382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4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88"/>
      <c r="R100" s="388"/>
      <c r="S100" s="388"/>
      <c r="T100" s="389"/>
      <c r="U100" s="34"/>
      <c r="V100" s="34"/>
      <c r="W100" s="35" t="s">
        <v>68</v>
      </c>
      <c r="X100" s="383">
        <v>0</v>
      </c>
      <c r="Y100" s="384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397"/>
      <c r="B101" s="396"/>
      <c r="C101" s="396"/>
      <c r="D101" s="396"/>
      <c r="E101" s="396"/>
      <c r="F101" s="396"/>
      <c r="G101" s="396"/>
      <c r="H101" s="396"/>
      <c r="I101" s="396"/>
      <c r="J101" s="396"/>
      <c r="K101" s="396"/>
      <c r="L101" s="396"/>
      <c r="M101" s="396"/>
      <c r="N101" s="396"/>
      <c r="O101" s="398"/>
      <c r="P101" s="392" t="s">
        <v>69</v>
      </c>
      <c r="Q101" s="393"/>
      <c r="R101" s="393"/>
      <c r="S101" s="393"/>
      <c r="T101" s="393"/>
      <c r="U101" s="393"/>
      <c r="V101" s="394"/>
      <c r="W101" s="37" t="s">
        <v>70</v>
      </c>
      <c r="X101" s="385">
        <f>IFERROR(X98/H98,"0")+IFERROR(X99/H99,"0")+IFERROR(X100/H100,"0")</f>
        <v>0</v>
      </c>
      <c r="Y101" s="385">
        <f>IFERROR(Y98/H98,"0")+IFERROR(Y99/H99,"0")+IFERROR(Y100/H100,"0")</f>
        <v>0</v>
      </c>
      <c r="Z101" s="385">
        <f>IFERROR(IF(Z98="",0,Z98),"0")+IFERROR(IF(Z99="",0,Z99),"0")+IFERROR(IF(Z100="",0,Z100),"0")</f>
        <v>0</v>
      </c>
      <c r="AA101" s="386"/>
      <c r="AB101" s="386"/>
      <c r="AC101" s="386"/>
    </row>
    <row r="102" spans="1:68" x14ac:dyDescent="0.2">
      <c r="A102" s="396"/>
      <c r="B102" s="396"/>
      <c r="C102" s="396"/>
      <c r="D102" s="396"/>
      <c r="E102" s="396"/>
      <c r="F102" s="396"/>
      <c r="G102" s="396"/>
      <c r="H102" s="396"/>
      <c r="I102" s="396"/>
      <c r="J102" s="396"/>
      <c r="K102" s="396"/>
      <c r="L102" s="396"/>
      <c r="M102" s="396"/>
      <c r="N102" s="396"/>
      <c r="O102" s="398"/>
      <c r="P102" s="392" t="s">
        <v>69</v>
      </c>
      <c r="Q102" s="393"/>
      <c r="R102" s="393"/>
      <c r="S102" s="393"/>
      <c r="T102" s="393"/>
      <c r="U102" s="393"/>
      <c r="V102" s="394"/>
      <c r="W102" s="37" t="s">
        <v>68</v>
      </c>
      <c r="X102" s="385">
        <f>IFERROR(SUM(X98:X100),"0")</f>
        <v>0</v>
      </c>
      <c r="Y102" s="385">
        <f>IFERROR(SUM(Y98:Y100),"0")</f>
        <v>0</v>
      </c>
      <c r="Z102" s="37"/>
      <c r="AA102" s="386"/>
      <c r="AB102" s="386"/>
      <c r="AC102" s="386"/>
    </row>
    <row r="103" spans="1:68" ht="16.5" customHeight="1" x14ac:dyDescent="0.25">
      <c r="A103" s="445" t="s">
        <v>176</v>
      </c>
      <c r="B103" s="396"/>
      <c r="C103" s="396"/>
      <c r="D103" s="396"/>
      <c r="E103" s="396"/>
      <c r="F103" s="396"/>
      <c r="G103" s="396"/>
      <c r="H103" s="396"/>
      <c r="I103" s="396"/>
      <c r="J103" s="396"/>
      <c r="K103" s="396"/>
      <c r="L103" s="396"/>
      <c r="M103" s="396"/>
      <c r="N103" s="396"/>
      <c r="O103" s="396"/>
      <c r="P103" s="396"/>
      <c r="Q103" s="396"/>
      <c r="R103" s="396"/>
      <c r="S103" s="396"/>
      <c r="T103" s="396"/>
      <c r="U103" s="396"/>
      <c r="V103" s="396"/>
      <c r="W103" s="396"/>
      <c r="X103" s="396"/>
      <c r="Y103" s="396"/>
      <c r="Z103" s="396"/>
      <c r="AA103" s="378"/>
      <c r="AB103" s="378"/>
      <c r="AC103" s="378"/>
    </row>
    <row r="104" spans="1:68" ht="14.25" customHeight="1" x14ac:dyDescent="0.25">
      <c r="A104" s="395" t="s">
        <v>109</v>
      </c>
      <c r="B104" s="396"/>
      <c r="C104" s="396"/>
      <c r="D104" s="396"/>
      <c r="E104" s="396"/>
      <c r="F104" s="396"/>
      <c r="G104" s="396"/>
      <c r="H104" s="396"/>
      <c r="I104" s="396"/>
      <c r="J104" s="396"/>
      <c r="K104" s="396"/>
      <c r="L104" s="396"/>
      <c r="M104" s="396"/>
      <c r="N104" s="396"/>
      <c r="O104" s="396"/>
      <c r="P104" s="396"/>
      <c r="Q104" s="396"/>
      <c r="R104" s="396"/>
      <c r="S104" s="396"/>
      <c r="T104" s="396"/>
      <c r="U104" s="396"/>
      <c r="V104" s="396"/>
      <c r="W104" s="396"/>
      <c r="X104" s="396"/>
      <c r="Y104" s="396"/>
      <c r="Z104" s="396"/>
      <c r="AA104" s="379"/>
      <c r="AB104" s="379"/>
      <c r="AC104" s="379"/>
    </row>
    <row r="105" spans="1:68" ht="27" customHeight="1" x14ac:dyDescent="0.25">
      <c r="A105" s="54" t="s">
        <v>177</v>
      </c>
      <c r="B105" s="54" t="s">
        <v>178</v>
      </c>
      <c r="C105" s="31">
        <v>4301011468</v>
      </c>
      <c r="D105" s="390">
        <v>4680115881327</v>
      </c>
      <c r="E105" s="391"/>
      <c r="F105" s="382">
        <v>1.35</v>
      </c>
      <c r="G105" s="32">
        <v>8</v>
      </c>
      <c r="H105" s="382">
        <v>10.8</v>
      </c>
      <c r="I105" s="382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71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88"/>
      <c r="R105" s="388"/>
      <c r="S105" s="388"/>
      <c r="T105" s="389"/>
      <c r="U105" s="34"/>
      <c r="V105" s="34"/>
      <c r="W105" s="35" t="s">
        <v>68</v>
      </c>
      <c r="X105" s="383">
        <v>0</v>
      </c>
      <c r="Y105" s="384">
        <f>IFERROR(IF(X105="",0,CEILING((X105/$H105),1)*$H105),"")</f>
        <v>0</v>
      </c>
      <c r="Z105" s="36" t="str">
        <f>IFERROR(IF(Y105=0,"",ROUNDUP(Y105/H105,0)*0.02175),"")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179</v>
      </c>
      <c r="B106" s="54" t="s">
        <v>180</v>
      </c>
      <c r="C106" s="31">
        <v>4301011476</v>
      </c>
      <c r="D106" s="390">
        <v>4680115881518</v>
      </c>
      <c r="E106" s="391"/>
      <c r="F106" s="382">
        <v>0.4</v>
      </c>
      <c r="G106" s="32">
        <v>10</v>
      </c>
      <c r="H106" s="382">
        <v>4</v>
      </c>
      <c r="I106" s="382">
        <v>4.24</v>
      </c>
      <c r="J106" s="32">
        <v>120</v>
      </c>
      <c r="K106" s="32" t="s">
        <v>74</v>
      </c>
      <c r="L106" s="32"/>
      <c r="M106" s="33" t="s">
        <v>115</v>
      </c>
      <c r="N106" s="33"/>
      <c r="O106" s="32">
        <v>50</v>
      </c>
      <c r="P106" s="68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388"/>
      <c r="R106" s="388"/>
      <c r="S106" s="388"/>
      <c r="T106" s="389"/>
      <c r="U106" s="34"/>
      <c r="V106" s="34"/>
      <c r="W106" s="35" t="s">
        <v>68</v>
      </c>
      <c r="X106" s="383">
        <v>0</v>
      </c>
      <c r="Y106" s="384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181</v>
      </c>
      <c r="B107" s="54" t="s">
        <v>182</v>
      </c>
      <c r="C107" s="31">
        <v>4301012006</v>
      </c>
      <c r="D107" s="390">
        <v>4680115881518</v>
      </c>
      <c r="E107" s="391"/>
      <c r="F107" s="382">
        <v>0.4</v>
      </c>
      <c r="G107" s="32">
        <v>10</v>
      </c>
      <c r="H107" s="382">
        <v>4</v>
      </c>
      <c r="I107" s="382">
        <v>4.21</v>
      </c>
      <c r="J107" s="32">
        <v>120</v>
      </c>
      <c r="K107" s="32" t="s">
        <v>74</v>
      </c>
      <c r="L107" s="32"/>
      <c r="M107" s="33" t="s">
        <v>131</v>
      </c>
      <c r="N107" s="33"/>
      <c r="O107" s="32">
        <v>50</v>
      </c>
      <c r="P107" s="718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7" s="388"/>
      <c r="R107" s="388"/>
      <c r="S107" s="388"/>
      <c r="T107" s="389"/>
      <c r="U107" s="34"/>
      <c r="V107" s="34"/>
      <c r="W107" s="35" t="s">
        <v>68</v>
      </c>
      <c r="X107" s="383">
        <v>0</v>
      </c>
      <c r="Y107" s="384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183</v>
      </c>
      <c r="B108" s="54" t="s">
        <v>184</v>
      </c>
      <c r="C108" s="31">
        <v>4301011443</v>
      </c>
      <c r="D108" s="390">
        <v>4680115881303</v>
      </c>
      <c r="E108" s="391"/>
      <c r="F108" s="382">
        <v>0.45</v>
      </c>
      <c r="G108" s="32">
        <v>10</v>
      </c>
      <c r="H108" s="382">
        <v>4.5</v>
      </c>
      <c r="I108" s="382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65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388"/>
      <c r="R108" s="388"/>
      <c r="S108" s="388"/>
      <c r="T108" s="389"/>
      <c r="U108" s="34"/>
      <c r="V108" s="34"/>
      <c r="W108" s="35" t="s">
        <v>68</v>
      </c>
      <c r="X108" s="383">
        <v>0</v>
      </c>
      <c r="Y108" s="384">
        <f>IFERROR(IF(X108="",0,CEILING((X108/$H108),1)*$H108),"")</f>
        <v>0</v>
      </c>
      <c r="Z108" s="36" t="str">
        <f>IFERROR(IF(Y108=0,"",ROUNDUP(Y108/H108,0)*0.00937),"")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185</v>
      </c>
      <c r="B109" s="54" t="s">
        <v>186</v>
      </c>
      <c r="C109" s="31">
        <v>4301012007</v>
      </c>
      <c r="D109" s="390">
        <v>4680115881303</v>
      </c>
      <c r="E109" s="391"/>
      <c r="F109" s="382">
        <v>0.45</v>
      </c>
      <c r="G109" s="32">
        <v>10</v>
      </c>
      <c r="H109" s="382">
        <v>4.5</v>
      </c>
      <c r="I109" s="382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66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388"/>
      <c r="R109" s="388"/>
      <c r="S109" s="388"/>
      <c r="T109" s="389"/>
      <c r="U109" s="34"/>
      <c r="V109" s="34"/>
      <c r="W109" s="35" t="s">
        <v>68</v>
      </c>
      <c r="X109" s="383">
        <v>0</v>
      </c>
      <c r="Y109" s="384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397"/>
      <c r="B110" s="396"/>
      <c r="C110" s="396"/>
      <c r="D110" s="396"/>
      <c r="E110" s="396"/>
      <c r="F110" s="396"/>
      <c r="G110" s="396"/>
      <c r="H110" s="396"/>
      <c r="I110" s="396"/>
      <c r="J110" s="396"/>
      <c r="K110" s="396"/>
      <c r="L110" s="396"/>
      <c r="M110" s="396"/>
      <c r="N110" s="396"/>
      <c r="O110" s="398"/>
      <c r="P110" s="392" t="s">
        <v>69</v>
      </c>
      <c r="Q110" s="393"/>
      <c r="R110" s="393"/>
      <c r="S110" s="393"/>
      <c r="T110" s="393"/>
      <c r="U110" s="393"/>
      <c r="V110" s="394"/>
      <c r="W110" s="37" t="s">
        <v>70</v>
      </c>
      <c r="X110" s="385">
        <f>IFERROR(X105/H105,"0")+IFERROR(X106/H106,"0")+IFERROR(X107/H107,"0")+IFERROR(X108/H108,"0")+IFERROR(X109/H109,"0")</f>
        <v>0</v>
      </c>
      <c r="Y110" s="385">
        <f>IFERROR(Y105/H105,"0")+IFERROR(Y106/H106,"0")+IFERROR(Y107/H107,"0")+IFERROR(Y108/H108,"0")+IFERROR(Y109/H109,"0")</f>
        <v>0</v>
      </c>
      <c r="Z110" s="385">
        <f>IFERROR(IF(Z105="",0,Z105),"0")+IFERROR(IF(Z106="",0,Z106),"0")+IFERROR(IF(Z107="",0,Z107),"0")+IFERROR(IF(Z108="",0,Z108),"0")+IFERROR(IF(Z109="",0,Z109),"0")</f>
        <v>0</v>
      </c>
      <c r="AA110" s="386"/>
      <c r="AB110" s="386"/>
      <c r="AC110" s="386"/>
    </row>
    <row r="111" spans="1:68" x14ac:dyDescent="0.2">
      <c r="A111" s="396"/>
      <c r="B111" s="396"/>
      <c r="C111" s="396"/>
      <c r="D111" s="396"/>
      <c r="E111" s="396"/>
      <c r="F111" s="396"/>
      <c r="G111" s="396"/>
      <c r="H111" s="396"/>
      <c r="I111" s="396"/>
      <c r="J111" s="396"/>
      <c r="K111" s="396"/>
      <c r="L111" s="396"/>
      <c r="M111" s="396"/>
      <c r="N111" s="396"/>
      <c r="O111" s="398"/>
      <c r="P111" s="392" t="s">
        <v>69</v>
      </c>
      <c r="Q111" s="393"/>
      <c r="R111" s="393"/>
      <c r="S111" s="393"/>
      <c r="T111" s="393"/>
      <c r="U111" s="393"/>
      <c r="V111" s="394"/>
      <c r="W111" s="37" t="s">
        <v>68</v>
      </c>
      <c r="X111" s="385">
        <f>IFERROR(SUM(X105:X109),"0")</f>
        <v>0</v>
      </c>
      <c r="Y111" s="385">
        <f>IFERROR(SUM(Y105:Y109),"0")</f>
        <v>0</v>
      </c>
      <c r="Z111" s="37"/>
      <c r="AA111" s="386"/>
      <c r="AB111" s="386"/>
      <c r="AC111" s="386"/>
    </row>
    <row r="112" spans="1:68" ht="14.25" customHeight="1" x14ac:dyDescent="0.25">
      <c r="A112" s="395" t="s">
        <v>71</v>
      </c>
      <c r="B112" s="396"/>
      <c r="C112" s="396"/>
      <c r="D112" s="396"/>
      <c r="E112" s="396"/>
      <c r="F112" s="396"/>
      <c r="G112" s="396"/>
      <c r="H112" s="396"/>
      <c r="I112" s="396"/>
      <c r="J112" s="396"/>
      <c r="K112" s="396"/>
      <c r="L112" s="396"/>
      <c r="M112" s="396"/>
      <c r="N112" s="396"/>
      <c r="O112" s="396"/>
      <c r="P112" s="396"/>
      <c r="Q112" s="396"/>
      <c r="R112" s="396"/>
      <c r="S112" s="396"/>
      <c r="T112" s="396"/>
      <c r="U112" s="396"/>
      <c r="V112" s="396"/>
      <c r="W112" s="396"/>
      <c r="X112" s="396"/>
      <c r="Y112" s="396"/>
      <c r="Z112" s="396"/>
      <c r="AA112" s="379"/>
      <c r="AB112" s="379"/>
      <c r="AC112" s="379"/>
    </row>
    <row r="113" spans="1:68" ht="27" customHeight="1" x14ac:dyDescent="0.25">
      <c r="A113" s="54" t="s">
        <v>187</v>
      </c>
      <c r="B113" s="54" t="s">
        <v>188</v>
      </c>
      <c r="C113" s="31">
        <v>4301051437</v>
      </c>
      <c r="D113" s="390">
        <v>4607091386967</v>
      </c>
      <c r="E113" s="391"/>
      <c r="F113" s="382">
        <v>1.35</v>
      </c>
      <c r="G113" s="32">
        <v>6</v>
      </c>
      <c r="H113" s="382">
        <v>8.1</v>
      </c>
      <c r="I113" s="382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50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88"/>
      <c r="R113" s="388"/>
      <c r="S113" s="388"/>
      <c r="T113" s="389"/>
      <c r="U113" s="34"/>
      <c r="V113" s="34"/>
      <c r="W113" s="35" t="s">
        <v>68</v>
      </c>
      <c r="X113" s="383">
        <v>0</v>
      </c>
      <c r="Y113" s="384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187</v>
      </c>
      <c r="B114" s="54" t="s">
        <v>189</v>
      </c>
      <c r="C114" s="31">
        <v>4301051543</v>
      </c>
      <c r="D114" s="390">
        <v>4607091386967</v>
      </c>
      <c r="E114" s="391"/>
      <c r="F114" s="382">
        <v>1.4</v>
      </c>
      <c r="G114" s="32">
        <v>6</v>
      </c>
      <c r="H114" s="382">
        <v>8.4</v>
      </c>
      <c r="I114" s="382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70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88"/>
      <c r="R114" s="388"/>
      <c r="S114" s="388"/>
      <c r="T114" s="389"/>
      <c r="U114" s="34"/>
      <c r="V114" s="34"/>
      <c r="W114" s="35" t="s">
        <v>68</v>
      </c>
      <c r="X114" s="383">
        <v>0</v>
      </c>
      <c r="Y114" s="384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190</v>
      </c>
      <c r="B115" s="54" t="s">
        <v>191</v>
      </c>
      <c r="C115" s="31">
        <v>4301051436</v>
      </c>
      <c r="D115" s="390">
        <v>4607091385731</v>
      </c>
      <c r="E115" s="391"/>
      <c r="F115" s="382">
        <v>0.45</v>
      </c>
      <c r="G115" s="32">
        <v>6</v>
      </c>
      <c r="H115" s="382">
        <v>2.7</v>
      </c>
      <c r="I115" s="382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6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88"/>
      <c r="R115" s="388"/>
      <c r="S115" s="388"/>
      <c r="T115" s="389"/>
      <c r="U115" s="34"/>
      <c r="V115" s="34"/>
      <c r="W115" s="35" t="s">
        <v>68</v>
      </c>
      <c r="X115" s="383">
        <v>0</v>
      </c>
      <c r="Y115" s="384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192</v>
      </c>
      <c r="B116" s="54" t="s">
        <v>193</v>
      </c>
      <c r="C116" s="31">
        <v>4301051438</v>
      </c>
      <c r="D116" s="390">
        <v>4680115880894</v>
      </c>
      <c r="E116" s="391"/>
      <c r="F116" s="382">
        <v>0.33</v>
      </c>
      <c r="G116" s="32">
        <v>6</v>
      </c>
      <c r="H116" s="382">
        <v>1.98</v>
      </c>
      <c r="I116" s="382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49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88"/>
      <c r="R116" s="388"/>
      <c r="S116" s="388"/>
      <c r="T116" s="389"/>
      <c r="U116" s="34"/>
      <c r="V116" s="34"/>
      <c r="W116" s="35" t="s">
        <v>68</v>
      </c>
      <c r="X116" s="383">
        <v>0</v>
      </c>
      <c r="Y116" s="384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194</v>
      </c>
      <c r="B117" s="54" t="s">
        <v>195</v>
      </c>
      <c r="C117" s="31">
        <v>4301051439</v>
      </c>
      <c r="D117" s="390">
        <v>4680115880214</v>
      </c>
      <c r="E117" s="391"/>
      <c r="F117" s="382">
        <v>0.45</v>
      </c>
      <c r="G117" s="32">
        <v>6</v>
      </c>
      <c r="H117" s="382">
        <v>2.7</v>
      </c>
      <c r="I117" s="382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54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88"/>
      <c r="R117" s="388"/>
      <c r="S117" s="388"/>
      <c r="T117" s="389"/>
      <c r="U117" s="34"/>
      <c r="V117" s="34"/>
      <c r="W117" s="35" t="s">
        <v>68</v>
      </c>
      <c r="X117" s="383">
        <v>0</v>
      </c>
      <c r="Y117" s="384">
        <f>IFERROR(IF(X117="",0,CEILING((X117/$H117),1)*$H117),"")</f>
        <v>0</v>
      </c>
      <c r="Z117" s="36" t="str">
        <f>IFERROR(IF(Y117=0,"",ROUNDUP(Y117/H117,0)*0.00937),"")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397"/>
      <c r="B118" s="396"/>
      <c r="C118" s="396"/>
      <c r="D118" s="396"/>
      <c r="E118" s="396"/>
      <c r="F118" s="396"/>
      <c r="G118" s="396"/>
      <c r="H118" s="396"/>
      <c r="I118" s="396"/>
      <c r="J118" s="396"/>
      <c r="K118" s="396"/>
      <c r="L118" s="396"/>
      <c r="M118" s="396"/>
      <c r="N118" s="396"/>
      <c r="O118" s="398"/>
      <c r="P118" s="392" t="s">
        <v>69</v>
      </c>
      <c r="Q118" s="393"/>
      <c r="R118" s="393"/>
      <c r="S118" s="393"/>
      <c r="T118" s="393"/>
      <c r="U118" s="393"/>
      <c r="V118" s="394"/>
      <c r="W118" s="37" t="s">
        <v>70</v>
      </c>
      <c r="X118" s="385">
        <f>IFERROR(X113/H113,"0")+IFERROR(X114/H114,"0")+IFERROR(X115/H115,"0")+IFERROR(X116/H116,"0")+IFERROR(X117/H117,"0")</f>
        <v>0</v>
      </c>
      <c r="Y118" s="385">
        <f>IFERROR(Y113/H113,"0")+IFERROR(Y114/H114,"0")+IFERROR(Y115/H115,"0")+IFERROR(Y116/H116,"0")+IFERROR(Y117/H117,"0")</f>
        <v>0</v>
      </c>
      <c r="Z118" s="385">
        <f>IFERROR(IF(Z113="",0,Z113),"0")+IFERROR(IF(Z114="",0,Z114),"0")+IFERROR(IF(Z115="",0,Z115),"0")+IFERROR(IF(Z116="",0,Z116),"0")+IFERROR(IF(Z117="",0,Z117),"0")</f>
        <v>0</v>
      </c>
      <c r="AA118" s="386"/>
      <c r="AB118" s="386"/>
      <c r="AC118" s="386"/>
    </row>
    <row r="119" spans="1:68" x14ac:dyDescent="0.2">
      <c r="A119" s="396"/>
      <c r="B119" s="396"/>
      <c r="C119" s="396"/>
      <c r="D119" s="396"/>
      <c r="E119" s="396"/>
      <c r="F119" s="396"/>
      <c r="G119" s="396"/>
      <c r="H119" s="396"/>
      <c r="I119" s="396"/>
      <c r="J119" s="396"/>
      <c r="K119" s="396"/>
      <c r="L119" s="396"/>
      <c r="M119" s="396"/>
      <c r="N119" s="396"/>
      <c r="O119" s="398"/>
      <c r="P119" s="392" t="s">
        <v>69</v>
      </c>
      <c r="Q119" s="393"/>
      <c r="R119" s="393"/>
      <c r="S119" s="393"/>
      <c r="T119" s="393"/>
      <c r="U119" s="393"/>
      <c r="V119" s="394"/>
      <c r="W119" s="37" t="s">
        <v>68</v>
      </c>
      <c r="X119" s="385">
        <f>IFERROR(SUM(X113:X117),"0")</f>
        <v>0</v>
      </c>
      <c r="Y119" s="385">
        <f>IFERROR(SUM(Y113:Y117),"0")</f>
        <v>0</v>
      </c>
      <c r="Z119" s="37"/>
      <c r="AA119" s="386"/>
      <c r="AB119" s="386"/>
      <c r="AC119" s="386"/>
    </row>
    <row r="120" spans="1:68" ht="16.5" customHeight="1" x14ac:dyDescent="0.25">
      <c r="A120" s="445" t="s">
        <v>196</v>
      </c>
      <c r="B120" s="396"/>
      <c r="C120" s="396"/>
      <c r="D120" s="396"/>
      <c r="E120" s="396"/>
      <c r="F120" s="396"/>
      <c r="G120" s="396"/>
      <c r="H120" s="396"/>
      <c r="I120" s="396"/>
      <c r="J120" s="396"/>
      <c r="K120" s="396"/>
      <c r="L120" s="396"/>
      <c r="M120" s="396"/>
      <c r="N120" s="396"/>
      <c r="O120" s="396"/>
      <c r="P120" s="396"/>
      <c r="Q120" s="396"/>
      <c r="R120" s="396"/>
      <c r="S120" s="396"/>
      <c r="T120" s="396"/>
      <c r="U120" s="396"/>
      <c r="V120" s="396"/>
      <c r="W120" s="396"/>
      <c r="X120" s="396"/>
      <c r="Y120" s="396"/>
      <c r="Z120" s="396"/>
      <c r="AA120" s="378"/>
      <c r="AB120" s="378"/>
      <c r="AC120" s="378"/>
    </row>
    <row r="121" spans="1:68" ht="14.25" customHeight="1" x14ac:dyDescent="0.25">
      <c r="A121" s="395" t="s">
        <v>109</v>
      </c>
      <c r="B121" s="396"/>
      <c r="C121" s="396"/>
      <c r="D121" s="396"/>
      <c r="E121" s="396"/>
      <c r="F121" s="396"/>
      <c r="G121" s="396"/>
      <c r="H121" s="396"/>
      <c r="I121" s="396"/>
      <c r="J121" s="396"/>
      <c r="K121" s="396"/>
      <c r="L121" s="396"/>
      <c r="M121" s="396"/>
      <c r="N121" s="396"/>
      <c r="O121" s="396"/>
      <c r="P121" s="396"/>
      <c r="Q121" s="396"/>
      <c r="R121" s="396"/>
      <c r="S121" s="396"/>
      <c r="T121" s="396"/>
      <c r="U121" s="396"/>
      <c r="V121" s="396"/>
      <c r="W121" s="396"/>
      <c r="X121" s="396"/>
      <c r="Y121" s="396"/>
      <c r="Z121" s="396"/>
      <c r="AA121" s="379"/>
      <c r="AB121" s="379"/>
      <c r="AC121" s="379"/>
    </row>
    <row r="122" spans="1:68" ht="16.5" customHeight="1" x14ac:dyDescent="0.25">
      <c r="A122" s="54" t="s">
        <v>197</v>
      </c>
      <c r="B122" s="54" t="s">
        <v>198</v>
      </c>
      <c r="C122" s="31">
        <v>4301011514</v>
      </c>
      <c r="D122" s="390">
        <v>4680115882133</v>
      </c>
      <c r="E122" s="391"/>
      <c r="F122" s="382">
        <v>1.35</v>
      </c>
      <c r="G122" s="32">
        <v>8</v>
      </c>
      <c r="H122" s="382">
        <v>10.8</v>
      </c>
      <c r="I122" s="382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57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88"/>
      <c r="R122" s="388"/>
      <c r="S122" s="388"/>
      <c r="T122" s="389"/>
      <c r="U122" s="34"/>
      <c r="V122" s="34"/>
      <c r="W122" s="35" t="s">
        <v>68</v>
      </c>
      <c r="X122" s="383">
        <v>0</v>
      </c>
      <c r="Y122" s="384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197</v>
      </c>
      <c r="B123" s="54" t="s">
        <v>199</v>
      </c>
      <c r="C123" s="31">
        <v>4301011703</v>
      </c>
      <c r="D123" s="390">
        <v>4680115882133</v>
      </c>
      <c r="E123" s="391"/>
      <c r="F123" s="382">
        <v>1.4</v>
      </c>
      <c r="G123" s="32">
        <v>8</v>
      </c>
      <c r="H123" s="382">
        <v>11.2</v>
      </c>
      <c r="I123" s="382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4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88"/>
      <c r="R123" s="388"/>
      <c r="S123" s="388"/>
      <c r="T123" s="389"/>
      <c r="U123" s="34"/>
      <c r="V123" s="34"/>
      <c r="W123" s="35" t="s">
        <v>68</v>
      </c>
      <c r="X123" s="383">
        <v>0</v>
      </c>
      <c r="Y123" s="384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200</v>
      </c>
      <c r="B124" s="54" t="s">
        <v>201</v>
      </c>
      <c r="C124" s="31">
        <v>4301011417</v>
      </c>
      <c r="D124" s="390">
        <v>4680115880269</v>
      </c>
      <c r="E124" s="391"/>
      <c r="F124" s="382">
        <v>0.375</v>
      </c>
      <c r="G124" s="32">
        <v>10</v>
      </c>
      <c r="H124" s="382">
        <v>3.75</v>
      </c>
      <c r="I124" s="382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77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88"/>
      <c r="R124" s="388"/>
      <c r="S124" s="388"/>
      <c r="T124" s="389"/>
      <c r="U124" s="34"/>
      <c r="V124" s="34"/>
      <c r="W124" s="35" t="s">
        <v>68</v>
      </c>
      <c r="X124" s="383">
        <v>0</v>
      </c>
      <c r="Y124" s="384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202</v>
      </c>
      <c r="B125" s="54" t="s">
        <v>203</v>
      </c>
      <c r="C125" s="31">
        <v>4301011415</v>
      </c>
      <c r="D125" s="390">
        <v>4680115880429</v>
      </c>
      <c r="E125" s="391"/>
      <c r="F125" s="382">
        <v>0.45</v>
      </c>
      <c r="G125" s="32">
        <v>10</v>
      </c>
      <c r="H125" s="382">
        <v>4.5</v>
      </c>
      <c r="I125" s="382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70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88"/>
      <c r="R125" s="388"/>
      <c r="S125" s="388"/>
      <c r="T125" s="389"/>
      <c r="U125" s="34"/>
      <c r="V125" s="34"/>
      <c r="W125" s="35" t="s">
        <v>68</v>
      </c>
      <c r="X125" s="383">
        <v>0</v>
      </c>
      <c r="Y125" s="384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204</v>
      </c>
      <c r="B126" s="54" t="s">
        <v>205</v>
      </c>
      <c r="C126" s="31">
        <v>4301011462</v>
      </c>
      <c r="D126" s="390">
        <v>4680115881457</v>
      </c>
      <c r="E126" s="391"/>
      <c r="F126" s="382">
        <v>0.75</v>
      </c>
      <c r="G126" s="32">
        <v>6</v>
      </c>
      <c r="H126" s="382">
        <v>4.5</v>
      </c>
      <c r="I126" s="382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7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88"/>
      <c r="R126" s="388"/>
      <c r="S126" s="388"/>
      <c r="T126" s="389"/>
      <c r="U126" s="34"/>
      <c r="V126" s="34"/>
      <c r="W126" s="35" t="s">
        <v>68</v>
      </c>
      <c r="X126" s="383">
        <v>0</v>
      </c>
      <c r="Y126" s="384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397"/>
      <c r="B127" s="396"/>
      <c r="C127" s="396"/>
      <c r="D127" s="396"/>
      <c r="E127" s="396"/>
      <c r="F127" s="396"/>
      <c r="G127" s="396"/>
      <c r="H127" s="396"/>
      <c r="I127" s="396"/>
      <c r="J127" s="396"/>
      <c r="K127" s="396"/>
      <c r="L127" s="396"/>
      <c r="M127" s="396"/>
      <c r="N127" s="396"/>
      <c r="O127" s="398"/>
      <c r="P127" s="392" t="s">
        <v>69</v>
      </c>
      <c r="Q127" s="393"/>
      <c r="R127" s="393"/>
      <c r="S127" s="393"/>
      <c r="T127" s="393"/>
      <c r="U127" s="393"/>
      <c r="V127" s="394"/>
      <c r="W127" s="37" t="s">
        <v>70</v>
      </c>
      <c r="X127" s="385">
        <f>IFERROR(X122/H122,"0")+IFERROR(X123/H123,"0")+IFERROR(X124/H124,"0")+IFERROR(X125/H125,"0")+IFERROR(X126/H126,"0")</f>
        <v>0</v>
      </c>
      <c r="Y127" s="385">
        <f>IFERROR(Y122/H122,"0")+IFERROR(Y123/H123,"0")+IFERROR(Y124/H124,"0")+IFERROR(Y125/H125,"0")+IFERROR(Y126/H126,"0")</f>
        <v>0</v>
      </c>
      <c r="Z127" s="385">
        <f>IFERROR(IF(Z122="",0,Z122),"0")+IFERROR(IF(Z123="",0,Z123),"0")+IFERROR(IF(Z124="",0,Z124),"0")+IFERROR(IF(Z125="",0,Z125),"0")+IFERROR(IF(Z126="",0,Z126),"0")</f>
        <v>0</v>
      </c>
      <c r="AA127" s="386"/>
      <c r="AB127" s="386"/>
      <c r="AC127" s="386"/>
    </row>
    <row r="128" spans="1:68" x14ac:dyDescent="0.2">
      <c r="A128" s="396"/>
      <c r="B128" s="396"/>
      <c r="C128" s="396"/>
      <c r="D128" s="396"/>
      <c r="E128" s="396"/>
      <c r="F128" s="396"/>
      <c r="G128" s="396"/>
      <c r="H128" s="396"/>
      <c r="I128" s="396"/>
      <c r="J128" s="396"/>
      <c r="K128" s="396"/>
      <c r="L128" s="396"/>
      <c r="M128" s="396"/>
      <c r="N128" s="396"/>
      <c r="O128" s="398"/>
      <c r="P128" s="392" t="s">
        <v>69</v>
      </c>
      <c r="Q128" s="393"/>
      <c r="R128" s="393"/>
      <c r="S128" s="393"/>
      <c r="T128" s="393"/>
      <c r="U128" s="393"/>
      <c r="V128" s="394"/>
      <c r="W128" s="37" t="s">
        <v>68</v>
      </c>
      <c r="X128" s="385">
        <f>IFERROR(SUM(X122:X126),"0")</f>
        <v>0</v>
      </c>
      <c r="Y128" s="385">
        <f>IFERROR(SUM(Y122:Y126),"0")</f>
        <v>0</v>
      </c>
      <c r="Z128" s="37"/>
      <c r="AA128" s="386"/>
      <c r="AB128" s="386"/>
      <c r="AC128" s="386"/>
    </row>
    <row r="129" spans="1:68" ht="14.25" customHeight="1" x14ac:dyDescent="0.25">
      <c r="A129" s="395" t="s">
        <v>149</v>
      </c>
      <c r="B129" s="396"/>
      <c r="C129" s="396"/>
      <c r="D129" s="396"/>
      <c r="E129" s="396"/>
      <c r="F129" s="396"/>
      <c r="G129" s="396"/>
      <c r="H129" s="396"/>
      <c r="I129" s="396"/>
      <c r="J129" s="396"/>
      <c r="K129" s="396"/>
      <c r="L129" s="396"/>
      <c r="M129" s="396"/>
      <c r="N129" s="396"/>
      <c r="O129" s="396"/>
      <c r="P129" s="396"/>
      <c r="Q129" s="396"/>
      <c r="R129" s="396"/>
      <c r="S129" s="396"/>
      <c r="T129" s="396"/>
      <c r="U129" s="396"/>
      <c r="V129" s="396"/>
      <c r="W129" s="396"/>
      <c r="X129" s="396"/>
      <c r="Y129" s="396"/>
      <c r="Z129" s="396"/>
      <c r="AA129" s="379"/>
      <c r="AB129" s="379"/>
      <c r="AC129" s="379"/>
    </row>
    <row r="130" spans="1:68" ht="16.5" customHeight="1" x14ac:dyDescent="0.25">
      <c r="A130" s="54" t="s">
        <v>206</v>
      </c>
      <c r="B130" s="54" t="s">
        <v>207</v>
      </c>
      <c r="C130" s="31">
        <v>4301020235</v>
      </c>
      <c r="D130" s="390">
        <v>4680115881488</v>
      </c>
      <c r="E130" s="391"/>
      <c r="F130" s="382">
        <v>1.35</v>
      </c>
      <c r="G130" s="32">
        <v>8</v>
      </c>
      <c r="H130" s="382">
        <v>10.8</v>
      </c>
      <c r="I130" s="382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69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88"/>
      <c r="R130" s="388"/>
      <c r="S130" s="388"/>
      <c r="T130" s="389"/>
      <c r="U130" s="34"/>
      <c r="V130" s="34"/>
      <c r="W130" s="35" t="s">
        <v>68</v>
      </c>
      <c r="X130" s="383">
        <v>0</v>
      </c>
      <c r="Y130" s="384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206</v>
      </c>
      <c r="B131" s="54" t="s">
        <v>208</v>
      </c>
      <c r="C131" s="31">
        <v>4301020345</v>
      </c>
      <c r="D131" s="390">
        <v>4680115881488</v>
      </c>
      <c r="E131" s="391"/>
      <c r="F131" s="382">
        <v>1.35</v>
      </c>
      <c r="G131" s="32">
        <v>8</v>
      </c>
      <c r="H131" s="382">
        <v>10.8</v>
      </c>
      <c r="I131" s="382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17" t="s">
        <v>209</v>
      </c>
      <c r="Q131" s="388"/>
      <c r="R131" s="388"/>
      <c r="S131" s="388"/>
      <c r="T131" s="389"/>
      <c r="U131" s="34"/>
      <c r="V131" s="34"/>
      <c r="W131" s="35" t="s">
        <v>68</v>
      </c>
      <c r="X131" s="383">
        <v>0</v>
      </c>
      <c r="Y131" s="384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210</v>
      </c>
      <c r="B132" s="54" t="s">
        <v>211</v>
      </c>
      <c r="C132" s="31">
        <v>4301020258</v>
      </c>
      <c r="D132" s="390">
        <v>4680115882775</v>
      </c>
      <c r="E132" s="391"/>
      <c r="F132" s="382">
        <v>0.3</v>
      </c>
      <c r="G132" s="32">
        <v>8</v>
      </c>
      <c r="H132" s="382">
        <v>2.4</v>
      </c>
      <c r="I132" s="382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56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88"/>
      <c r="R132" s="388"/>
      <c r="S132" s="388"/>
      <c r="T132" s="389"/>
      <c r="U132" s="34"/>
      <c r="V132" s="34"/>
      <c r="W132" s="35" t="s">
        <v>68</v>
      </c>
      <c r="X132" s="383">
        <v>0</v>
      </c>
      <c r="Y132" s="38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212</v>
      </c>
      <c r="B133" s="54" t="s">
        <v>213</v>
      </c>
      <c r="C133" s="31">
        <v>4301020217</v>
      </c>
      <c r="D133" s="390">
        <v>4680115880658</v>
      </c>
      <c r="E133" s="391"/>
      <c r="F133" s="382">
        <v>0.4</v>
      </c>
      <c r="G133" s="32">
        <v>6</v>
      </c>
      <c r="H133" s="382">
        <v>2.4</v>
      </c>
      <c r="I133" s="382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7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3" s="388"/>
      <c r="R133" s="388"/>
      <c r="S133" s="388"/>
      <c r="T133" s="389"/>
      <c r="U133" s="34"/>
      <c r="V133" s="34"/>
      <c r="W133" s="35" t="s">
        <v>68</v>
      </c>
      <c r="X133" s="383">
        <v>0</v>
      </c>
      <c r="Y133" s="384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214</v>
      </c>
      <c r="B134" s="54" t="s">
        <v>215</v>
      </c>
      <c r="C134" s="31">
        <v>4301020339</v>
      </c>
      <c r="D134" s="390">
        <v>4680115880658</v>
      </c>
      <c r="E134" s="391"/>
      <c r="F134" s="382">
        <v>0.4</v>
      </c>
      <c r="G134" s="32">
        <v>6</v>
      </c>
      <c r="H134" s="382">
        <v>2.4</v>
      </c>
      <c r="I134" s="382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764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4" s="388"/>
      <c r="R134" s="388"/>
      <c r="S134" s="388"/>
      <c r="T134" s="389"/>
      <c r="U134" s="34"/>
      <c r="V134" s="34"/>
      <c r="W134" s="35" t="s">
        <v>68</v>
      </c>
      <c r="X134" s="383">
        <v>0</v>
      </c>
      <c r="Y134" s="384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397"/>
      <c r="B135" s="396"/>
      <c r="C135" s="396"/>
      <c r="D135" s="396"/>
      <c r="E135" s="396"/>
      <c r="F135" s="396"/>
      <c r="G135" s="396"/>
      <c r="H135" s="396"/>
      <c r="I135" s="396"/>
      <c r="J135" s="396"/>
      <c r="K135" s="396"/>
      <c r="L135" s="396"/>
      <c r="M135" s="396"/>
      <c r="N135" s="396"/>
      <c r="O135" s="398"/>
      <c r="P135" s="392" t="s">
        <v>69</v>
      </c>
      <c r="Q135" s="393"/>
      <c r="R135" s="393"/>
      <c r="S135" s="393"/>
      <c r="T135" s="393"/>
      <c r="U135" s="393"/>
      <c r="V135" s="394"/>
      <c r="W135" s="37" t="s">
        <v>70</v>
      </c>
      <c r="X135" s="385">
        <f>IFERROR(X130/H130,"0")+IFERROR(X131/H131,"0")+IFERROR(X132/H132,"0")+IFERROR(X133/H133,"0")+IFERROR(X134/H134,"0")</f>
        <v>0</v>
      </c>
      <c r="Y135" s="385">
        <f>IFERROR(Y130/H130,"0")+IFERROR(Y131/H131,"0")+IFERROR(Y132/H132,"0")+IFERROR(Y133/H133,"0")+IFERROR(Y134/H134,"0")</f>
        <v>0</v>
      </c>
      <c r="Z135" s="385">
        <f>IFERROR(IF(Z130="",0,Z130),"0")+IFERROR(IF(Z131="",0,Z131),"0")+IFERROR(IF(Z132="",0,Z132),"0")+IFERROR(IF(Z133="",0,Z133),"0")+IFERROR(IF(Z134="",0,Z134),"0")</f>
        <v>0</v>
      </c>
      <c r="AA135" s="386"/>
      <c r="AB135" s="386"/>
      <c r="AC135" s="386"/>
    </row>
    <row r="136" spans="1:68" x14ac:dyDescent="0.2">
      <c r="A136" s="396"/>
      <c r="B136" s="396"/>
      <c r="C136" s="396"/>
      <c r="D136" s="396"/>
      <c r="E136" s="396"/>
      <c r="F136" s="396"/>
      <c r="G136" s="396"/>
      <c r="H136" s="396"/>
      <c r="I136" s="396"/>
      <c r="J136" s="396"/>
      <c r="K136" s="396"/>
      <c r="L136" s="396"/>
      <c r="M136" s="396"/>
      <c r="N136" s="396"/>
      <c r="O136" s="398"/>
      <c r="P136" s="392" t="s">
        <v>69</v>
      </c>
      <c r="Q136" s="393"/>
      <c r="R136" s="393"/>
      <c r="S136" s="393"/>
      <c r="T136" s="393"/>
      <c r="U136" s="393"/>
      <c r="V136" s="394"/>
      <c r="W136" s="37" t="s">
        <v>68</v>
      </c>
      <c r="X136" s="385">
        <f>IFERROR(SUM(X130:X134),"0")</f>
        <v>0</v>
      </c>
      <c r="Y136" s="385">
        <f>IFERROR(SUM(Y130:Y134),"0")</f>
        <v>0</v>
      </c>
      <c r="Z136" s="37"/>
      <c r="AA136" s="386"/>
      <c r="AB136" s="386"/>
      <c r="AC136" s="386"/>
    </row>
    <row r="137" spans="1:68" ht="14.25" customHeight="1" x14ac:dyDescent="0.25">
      <c r="A137" s="395" t="s">
        <v>71</v>
      </c>
      <c r="B137" s="396"/>
      <c r="C137" s="396"/>
      <c r="D137" s="396"/>
      <c r="E137" s="396"/>
      <c r="F137" s="396"/>
      <c r="G137" s="396"/>
      <c r="H137" s="396"/>
      <c r="I137" s="396"/>
      <c r="J137" s="396"/>
      <c r="K137" s="396"/>
      <c r="L137" s="396"/>
      <c r="M137" s="396"/>
      <c r="N137" s="396"/>
      <c r="O137" s="396"/>
      <c r="P137" s="396"/>
      <c r="Q137" s="396"/>
      <c r="R137" s="396"/>
      <c r="S137" s="396"/>
      <c r="T137" s="396"/>
      <c r="U137" s="396"/>
      <c r="V137" s="396"/>
      <c r="W137" s="396"/>
      <c r="X137" s="396"/>
      <c r="Y137" s="396"/>
      <c r="Z137" s="396"/>
      <c r="AA137" s="379"/>
      <c r="AB137" s="379"/>
      <c r="AC137" s="379"/>
    </row>
    <row r="138" spans="1:68" ht="16.5" customHeight="1" x14ac:dyDescent="0.25">
      <c r="A138" s="54" t="s">
        <v>216</v>
      </c>
      <c r="B138" s="54" t="s">
        <v>217</v>
      </c>
      <c r="C138" s="31">
        <v>4301051360</v>
      </c>
      <c r="D138" s="390">
        <v>4607091385168</v>
      </c>
      <c r="E138" s="391"/>
      <c r="F138" s="382">
        <v>1.35</v>
      </c>
      <c r="G138" s="32">
        <v>6</v>
      </c>
      <c r="H138" s="382">
        <v>8.1</v>
      </c>
      <c r="I138" s="382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58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88"/>
      <c r="R138" s="388"/>
      <c r="S138" s="388"/>
      <c r="T138" s="389"/>
      <c r="U138" s="34"/>
      <c r="V138" s="34"/>
      <c r="W138" s="35" t="s">
        <v>68</v>
      </c>
      <c r="X138" s="383">
        <v>0</v>
      </c>
      <c r="Y138" s="384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customHeight="1" x14ac:dyDescent="0.25">
      <c r="A139" s="54" t="s">
        <v>216</v>
      </c>
      <c r="B139" s="54" t="s">
        <v>218</v>
      </c>
      <c r="C139" s="31">
        <v>4301051612</v>
      </c>
      <c r="D139" s="390">
        <v>4607091385168</v>
      </c>
      <c r="E139" s="391"/>
      <c r="F139" s="382">
        <v>1.4</v>
      </c>
      <c r="G139" s="32">
        <v>6</v>
      </c>
      <c r="H139" s="382">
        <v>8.4</v>
      </c>
      <c r="I139" s="382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70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88"/>
      <c r="R139" s="388"/>
      <c r="S139" s="388"/>
      <c r="T139" s="389"/>
      <c r="U139" s="34"/>
      <c r="V139" s="34"/>
      <c r="W139" s="35" t="s">
        <v>68</v>
      </c>
      <c r="X139" s="383">
        <v>0</v>
      </c>
      <c r="Y139" s="384">
        <f t="shared" si="21"/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customHeight="1" x14ac:dyDescent="0.25">
      <c r="A140" s="54" t="s">
        <v>219</v>
      </c>
      <c r="B140" s="54" t="s">
        <v>220</v>
      </c>
      <c r="C140" s="31">
        <v>4301051362</v>
      </c>
      <c r="D140" s="390">
        <v>4607091383256</v>
      </c>
      <c r="E140" s="391"/>
      <c r="F140" s="382">
        <v>0.33</v>
      </c>
      <c r="G140" s="32">
        <v>6</v>
      </c>
      <c r="H140" s="382">
        <v>1.98</v>
      </c>
      <c r="I140" s="382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58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88"/>
      <c r="R140" s="388"/>
      <c r="S140" s="388"/>
      <c r="T140" s="389"/>
      <c r="U140" s="34"/>
      <c r="V140" s="34"/>
      <c r="W140" s="35" t="s">
        <v>68</v>
      </c>
      <c r="X140" s="383">
        <v>0</v>
      </c>
      <c r="Y140" s="384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customHeight="1" x14ac:dyDescent="0.25">
      <c r="A141" s="54" t="s">
        <v>221</v>
      </c>
      <c r="B141" s="54" t="s">
        <v>222</v>
      </c>
      <c r="C141" s="31">
        <v>4301051358</v>
      </c>
      <c r="D141" s="390">
        <v>4607091385748</v>
      </c>
      <c r="E141" s="391"/>
      <c r="F141" s="382">
        <v>0.45</v>
      </c>
      <c r="G141" s="32">
        <v>6</v>
      </c>
      <c r="H141" s="382">
        <v>2.7</v>
      </c>
      <c r="I141" s="382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61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88"/>
      <c r="R141" s="388"/>
      <c r="S141" s="388"/>
      <c r="T141" s="389"/>
      <c r="U141" s="34"/>
      <c r="V141" s="34"/>
      <c r="W141" s="35" t="s">
        <v>68</v>
      </c>
      <c r="X141" s="383">
        <v>0</v>
      </c>
      <c r="Y141" s="384">
        <f t="shared" si="21"/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customHeight="1" x14ac:dyDescent="0.25">
      <c r="A142" s="54" t="s">
        <v>223</v>
      </c>
      <c r="B142" s="54" t="s">
        <v>224</v>
      </c>
      <c r="C142" s="31">
        <v>4301051738</v>
      </c>
      <c r="D142" s="390">
        <v>4680115884533</v>
      </c>
      <c r="E142" s="391"/>
      <c r="F142" s="382">
        <v>0.3</v>
      </c>
      <c r="G142" s="32">
        <v>6</v>
      </c>
      <c r="H142" s="382">
        <v>1.8</v>
      </c>
      <c r="I142" s="382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3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88"/>
      <c r="R142" s="388"/>
      <c r="S142" s="388"/>
      <c r="T142" s="389"/>
      <c r="U142" s="34"/>
      <c r="V142" s="34"/>
      <c r="W142" s="35" t="s">
        <v>68</v>
      </c>
      <c r="X142" s="383">
        <v>0</v>
      </c>
      <c r="Y142" s="384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225</v>
      </c>
      <c r="B143" s="54" t="s">
        <v>226</v>
      </c>
      <c r="C143" s="31">
        <v>4301051480</v>
      </c>
      <c r="D143" s="390">
        <v>4680115882645</v>
      </c>
      <c r="E143" s="391"/>
      <c r="F143" s="382">
        <v>0.3</v>
      </c>
      <c r="G143" s="32">
        <v>6</v>
      </c>
      <c r="H143" s="382">
        <v>1.8</v>
      </c>
      <c r="I143" s="382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2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88"/>
      <c r="R143" s="388"/>
      <c r="S143" s="388"/>
      <c r="T143" s="389"/>
      <c r="U143" s="34"/>
      <c r="V143" s="34"/>
      <c r="W143" s="35" t="s">
        <v>68</v>
      </c>
      <c r="X143" s="383">
        <v>0</v>
      </c>
      <c r="Y143" s="384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x14ac:dyDescent="0.2">
      <c r="A144" s="397"/>
      <c r="B144" s="396"/>
      <c r="C144" s="396"/>
      <c r="D144" s="396"/>
      <c r="E144" s="396"/>
      <c r="F144" s="396"/>
      <c r="G144" s="396"/>
      <c r="H144" s="396"/>
      <c r="I144" s="396"/>
      <c r="J144" s="396"/>
      <c r="K144" s="396"/>
      <c r="L144" s="396"/>
      <c r="M144" s="396"/>
      <c r="N144" s="396"/>
      <c r="O144" s="398"/>
      <c r="P144" s="392" t="s">
        <v>69</v>
      </c>
      <c r="Q144" s="393"/>
      <c r="R144" s="393"/>
      <c r="S144" s="393"/>
      <c r="T144" s="393"/>
      <c r="U144" s="393"/>
      <c r="V144" s="394"/>
      <c r="W144" s="37" t="s">
        <v>70</v>
      </c>
      <c r="X144" s="385">
        <f>IFERROR(X138/H138,"0")+IFERROR(X139/H139,"0")+IFERROR(X140/H140,"0")+IFERROR(X141/H141,"0")+IFERROR(X142/H142,"0")+IFERROR(X143/H143,"0")</f>
        <v>0</v>
      </c>
      <c r="Y144" s="385">
        <f>IFERROR(Y138/H138,"0")+IFERROR(Y139/H139,"0")+IFERROR(Y140/H140,"0")+IFERROR(Y141/H141,"0")+IFERROR(Y142/H142,"0")+IFERROR(Y143/H143,"0")</f>
        <v>0</v>
      </c>
      <c r="Z144" s="385">
        <f>IFERROR(IF(Z138="",0,Z138),"0")+IFERROR(IF(Z139="",0,Z139),"0")+IFERROR(IF(Z140="",0,Z140),"0")+IFERROR(IF(Z141="",0,Z141),"0")+IFERROR(IF(Z142="",0,Z142),"0")+IFERROR(IF(Z143="",0,Z143),"0")</f>
        <v>0</v>
      </c>
      <c r="AA144" s="386"/>
      <c r="AB144" s="386"/>
      <c r="AC144" s="386"/>
    </row>
    <row r="145" spans="1:68" x14ac:dyDescent="0.2">
      <c r="A145" s="396"/>
      <c r="B145" s="396"/>
      <c r="C145" s="396"/>
      <c r="D145" s="396"/>
      <c r="E145" s="396"/>
      <c r="F145" s="396"/>
      <c r="G145" s="396"/>
      <c r="H145" s="396"/>
      <c r="I145" s="396"/>
      <c r="J145" s="396"/>
      <c r="K145" s="396"/>
      <c r="L145" s="396"/>
      <c r="M145" s="396"/>
      <c r="N145" s="396"/>
      <c r="O145" s="398"/>
      <c r="P145" s="392" t="s">
        <v>69</v>
      </c>
      <c r="Q145" s="393"/>
      <c r="R145" s="393"/>
      <c r="S145" s="393"/>
      <c r="T145" s="393"/>
      <c r="U145" s="393"/>
      <c r="V145" s="394"/>
      <c r="W145" s="37" t="s">
        <v>68</v>
      </c>
      <c r="X145" s="385">
        <f>IFERROR(SUM(X138:X143),"0")</f>
        <v>0</v>
      </c>
      <c r="Y145" s="385">
        <f>IFERROR(SUM(Y138:Y143),"0")</f>
        <v>0</v>
      </c>
      <c r="Z145" s="37"/>
      <c r="AA145" s="386"/>
      <c r="AB145" s="386"/>
      <c r="AC145" s="386"/>
    </row>
    <row r="146" spans="1:68" ht="14.25" customHeight="1" x14ac:dyDescent="0.25">
      <c r="A146" s="395" t="s">
        <v>170</v>
      </c>
      <c r="B146" s="396"/>
      <c r="C146" s="396"/>
      <c r="D146" s="396"/>
      <c r="E146" s="396"/>
      <c r="F146" s="396"/>
      <c r="G146" s="396"/>
      <c r="H146" s="396"/>
      <c r="I146" s="396"/>
      <c r="J146" s="396"/>
      <c r="K146" s="396"/>
      <c r="L146" s="396"/>
      <c r="M146" s="396"/>
      <c r="N146" s="396"/>
      <c r="O146" s="396"/>
      <c r="P146" s="396"/>
      <c r="Q146" s="396"/>
      <c r="R146" s="396"/>
      <c r="S146" s="396"/>
      <c r="T146" s="396"/>
      <c r="U146" s="396"/>
      <c r="V146" s="396"/>
      <c r="W146" s="396"/>
      <c r="X146" s="396"/>
      <c r="Y146" s="396"/>
      <c r="Z146" s="396"/>
      <c r="AA146" s="379"/>
      <c r="AB146" s="379"/>
      <c r="AC146" s="379"/>
    </row>
    <row r="147" spans="1:68" ht="27" customHeight="1" x14ac:dyDescent="0.25">
      <c r="A147" s="54" t="s">
        <v>227</v>
      </c>
      <c r="B147" s="54" t="s">
        <v>228</v>
      </c>
      <c r="C147" s="31">
        <v>4301060356</v>
      </c>
      <c r="D147" s="390">
        <v>4680115882652</v>
      </c>
      <c r="E147" s="391"/>
      <c r="F147" s="382">
        <v>0.33</v>
      </c>
      <c r="G147" s="32">
        <v>6</v>
      </c>
      <c r="H147" s="382">
        <v>1.98</v>
      </c>
      <c r="I147" s="382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44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88"/>
      <c r="R147" s="388"/>
      <c r="S147" s="388"/>
      <c r="T147" s="389"/>
      <c r="U147" s="34"/>
      <c r="V147" s="34"/>
      <c r="W147" s="35" t="s">
        <v>68</v>
      </c>
      <c r="X147" s="383">
        <v>0</v>
      </c>
      <c r="Y147" s="38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229</v>
      </c>
      <c r="B148" s="54" t="s">
        <v>230</v>
      </c>
      <c r="C148" s="31">
        <v>4301060309</v>
      </c>
      <c r="D148" s="390">
        <v>4680115880238</v>
      </c>
      <c r="E148" s="391"/>
      <c r="F148" s="382">
        <v>0.33</v>
      </c>
      <c r="G148" s="32">
        <v>6</v>
      </c>
      <c r="H148" s="382">
        <v>1.98</v>
      </c>
      <c r="I148" s="382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48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88"/>
      <c r="R148" s="388"/>
      <c r="S148" s="388"/>
      <c r="T148" s="389"/>
      <c r="U148" s="34"/>
      <c r="V148" s="34"/>
      <c r="W148" s="35" t="s">
        <v>68</v>
      </c>
      <c r="X148" s="383">
        <v>0</v>
      </c>
      <c r="Y148" s="38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397"/>
      <c r="B149" s="396"/>
      <c r="C149" s="396"/>
      <c r="D149" s="396"/>
      <c r="E149" s="396"/>
      <c r="F149" s="396"/>
      <c r="G149" s="396"/>
      <c r="H149" s="396"/>
      <c r="I149" s="396"/>
      <c r="J149" s="396"/>
      <c r="K149" s="396"/>
      <c r="L149" s="396"/>
      <c r="M149" s="396"/>
      <c r="N149" s="396"/>
      <c r="O149" s="398"/>
      <c r="P149" s="392" t="s">
        <v>69</v>
      </c>
      <c r="Q149" s="393"/>
      <c r="R149" s="393"/>
      <c r="S149" s="393"/>
      <c r="T149" s="393"/>
      <c r="U149" s="393"/>
      <c r="V149" s="394"/>
      <c r="W149" s="37" t="s">
        <v>70</v>
      </c>
      <c r="X149" s="385">
        <f>IFERROR(X147/H147,"0")+IFERROR(X148/H148,"0")</f>
        <v>0</v>
      </c>
      <c r="Y149" s="385">
        <f>IFERROR(Y147/H147,"0")+IFERROR(Y148/H148,"0")</f>
        <v>0</v>
      </c>
      <c r="Z149" s="385">
        <f>IFERROR(IF(Z147="",0,Z147),"0")+IFERROR(IF(Z148="",0,Z148),"0")</f>
        <v>0</v>
      </c>
      <c r="AA149" s="386"/>
      <c r="AB149" s="386"/>
      <c r="AC149" s="386"/>
    </row>
    <row r="150" spans="1:68" x14ac:dyDescent="0.2">
      <c r="A150" s="396"/>
      <c r="B150" s="396"/>
      <c r="C150" s="396"/>
      <c r="D150" s="396"/>
      <c r="E150" s="396"/>
      <c r="F150" s="396"/>
      <c r="G150" s="396"/>
      <c r="H150" s="396"/>
      <c r="I150" s="396"/>
      <c r="J150" s="396"/>
      <c r="K150" s="396"/>
      <c r="L150" s="396"/>
      <c r="M150" s="396"/>
      <c r="N150" s="396"/>
      <c r="O150" s="398"/>
      <c r="P150" s="392" t="s">
        <v>69</v>
      </c>
      <c r="Q150" s="393"/>
      <c r="R150" s="393"/>
      <c r="S150" s="393"/>
      <c r="T150" s="393"/>
      <c r="U150" s="393"/>
      <c r="V150" s="394"/>
      <c r="W150" s="37" t="s">
        <v>68</v>
      </c>
      <c r="X150" s="385">
        <f>IFERROR(SUM(X147:X148),"0")</f>
        <v>0</v>
      </c>
      <c r="Y150" s="385">
        <f>IFERROR(SUM(Y147:Y148),"0")</f>
        <v>0</v>
      </c>
      <c r="Z150" s="37"/>
      <c r="AA150" s="386"/>
      <c r="AB150" s="386"/>
      <c r="AC150" s="386"/>
    </row>
    <row r="151" spans="1:68" ht="16.5" customHeight="1" x14ac:dyDescent="0.25">
      <c r="A151" s="445" t="s">
        <v>231</v>
      </c>
      <c r="B151" s="396"/>
      <c r="C151" s="396"/>
      <c r="D151" s="396"/>
      <c r="E151" s="396"/>
      <c r="F151" s="396"/>
      <c r="G151" s="396"/>
      <c r="H151" s="396"/>
      <c r="I151" s="396"/>
      <c r="J151" s="396"/>
      <c r="K151" s="396"/>
      <c r="L151" s="396"/>
      <c r="M151" s="396"/>
      <c r="N151" s="396"/>
      <c r="O151" s="396"/>
      <c r="P151" s="396"/>
      <c r="Q151" s="396"/>
      <c r="R151" s="396"/>
      <c r="S151" s="396"/>
      <c r="T151" s="396"/>
      <c r="U151" s="396"/>
      <c r="V151" s="396"/>
      <c r="W151" s="396"/>
      <c r="X151" s="396"/>
      <c r="Y151" s="396"/>
      <c r="Z151" s="396"/>
      <c r="AA151" s="378"/>
      <c r="AB151" s="378"/>
      <c r="AC151" s="378"/>
    </row>
    <row r="152" spans="1:68" ht="14.25" customHeight="1" x14ac:dyDescent="0.25">
      <c r="A152" s="395" t="s">
        <v>109</v>
      </c>
      <c r="B152" s="396"/>
      <c r="C152" s="396"/>
      <c r="D152" s="396"/>
      <c r="E152" s="396"/>
      <c r="F152" s="396"/>
      <c r="G152" s="396"/>
      <c r="H152" s="396"/>
      <c r="I152" s="396"/>
      <c r="J152" s="396"/>
      <c r="K152" s="396"/>
      <c r="L152" s="396"/>
      <c r="M152" s="396"/>
      <c r="N152" s="396"/>
      <c r="O152" s="396"/>
      <c r="P152" s="396"/>
      <c r="Q152" s="396"/>
      <c r="R152" s="396"/>
      <c r="S152" s="396"/>
      <c r="T152" s="396"/>
      <c r="U152" s="396"/>
      <c r="V152" s="396"/>
      <c r="W152" s="396"/>
      <c r="X152" s="396"/>
      <c r="Y152" s="396"/>
      <c r="Z152" s="396"/>
      <c r="AA152" s="379"/>
      <c r="AB152" s="379"/>
      <c r="AC152" s="379"/>
    </row>
    <row r="153" spans="1:68" ht="27" customHeight="1" x14ac:dyDescent="0.25">
      <c r="A153" s="54" t="s">
        <v>232</v>
      </c>
      <c r="B153" s="54" t="s">
        <v>233</v>
      </c>
      <c r="C153" s="31">
        <v>4301011562</v>
      </c>
      <c r="D153" s="390">
        <v>4680115882577</v>
      </c>
      <c r="E153" s="391"/>
      <c r="F153" s="382">
        <v>0.4</v>
      </c>
      <c r="G153" s="32">
        <v>8</v>
      </c>
      <c r="H153" s="382">
        <v>3.2</v>
      </c>
      <c r="I153" s="382">
        <v>3.4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0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388"/>
      <c r="R153" s="388"/>
      <c r="S153" s="388"/>
      <c r="T153" s="389"/>
      <c r="U153" s="34"/>
      <c r="V153" s="34"/>
      <c r="W153" s="35" t="s">
        <v>68</v>
      </c>
      <c r="X153" s="383">
        <v>0</v>
      </c>
      <c r="Y153" s="38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232</v>
      </c>
      <c r="B154" s="54" t="s">
        <v>234</v>
      </c>
      <c r="C154" s="31">
        <v>4301011564</v>
      </c>
      <c r="D154" s="390">
        <v>4680115882577</v>
      </c>
      <c r="E154" s="391"/>
      <c r="F154" s="382">
        <v>0.4</v>
      </c>
      <c r="G154" s="32">
        <v>8</v>
      </c>
      <c r="H154" s="382">
        <v>3.2</v>
      </c>
      <c r="I154" s="382">
        <v>3.4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4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388"/>
      <c r="R154" s="388"/>
      <c r="S154" s="388"/>
      <c r="T154" s="389"/>
      <c r="U154" s="34"/>
      <c r="V154" s="34"/>
      <c r="W154" s="35" t="s">
        <v>68</v>
      </c>
      <c r="X154" s="383">
        <v>0</v>
      </c>
      <c r="Y154" s="38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397"/>
      <c r="B155" s="396"/>
      <c r="C155" s="396"/>
      <c r="D155" s="396"/>
      <c r="E155" s="396"/>
      <c r="F155" s="396"/>
      <c r="G155" s="396"/>
      <c r="H155" s="396"/>
      <c r="I155" s="396"/>
      <c r="J155" s="396"/>
      <c r="K155" s="396"/>
      <c r="L155" s="396"/>
      <c r="M155" s="396"/>
      <c r="N155" s="396"/>
      <c r="O155" s="398"/>
      <c r="P155" s="392" t="s">
        <v>69</v>
      </c>
      <c r="Q155" s="393"/>
      <c r="R155" s="393"/>
      <c r="S155" s="393"/>
      <c r="T155" s="393"/>
      <c r="U155" s="393"/>
      <c r="V155" s="394"/>
      <c r="W155" s="37" t="s">
        <v>70</v>
      </c>
      <c r="X155" s="385">
        <f>IFERROR(X153/H153,"0")+IFERROR(X154/H154,"0")</f>
        <v>0</v>
      </c>
      <c r="Y155" s="385">
        <f>IFERROR(Y153/H153,"0")+IFERROR(Y154/H154,"0")</f>
        <v>0</v>
      </c>
      <c r="Z155" s="385">
        <f>IFERROR(IF(Z153="",0,Z153),"0")+IFERROR(IF(Z154="",0,Z154),"0")</f>
        <v>0</v>
      </c>
      <c r="AA155" s="386"/>
      <c r="AB155" s="386"/>
      <c r="AC155" s="386"/>
    </row>
    <row r="156" spans="1:68" x14ac:dyDescent="0.2">
      <c r="A156" s="396"/>
      <c r="B156" s="396"/>
      <c r="C156" s="396"/>
      <c r="D156" s="396"/>
      <c r="E156" s="396"/>
      <c r="F156" s="396"/>
      <c r="G156" s="396"/>
      <c r="H156" s="396"/>
      <c r="I156" s="396"/>
      <c r="J156" s="396"/>
      <c r="K156" s="396"/>
      <c r="L156" s="396"/>
      <c r="M156" s="396"/>
      <c r="N156" s="396"/>
      <c r="O156" s="398"/>
      <c r="P156" s="392" t="s">
        <v>69</v>
      </c>
      <c r="Q156" s="393"/>
      <c r="R156" s="393"/>
      <c r="S156" s="393"/>
      <c r="T156" s="393"/>
      <c r="U156" s="393"/>
      <c r="V156" s="394"/>
      <c r="W156" s="37" t="s">
        <v>68</v>
      </c>
      <c r="X156" s="385">
        <f>IFERROR(SUM(X153:X154),"0")</f>
        <v>0</v>
      </c>
      <c r="Y156" s="385">
        <f>IFERROR(SUM(Y153:Y154),"0")</f>
        <v>0</v>
      </c>
      <c r="Z156" s="37"/>
      <c r="AA156" s="386"/>
      <c r="AB156" s="386"/>
      <c r="AC156" s="386"/>
    </row>
    <row r="157" spans="1:68" ht="14.25" customHeight="1" x14ac:dyDescent="0.25">
      <c r="A157" s="395" t="s">
        <v>63</v>
      </c>
      <c r="B157" s="396"/>
      <c r="C157" s="396"/>
      <c r="D157" s="396"/>
      <c r="E157" s="396"/>
      <c r="F157" s="396"/>
      <c r="G157" s="396"/>
      <c r="H157" s="396"/>
      <c r="I157" s="396"/>
      <c r="J157" s="396"/>
      <c r="K157" s="396"/>
      <c r="L157" s="396"/>
      <c r="M157" s="396"/>
      <c r="N157" s="396"/>
      <c r="O157" s="396"/>
      <c r="P157" s="396"/>
      <c r="Q157" s="396"/>
      <c r="R157" s="396"/>
      <c r="S157" s="396"/>
      <c r="T157" s="396"/>
      <c r="U157" s="396"/>
      <c r="V157" s="396"/>
      <c r="W157" s="396"/>
      <c r="X157" s="396"/>
      <c r="Y157" s="396"/>
      <c r="Z157" s="396"/>
      <c r="AA157" s="379"/>
      <c r="AB157" s="379"/>
      <c r="AC157" s="379"/>
    </row>
    <row r="158" spans="1:68" ht="27" customHeight="1" x14ac:dyDescent="0.25">
      <c r="A158" s="54" t="s">
        <v>235</v>
      </c>
      <c r="B158" s="54" t="s">
        <v>236</v>
      </c>
      <c r="C158" s="31">
        <v>4301031235</v>
      </c>
      <c r="D158" s="390">
        <v>4680115883444</v>
      </c>
      <c r="E158" s="391"/>
      <c r="F158" s="382">
        <v>0.35</v>
      </c>
      <c r="G158" s="32">
        <v>8</v>
      </c>
      <c r="H158" s="382">
        <v>2.8</v>
      </c>
      <c r="I158" s="382">
        <v>3.0880000000000001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90</v>
      </c>
      <c r="P158" s="46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388"/>
      <c r="R158" s="388"/>
      <c r="S158" s="388"/>
      <c r="T158" s="389"/>
      <c r="U158" s="34"/>
      <c r="V158" s="34"/>
      <c r="W158" s="35" t="s">
        <v>68</v>
      </c>
      <c r="X158" s="383">
        <v>0</v>
      </c>
      <c r="Y158" s="38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4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235</v>
      </c>
      <c r="B159" s="54" t="s">
        <v>237</v>
      </c>
      <c r="C159" s="31">
        <v>4301031234</v>
      </c>
      <c r="D159" s="390">
        <v>4680115883444</v>
      </c>
      <c r="E159" s="391"/>
      <c r="F159" s="382">
        <v>0.35</v>
      </c>
      <c r="G159" s="32">
        <v>8</v>
      </c>
      <c r="H159" s="382">
        <v>2.8</v>
      </c>
      <c r="I159" s="382">
        <v>3.0880000000000001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90</v>
      </c>
      <c r="P159" s="63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388"/>
      <c r="R159" s="388"/>
      <c r="S159" s="388"/>
      <c r="T159" s="389"/>
      <c r="U159" s="34"/>
      <c r="V159" s="34"/>
      <c r="W159" s="35" t="s">
        <v>68</v>
      </c>
      <c r="X159" s="383">
        <v>0</v>
      </c>
      <c r="Y159" s="38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397"/>
      <c r="B160" s="396"/>
      <c r="C160" s="396"/>
      <c r="D160" s="396"/>
      <c r="E160" s="396"/>
      <c r="F160" s="396"/>
      <c r="G160" s="396"/>
      <c r="H160" s="396"/>
      <c r="I160" s="396"/>
      <c r="J160" s="396"/>
      <c r="K160" s="396"/>
      <c r="L160" s="396"/>
      <c r="M160" s="396"/>
      <c r="N160" s="396"/>
      <c r="O160" s="398"/>
      <c r="P160" s="392" t="s">
        <v>69</v>
      </c>
      <c r="Q160" s="393"/>
      <c r="R160" s="393"/>
      <c r="S160" s="393"/>
      <c r="T160" s="393"/>
      <c r="U160" s="393"/>
      <c r="V160" s="394"/>
      <c r="W160" s="37" t="s">
        <v>70</v>
      </c>
      <c r="X160" s="385">
        <f>IFERROR(X158/H158,"0")+IFERROR(X159/H159,"0")</f>
        <v>0</v>
      </c>
      <c r="Y160" s="385">
        <f>IFERROR(Y158/H158,"0")+IFERROR(Y159/H159,"0")</f>
        <v>0</v>
      </c>
      <c r="Z160" s="385">
        <f>IFERROR(IF(Z158="",0,Z158),"0")+IFERROR(IF(Z159="",0,Z159),"0")</f>
        <v>0</v>
      </c>
      <c r="AA160" s="386"/>
      <c r="AB160" s="386"/>
      <c r="AC160" s="386"/>
    </row>
    <row r="161" spans="1:68" x14ac:dyDescent="0.2">
      <c r="A161" s="396"/>
      <c r="B161" s="396"/>
      <c r="C161" s="396"/>
      <c r="D161" s="396"/>
      <c r="E161" s="396"/>
      <c r="F161" s="396"/>
      <c r="G161" s="396"/>
      <c r="H161" s="396"/>
      <c r="I161" s="396"/>
      <c r="J161" s="396"/>
      <c r="K161" s="396"/>
      <c r="L161" s="396"/>
      <c r="M161" s="396"/>
      <c r="N161" s="396"/>
      <c r="O161" s="398"/>
      <c r="P161" s="392" t="s">
        <v>69</v>
      </c>
      <c r="Q161" s="393"/>
      <c r="R161" s="393"/>
      <c r="S161" s="393"/>
      <c r="T161" s="393"/>
      <c r="U161" s="393"/>
      <c r="V161" s="394"/>
      <c r="W161" s="37" t="s">
        <v>68</v>
      </c>
      <c r="X161" s="385">
        <f>IFERROR(SUM(X158:X159),"0")</f>
        <v>0</v>
      </c>
      <c r="Y161" s="385">
        <f>IFERROR(SUM(Y158:Y159),"0")</f>
        <v>0</v>
      </c>
      <c r="Z161" s="37"/>
      <c r="AA161" s="386"/>
      <c r="AB161" s="386"/>
      <c r="AC161" s="386"/>
    </row>
    <row r="162" spans="1:68" ht="14.25" customHeight="1" x14ac:dyDescent="0.25">
      <c r="A162" s="395" t="s">
        <v>71</v>
      </c>
      <c r="B162" s="396"/>
      <c r="C162" s="396"/>
      <c r="D162" s="396"/>
      <c r="E162" s="396"/>
      <c r="F162" s="396"/>
      <c r="G162" s="396"/>
      <c r="H162" s="396"/>
      <c r="I162" s="396"/>
      <c r="J162" s="396"/>
      <c r="K162" s="396"/>
      <c r="L162" s="396"/>
      <c r="M162" s="396"/>
      <c r="N162" s="396"/>
      <c r="O162" s="396"/>
      <c r="P162" s="396"/>
      <c r="Q162" s="396"/>
      <c r="R162" s="396"/>
      <c r="S162" s="396"/>
      <c r="T162" s="396"/>
      <c r="U162" s="396"/>
      <c r="V162" s="396"/>
      <c r="W162" s="396"/>
      <c r="X162" s="396"/>
      <c r="Y162" s="396"/>
      <c r="Z162" s="396"/>
      <c r="AA162" s="379"/>
      <c r="AB162" s="379"/>
      <c r="AC162" s="379"/>
    </row>
    <row r="163" spans="1:68" ht="16.5" customHeight="1" x14ac:dyDescent="0.25">
      <c r="A163" s="54" t="s">
        <v>238</v>
      </c>
      <c r="B163" s="54" t="s">
        <v>239</v>
      </c>
      <c r="C163" s="31">
        <v>4301051477</v>
      </c>
      <c r="D163" s="390">
        <v>4680115882584</v>
      </c>
      <c r="E163" s="391"/>
      <c r="F163" s="382">
        <v>0.33</v>
      </c>
      <c r="G163" s="32">
        <v>8</v>
      </c>
      <c r="H163" s="382">
        <v>2.64</v>
      </c>
      <c r="I163" s="382">
        <v>2.9279999999999999</v>
      </c>
      <c r="J163" s="32">
        <v>156</v>
      </c>
      <c r="K163" s="32" t="s">
        <v>74</v>
      </c>
      <c r="L163" s="32"/>
      <c r="M163" s="33" t="s">
        <v>98</v>
      </c>
      <c r="N163" s="33"/>
      <c r="O163" s="32">
        <v>60</v>
      </c>
      <c r="P163" s="57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388"/>
      <c r="R163" s="388"/>
      <c r="S163" s="388"/>
      <c r="T163" s="389"/>
      <c r="U163" s="34"/>
      <c r="V163" s="34"/>
      <c r="W163" s="35" t="s">
        <v>68</v>
      </c>
      <c r="X163" s="383">
        <v>0</v>
      </c>
      <c r="Y163" s="38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65"/>
      <c r="AG163" s="64"/>
      <c r="AJ163" s="66"/>
      <c r="AK163" s="66"/>
      <c r="BB163" s="14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238</v>
      </c>
      <c r="B164" s="54" t="s">
        <v>240</v>
      </c>
      <c r="C164" s="31">
        <v>4301051476</v>
      </c>
      <c r="D164" s="390">
        <v>4680115882584</v>
      </c>
      <c r="E164" s="391"/>
      <c r="F164" s="382">
        <v>0.33</v>
      </c>
      <c r="G164" s="32">
        <v>8</v>
      </c>
      <c r="H164" s="382">
        <v>2.64</v>
      </c>
      <c r="I164" s="382">
        <v>2.9279999999999999</v>
      </c>
      <c r="J164" s="32">
        <v>156</v>
      </c>
      <c r="K164" s="32" t="s">
        <v>74</v>
      </c>
      <c r="L164" s="32"/>
      <c r="M164" s="33" t="s">
        <v>98</v>
      </c>
      <c r="N164" s="33"/>
      <c r="O164" s="32">
        <v>60</v>
      </c>
      <c r="P164" s="68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388"/>
      <c r="R164" s="388"/>
      <c r="S164" s="388"/>
      <c r="T164" s="389"/>
      <c r="U164" s="34"/>
      <c r="V164" s="34"/>
      <c r="W164" s="35" t="s">
        <v>68</v>
      </c>
      <c r="X164" s="383">
        <v>0</v>
      </c>
      <c r="Y164" s="38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65"/>
      <c r="AG164" s="64"/>
      <c r="AJ164" s="66"/>
      <c r="AK164" s="66"/>
      <c r="BB164" s="143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x14ac:dyDescent="0.2">
      <c r="A165" s="397"/>
      <c r="B165" s="396"/>
      <c r="C165" s="396"/>
      <c r="D165" s="396"/>
      <c r="E165" s="396"/>
      <c r="F165" s="396"/>
      <c r="G165" s="396"/>
      <c r="H165" s="396"/>
      <c r="I165" s="396"/>
      <c r="J165" s="396"/>
      <c r="K165" s="396"/>
      <c r="L165" s="396"/>
      <c r="M165" s="396"/>
      <c r="N165" s="396"/>
      <c r="O165" s="398"/>
      <c r="P165" s="392" t="s">
        <v>69</v>
      </c>
      <c r="Q165" s="393"/>
      <c r="R165" s="393"/>
      <c r="S165" s="393"/>
      <c r="T165" s="393"/>
      <c r="U165" s="393"/>
      <c r="V165" s="394"/>
      <c r="W165" s="37" t="s">
        <v>70</v>
      </c>
      <c r="X165" s="385">
        <f>IFERROR(X163/H163,"0")+IFERROR(X164/H164,"0")</f>
        <v>0</v>
      </c>
      <c r="Y165" s="385">
        <f>IFERROR(Y163/H163,"0")+IFERROR(Y164/H164,"0")</f>
        <v>0</v>
      </c>
      <c r="Z165" s="385">
        <f>IFERROR(IF(Z163="",0,Z163),"0")+IFERROR(IF(Z164="",0,Z164),"0")</f>
        <v>0</v>
      </c>
      <c r="AA165" s="386"/>
      <c r="AB165" s="386"/>
      <c r="AC165" s="386"/>
    </row>
    <row r="166" spans="1:68" x14ac:dyDescent="0.2">
      <c r="A166" s="396"/>
      <c r="B166" s="396"/>
      <c r="C166" s="396"/>
      <c r="D166" s="396"/>
      <c r="E166" s="396"/>
      <c r="F166" s="396"/>
      <c r="G166" s="396"/>
      <c r="H166" s="396"/>
      <c r="I166" s="396"/>
      <c r="J166" s="396"/>
      <c r="K166" s="396"/>
      <c r="L166" s="396"/>
      <c r="M166" s="396"/>
      <c r="N166" s="396"/>
      <c r="O166" s="398"/>
      <c r="P166" s="392" t="s">
        <v>69</v>
      </c>
      <c r="Q166" s="393"/>
      <c r="R166" s="393"/>
      <c r="S166" s="393"/>
      <c r="T166" s="393"/>
      <c r="U166" s="393"/>
      <c r="V166" s="394"/>
      <c r="W166" s="37" t="s">
        <v>68</v>
      </c>
      <c r="X166" s="385">
        <f>IFERROR(SUM(X163:X164),"0")</f>
        <v>0</v>
      </c>
      <c r="Y166" s="385">
        <f>IFERROR(SUM(Y163:Y164),"0")</f>
        <v>0</v>
      </c>
      <c r="Z166" s="37"/>
      <c r="AA166" s="386"/>
      <c r="AB166" s="386"/>
      <c r="AC166" s="386"/>
    </row>
    <row r="167" spans="1:68" ht="16.5" customHeight="1" x14ac:dyDescent="0.25">
      <c r="A167" s="445" t="s">
        <v>107</v>
      </c>
      <c r="B167" s="396"/>
      <c r="C167" s="396"/>
      <c r="D167" s="396"/>
      <c r="E167" s="396"/>
      <c r="F167" s="396"/>
      <c r="G167" s="396"/>
      <c r="H167" s="396"/>
      <c r="I167" s="396"/>
      <c r="J167" s="396"/>
      <c r="K167" s="396"/>
      <c r="L167" s="396"/>
      <c r="M167" s="396"/>
      <c r="N167" s="396"/>
      <c r="O167" s="396"/>
      <c r="P167" s="396"/>
      <c r="Q167" s="396"/>
      <c r="R167" s="396"/>
      <c r="S167" s="396"/>
      <c r="T167" s="396"/>
      <c r="U167" s="396"/>
      <c r="V167" s="396"/>
      <c r="W167" s="396"/>
      <c r="X167" s="396"/>
      <c r="Y167" s="396"/>
      <c r="Z167" s="396"/>
      <c r="AA167" s="378"/>
      <c r="AB167" s="378"/>
      <c r="AC167" s="378"/>
    </row>
    <row r="168" spans="1:68" ht="14.25" customHeight="1" x14ac:dyDescent="0.25">
      <c r="A168" s="395" t="s">
        <v>109</v>
      </c>
      <c r="B168" s="396"/>
      <c r="C168" s="396"/>
      <c r="D168" s="396"/>
      <c r="E168" s="396"/>
      <c r="F168" s="396"/>
      <c r="G168" s="396"/>
      <c r="H168" s="396"/>
      <c r="I168" s="396"/>
      <c r="J168" s="396"/>
      <c r="K168" s="396"/>
      <c r="L168" s="396"/>
      <c r="M168" s="396"/>
      <c r="N168" s="396"/>
      <c r="O168" s="396"/>
      <c r="P168" s="396"/>
      <c r="Q168" s="396"/>
      <c r="R168" s="396"/>
      <c r="S168" s="396"/>
      <c r="T168" s="396"/>
      <c r="U168" s="396"/>
      <c r="V168" s="396"/>
      <c r="W168" s="396"/>
      <c r="X168" s="396"/>
      <c r="Y168" s="396"/>
      <c r="Z168" s="396"/>
      <c r="AA168" s="379"/>
      <c r="AB168" s="379"/>
      <c r="AC168" s="379"/>
    </row>
    <row r="169" spans="1:68" ht="27" customHeight="1" x14ac:dyDescent="0.25">
      <c r="A169" s="54" t="s">
        <v>241</v>
      </c>
      <c r="B169" s="54" t="s">
        <v>242</v>
      </c>
      <c r="C169" s="31">
        <v>4301011623</v>
      </c>
      <c r="D169" s="390">
        <v>4607091382945</v>
      </c>
      <c r="E169" s="391"/>
      <c r="F169" s="382">
        <v>1.4</v>
      </c>
      <c r="G169" s="32">
        <v>8</v>
      </c>
      <c r="H169" s="382">
        <v>11.2</v>
      </c>
      <c r="I169" s="382">
        <v>11.68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50</v>
      </c>
      <c r="P169" s="54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9" s="388"/>
      <c r="R169" s="388"/>
      <c r="S169" s="388"/>
      <c r="T169" s="389"/>
      <c r="U169" s="34"/>
      <c r="V169" s="34"/>
      <c r="W169" s="35" t="s">
        <v>68</v>
      </c>
      <c r="X169" s="383">
        <v>0</v>
      </c>
      <c r="Y169" s="384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4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243</v>
      </c>
      <c r="B170" s="54" t="s">
        <v>244</v>
      </c>
      <c r="C170" s="31">
        <v>4301011192</v>
      </c>
      <c r="D170" s="390">
        <v>4607091382952</v>
      </c>
      <c r="E170" s="391"/>
      <c r="F170" s="382">
        <v>0.5</v>
      </c>
      <c r="G170" s="32">
        <v>6</v>
      </c>
      <c r="H170" s="382">
        <v>3</v>
      </c>
      <c r="I170" s="382">
        <v>3.2</v>
      </c>
      <c r="J170" s="32">
        <v>156</v>
      </c>
      <c r="K170" s="32" t="s">
        <v>74</v>
      </c>
      <c r="L170" s="32"/>
      <c r="M170" s="33" t="s">
        <v>113</v>
      </c>
      <c r="N170" s="33"/>
      <c r="O170" s="32">
        <v>50</v>
      </c>
      <c r="P170" s="43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0" s="388"/>
      <c r="R170" s="388"/>
      <c r="S170" s="388"/>
      <c r="T170" s="389"/>
      <c r="U170" s="34"/>
      <c r="V170" s="34"/>
      <c r="W170" s="35" t="s">
        <v>68</v>
      </c>
      <c r="X170" s="383">
        <v>0</v>
      </c>
      <c r="Y170" s="384">
        <f>IFERROR(IF(X170="",0,CEILING((X170/$H170),1)*$H170),"")</f>
        <v>0</v>
      </c>
      <c r="Z170" s="36" t="str">
        <f>IFERROR(IF(Y170=0,"",ROUNDUP(Y170/H170,0)*0.00753),"")</f>
        <v/>
      </c>
      <c r="AA170" s="56"/>
      <c r="AB170" s="57"/>
      <c r="AC170" s="65"/>
      <c r="AG170" s="64"/>
      <c r="AJ170" s="66"/>
      <c r="AK170" s="66"/>
      <c r="BB170" s="145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245</v>
      </c>
      <c r="B171" s="54" t="s">
        <v>246</v>
      </c>
      <c r="C171" s="31">
        <v>4301011705</v>
      </c>
      <c r="D171" s="390">
        <v>4607091384604</v>
      </c>
      <c r="E171" s="391"/>
      <c r="F171" s="382">
        <v>0.4</v>
      </c>
      <c r="G171" s="32">
        <v>10</v>
      </c>
      <c r="H171" s="382">
        <v>4</v>
      </c>
      <c r="I171" s="382">
        <v>4.24</v>
      </c>
      <c r="J171" s="32">
        <v>120</v>
      </c>
      <c r="K171" s="32" t="s">
        <v>74</v>
      </c>
      <c r="L171" s="32"/>
      <c r="M171" s="33" t="s">
        <v>113</v>
      </c>
      <c r="N171" s="33"/>
      <c r="O171" s="32">
        <v>50</v>
      </c>
      <c r="P171" s="47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388"/>
      <c r="R171" s="388"/>
      <c r="S171" s="388"/>
      <c r="T171" s="389"/>
      <c r="U171" s="34"/>
      <c r="V171" s="34"/>
      <c r="W171" s="35" t="s">
        <v>68</v>
      </c>
      <c r="X171" s="383">
        <v>0</v>
      </c>
      <c r="Y171" s="384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397"/>
      <c r="B172" s="396"/>
      <c r="C172" s="396"/>
      <c r="D172" s="396"/>
      <c r="E172" s="396"/>
      <c r="F172" s="396"/>
      <c r="G172" s="396"/>
      <c r="H172" s="396"/>
      <c r="I172" s="396"/>
      <c r="J172" s="396"/>
      <c r="K172" s="396"/>
      <c r="L172" s="396"/>
      <c r="M172" s="396"/>
      <c r="N172" s="396"/>
      <c r="O172" s="398"/>
      <c r="P172" s="392" t="s">
        <v>69</v>
      </c>
      <c r="Q172" s="393"/>
      <c r="R172" s="393"/>
      <c r="S172" s="393"/>
      <c r="T172" s="393"/>
      <c r="U172" s="393"/>
      <c r="V172" s="394"/>
      <c r="W172" s="37" t="s">
        <v>70</v>
      </c>
      <c r="X172" s="385">
        <f>IFERROR(X169/H169,"0")+IFERROR(X170/H170,"0")+IFERROR(X171/H171,"0")</f>
        <v>0</v>
      </c>
      <c r="Y172" s="385">
        <f>IFERROR(Y169/H169,"0")+IFERROR(Y170/H170,"0")+IFERROR(Y171/H171,"0")</f>
        <v>0</v>
      </c>
      <c r="Z172" s="385">
        <f>IFERROR(IF(Z169="",0,Z169),"0")+IFERROR(IF(Z170="",0,Z170),"0")+IFERROR(IF(Z171="",0,Z171),"0")</f>
        <v>0</v>
      </c>
      <c r="AA172" s="386"/>
      <c r="AB172" s="386"/>
      <c r="AC172" s="386"/>
    </row>
    <row r="173" spans="1:68" x14ac:dyDescent="0.2">
      <c r="A173" s="396"/>
      <c r="B173" s="396"/>
      <c r="C173" s="396"/>
      <c r="D173" s="396"/>
      <c r="E173" s="396"/>
      <c r="F173" s="396"/>
      <c r="G173" s="396"/>
      <c r="H173" s="396"/>
      <c r="I173" s="396"/>
      <c r="J173" s="396"/>
      <c r="K173" s="396"/>
      <c r="L173" s="396"/>
      <c r="M173" s="396"/>
      <c r="N173" s="396"/>
      <c r="O173" s="398"/>
      <c r="P173" s="392" t="s">
        <v>69</v>
      </c>
      <c r="Q173" s="393"/>
      <c r="R173" s="393"/>
      <c r="S173" s="393"/>
      <c r="T173" s="393"/>
      <c r="U173" s="393"/>
      <c r="V173" s="394"/>
      <c r="W173" s="37" t="s">
        <v>68</v>
      </c>
      <c r="X173" s="385">
        <f>IFERROR(SUM(X169:X171),"0")</f>
        <v>0</v>
      </c>
      <c r="Y173" s="385">
        <f>IFERROR(SUM(Y169:Y171),"0")</f>
        <v>0</v>
      </c>
      <c r="Z173" s="37"/>
      <c r="AA173" s="386"/>
      <c r="AB173" s="386"/>
      <c r="AC173" s="386"/>
    </row>
    <row r="174" spans="1:68" ht="14.25" customHeight="1" x14ac:dyDescent="0.25">
      <c r="A174" s="395" t="s">
        <v>63</v>
      </c>
      <c r="B174" s="396"/>
      <c r="C174" s="396"/>
      <c r="D174" s="396"/>
      <c r="E174" s="396"/>
      <c r="F174" s="396"/>
      <c r="G174" s="396"/>
      <c r="H174" s="396"/>
      <c r="I174" s="396"/>
      <c r="J174" s="396"/>
      <c r="K174" s="396"/>
      <c r="L174" s="396"/>
      <c r="M174" s="396"/>
      <c r="N174" s="396"/>
      <c r="O174" s="396"/>
      <c r="P174" s="396"/>
      <c r="Q174" s="396"/>
      <c r="R174" s="396"/>
      <c r="S174" s="396"/>
      <c r="T174" s="396"/>
      <c r="U174" s="396"/>
      <c r="V174" s="396"/>
      <c r="W174" s="396"/>
      <c r="X174" s="396"/>
      <c r="Y174" s="396"/>
      <c r="Z174" s="396"/>
      <c r="AA174" s="379"/>
      <c r="AB174" s="379"/>
      <c r="AC174" s="379"/>
    </row>
    <row r="175" spans="1:68" ht="16.5" customHeight="1" x14ac:dyDescent="0.25">
      <c r="A175" s="54" t="s">
        <v>247</v>
      </c>
      <c r="B175" s="54" t="s">
        <v>248</v>
      </c>
      <c r="C175" s="31">
        <v>4301030895</v>
      </c>
      <c r="D175" s="390">
        <v>4607091387667</v>
      </c>
      <c r="E175" s="391"/>
      <c r="F175" s="382">
        <v>0.9</v>
      </c>
      <c r="G175" s="32">
        <v>10</v>
      </c>
      <c r="H175" s="382">
        <v>9</v>
      </c>
      <c r="I175" s="382">
        <v>9.6300000000000008</v>
      </c>
      <c r="J175" s="32">
        <v>56</v>
      </c>
      <c r="K175" s="32" t="s">
        <v>112</v>
      </c>
      <c r="L175" s="32"/>
      <c r="M175" s="33" t="s">
        <v>113</v>
      </c>
      <c r="N175" s="33"/>
      <c r="O175" s="32">
        <v>40</v>
      </c>
      <c r="P175" s="67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388"/>
      <c r="R175" s="388"/>
      <c r="S175" s="388"/>
      <c r="T175" s="389"/>
      <c r="U175" s="34"/>
      <c r="V175" s="34"/>
      <c r="W175" s="35" t="s">
        <v>68</v>
      </c>
      <c r="X175" s="383">
        <v>0</v>
      </c>
      <c r="Y175" s="38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249</v>
      </c>
      <c r="B176" s="54" t="s">
        <v>250</v>
      </c>
      <c r="C176" s="31">
        <v>4301030961</v>
      </c>
      <c r="D176" s="390">
        <v>4607091387636</v>
      </c>
      <c r="E176" s="391"/>
      <c r="F176" s="382">
        <v>0.7</v>
      </c>
      <c r="G176" s="32">
        <v>6</v>
      </c>
      <c r="H176" s="382">
        <v>4.2</v>
      </c>
      <c r="I176" s="382">
        <v>4.5</v>
      </c>
      <c r="J176" s="32">
        <v>120</v>
      </c>
      <c r="K176" s="32" t="s">
        <v>74</v>
      </c>
      <c r="L176" s="32"/>
      <c r="M176" s="33" t="s">
        <v>67</v>
      </c>
      <c r="N176" s="33"/>
      <c r="O176" s="32">
        <v>40</v>
      </c>
      <c r="P176" s="7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388"/>
      <c r="R176" s="388"/>
      <c r="S176" s="388"/>
      <c r="T176" s="389"/>
      <c r="U176" s="34"/>
      <c r="V176" s="34"/>
      <c r="W176" s="35" t="s">
        <v>68</v>
      </c>
      <c r="X176" s="383">
        <v>0</v>
      </c>
      <c r="Y176" s="384">
        <f>IFERROR(IF(X176="",0,CEILING((X176/$H176),1)*$H176),"")</f>
        <v>0</v>
      </c>
      <c r="Z176" s="36" t="str">
        <f>IFERROR(IF(Y176=0,"",ROUNDUP(Y176/H176,0)*0.00937),"")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251</v>
      </c>
      <c r="B177" s="54" t="s">
        <v>252</v>
      </c>
      <c r="C177" s="31">
        <v>4301030963</v>
      </c>
      <c r="D177" s="390">
        <v>4607091382426</v>
      </c>
      <c r="E177" s="391"/>
      <c r="F177" s="382">
        <v>0.9</v>
      </c>
      <c r="G177" s="32">
        <v>10</v>
      </c>
      <c r="H177" s="382">
        <v>9</v>
      </c>
      <c r="I177" s="382">
        <v>9.6300000000000008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8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388"/>
      <c r="R177" s="388"/>
      <c r="S177" s="388"/>
      <c r="T177" s="389"/>
      <c r="U177" s="34"/>
      <c r="V177" s="34"/>
      <c r="W177" s="35" t="s">
        <v>68</v>
      </c>
      <c r="X177" s="383">
        <v>0</v>
      </c>
      <c r="Y177" s="38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253</v>
      </c>
      <c r="B178" s="54" t="s">
        <v>254</v>
      </c>
      <c r="C178" s="31">
        <v>4301030962</v>
      </c>
      <c r="D178" s="390">
        <v>4607091386547</v>
      </c>
      <c r="E178" s="391"/>
      <c r="F178" s="382">
        <v>0.35</v>
      </c>
      <c r="G178" s="32">
        <v>8</v>
      </c>
      <c r="H178" s="382">
        <v>2.8</v>
      </c>
      <c r="I178" s="382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71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388"/>
      <c r="R178" s="388"/>
      <c r="S178" s="388"/>
      <c r="T178" s="389"/>
      <c r="U178" s="34"/>
      <c r="V178" s="34"/>
      <c r="W178" s="35" t="s">
        <v>68</v>
      </c>
      <c r="X178" s="383">
        <v>0</v>
      </c>
      <c r="Y178" s="38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255</v>
      </c>
      <c r="B179" s="54" t="s">
        <v>256</v>
      </c>
      <c r="C179" s="31">
        <v>4301030964</v>
      </c>
      <c r="D179" s="390">
        <v>4607091382464</v>
      </c>
      <c r="E179" s="391"/>
      <c r="F179" s="382">
        <v>0.35</v>
      </c>
      <c r="G179" s="32">
        <v>8</v>
      </c>
      <c r="H179" s="382">
        <v>2.8</v>
      </c>
      <c r="I179" s="382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61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388"/>
      <c r="R179" s="388"/>
      <c r="S179" s="388"/>
      <c r="T179" s="389"/>
      <c r="U179" s="34"/>
      <c r="V179" s="34"/>
      <c r="W179" s="35" t="s">
        <v>68</v>
      </c>
      <c r="X179" s="383">
        <v>0</v>
      </c>
      <c r="Y179" s="38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397"/>
      <c r="B180" s="396"/>
      <c r="C180" s="396"/>
      <c r="D180" s="396"/>
      <c r="E180" s="396"/>
      <c r="F180" s="396"/>
      <c r="G180" s="396"/>
      <c r="H180" s="396"/>
      <c r="I180" s="396"/>
      <c r="J180" s="396"/>
      <c r="K180" s="396"/>
      <c r="L180" s="396"/>
      <c r="M180" s="396"/>
      <c r="N180" s="396"/>
      <c r="O180" s="398"/>
      <c r="P180" s="392" t="s">
        <v>69</v>
      </c>
      <c r="Q180" s="393"/>
      <c r="R180" s="393"/>
      <c r="S180" s="393"/>
      <c r="T180" s="393"/>
      <c r="U180" s="393"/>
      <c r="V180" s="394"/>
      <c r="W180" s="37" t="s">
        <v>70</v>
      </c>
      <c r="X180" s="385">
        <f>IFERROR(X175/H175,"0")+IFERROR(X176/H176,"0")+IFERROR(X177/H177,"0")+IFERROR(X178/H178,"0")+IFERROR(X179/H179,"0")</f>
        <v>0</v>
      </c>
      <c r="Y180" s="385">
        <f>IFERROR(Y175/H175,"0")+IFERROR(Y176/H176,"0")+IFERROR(Y177/H177,"0")+IFERROR(Y178/H178,"0")+IFERROR(Y179/H179,"0")</f>
        <v>0</v>
      </c>
      <c r="Z180" s="385">
        <f>IFERROR(IF(Z175="",0,Z175),"0")+IFERROR(IF(Z176="",0,Z176),"0")+IFERROR(IF(Z177="",0,Z177),"0")+IFERROR(IF(Z178="",0,Z178),"0")+IFERROR(IF(Z179="",0,Z179),"0")</f>
        <v>0</v>
      </c>
      <c r="AA180" s="386"/>
      <c r="AB180" s="386"/>
      <c r="AC180" s="386"/>
    </row>
    <row r="181" spans="1:68" x14ac:dyDescent="0.2">
      <c r="A181" s="396"/>
      <c r="B181" s="396"/>
      <c r="C181" s="396"/>
      <c r="D181" s="396"/>
      <c r="E181" s="396"/>
      <c r="F181" s="396"/>
      <c r="G181" s="396"/>
      <c r="H181" s="396"/>
      <c r="I181" s="396"/>
      <c r="J181" s="396"/>
      <c r="K181" s="396"/>
      <c r="L181" s="396"/>
      <c r="M181" s="396"/>
      <c r="N181" s="396"/>
      <c r="O181" s="398"/>
      <c r="P181" s="392" t="s">
        <v>69</v>
      </c>
      <c r="Q181" s="393"/>
      <c r="R181" s="393"/>
      <c r="S181" s="393"/>
      <c r="T181" s="393"/>
      <c r="U181" s="393"/>
      <c r="V181" s="394"/>
      <c r="W181" s="37" t="s">
        <v>68</v>
      </c>
      <c r="X181" s="385">
        <f>IFERROR(SUM(X175:X179),"0")</f>
        <v>0</v>
      </c>
      <c r="Y181" s="385">
        <f>IFERROR(SUM(Y175:Y179),"0")</f>
        <v>0</v>
      </c>
      <c r="Z181" s="37"/>
      <c r="AA181" s="386"/>
      <c r="AB181" s="386"/>
      <c r="AC181" s="386"/>
    </row>
    <row r="182" spans="1:68" ht="14.25" customHeight="1" x14ac:dyDescent="0.25">
      <c r="A182" s="395" t="s">
        <v>71</v>
      </c>
      <c r="B182" s="396"/>
      <c r="C182" s="396"/>
      <c r="D182" s="396"/>
      <c r="E182" s="396"/>
      <c r="F182" s="396"/>
      <c r="G182" s="396"/>
      <c r="H182" s="396"/>
      <c r="I182" s="396"/>
      <c r="J182" s="396"/>
      <c r="K182" s="396"/>
      <c r="L182" s="396"/>
      <c r="M182" s="396"/>
      <c r="N182" s="396"/>
      <c r="O182" s="396"/>
      <c r="P182" s="396"/>
      <c r="Q182" s="396"/>
      <c r="R182" s="396"/>
      <c r="S182" s="396"/>
      <c r="T182" s="396"/>
      <c r="U182" s="396"/>
      <c r="V182" s="396"/>
      <c r="W182" s="396"/>
      <c r="X182" s="396"/>
      <c r="Y182" s="396"/>
      <c r="Z182" s="396"/>
      <c r="AA182" s="379"/>
      <c r="AB182" s="379"/>
      <c r="AC182" s="379"/>
    </row>
    <row r="183" spans="1:68" ht="16.5" customHeight="1" x14ac:dyDescent="0.25">
      <c r="A183" s="54" t="s">
        <v>257</v>
      </c>
      <c r="B183" s="54" t="s">
        <v>258</v>
      </c>
      <c r="C183" s="31">
        <v>4301051611</v>
      </c>
      <c r="D183" s="390">
        <v>4607091385304</v>
      </c>
      <c r="E183" s="391"/>
      <c r="F183" s="382">
        <v>1.4</v>
      </c>
      <c r="G183" s="32">
        <v>6</v>
      </c>
      <c r="H183" s="382">
        <v>8.4</v>
      </c>
      <c r="I183" s="382">
        <v>8.9640000000000004</v>
      </c>
      <c r="J183" s="32">
        <v>56</v>
      </c>
      <c r="K183" s="32" t="s">
        <v>112</v>
      </c>
      <c r="L183" s="32"/>
      <c r="M183" s="33" t="s">
        <v>67</v>
      </c>
      <c r="N183" s="33"/>
      <c r="O183" s="32">
        <v>40</v>
      </c>
      <c r="P183" s="72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388"/>
      <c r="R183" s="388"/>
      <c r="S183" s="388"/>
      <c r="T183" s="389"/>
      <c r="U183" s="34"/>
      <c r="V183" s="34"/>
      <c r="W183" s="35" t="s">
        <v>68</v>
      </c>
      <c r="X183" s="383">
        <v>0</v>
      </c>
      <c r="Y183" s="384">
        <f>IFERROR(IF(X183="",0,CEILING((X183/$H183),1)*$H183),"")</f>
        <v>0</v>
      </c>
      <c r="Z183" s="36" t="str">
        <f>IFERROR(IF(Y183=0,"",ROUNDUP(Y183/H183,0)*0.02175),"")</f>
        <v/>
      </c>
      <c r="AA183" s="56"/>
      <c r="AB183" s="57"/>
      <c r="AC183" s="65"/>
      <c r="AG183" s="64"/>
      <c r="AJ183" s="66"/>
      <c r="AK183" s="66"/>
      <c r="BB183" s="15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customHeight="1" x14ac:dyDescent="0.25">
      <c r="A184" s="54" t="s">
        <v>259</v>
      </c>
      <c r="B184" s="54" t="s">
        <v>260</v>
      </c>
      <c r="C184" s="31">
        <v>4301051648</v>
      </c>
      <c r="D184" s="390">
        <v>4607091386264</v>
      </c>
      <c r="E184" s="391"/>
      <c r="F184" s="382">
        <v>0.5</v>
      </c>
      <c r="G184" s="32">
        <v>6</v>
      </c>
      <c r="H184" s="382">
        <v>3</v>
      </c>
      <c r="I184" s="382">
        <v>3.278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31</v>
      </c>
      <c r="P184" s="47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388"/>
      <c r="R184" s="388"/>
      <c r="S184" s="388"/>
      <c r="T184" s="389"/>
      <c r="U184" s="34"/>
      <c r="V184" s="34"/>
      <c r="W184" s="35" t="s">
        <v>68</v>
      </c>
      <c r="X184" s="383">
        <v>0</v>
      </c>
      <c r="Y184" s="38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53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customHeight="1" x14ac:dyDescent="0.25">
      <c r="A185" s="54" t="s">
        <v>261</v>
      </c>
      <c r="B185" s="54" t="s">
        <v>262</v>
      </c>
      <c r="C185" s="31">
        <v>4301051313</v>
      </c>
      <c r="D185" s="390">
        <v>4607091385427</v>
      </c>
      <c r="E185" s="391"/>
      <c r="F185" s="382">
        <v>0.5</v>
      </c>
      <c r="G185" s="32">
        <v>6</v>
      </c>
      <c r="H185" s="382">
        <v>3</v>
      </c>
      <c r="I185" s="382">
        <v>3.2719999999999998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7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388"/>
      <c r="R185" s="388"/>
      <c r="S185" s="388"/>
      <c r="T185" s="389"/>
      <c r="U185" s="34"/>
      <c r="V185" s="34"/>
      <c r="W185" s="35" t="s">
        <v>68</v>
      </c>
      <c r="X185" s="383">
        <v>0</v>
      </c>
      <c r="Y185" s="384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397"/>
      <c r="B186" s="396"/>
      <c r="C186" s="396"/>
      <c r="D186" s="396"/>
      <c r="E186" s="396"/>
      <c r="F186" s="396"/>
      <c r="G186" s="396"/>
      <c r="H186" s="396"/>
      <c r="I186" s="396"/>
      <c r="J186" s="396"/>
      <c r="K186" s="396"/>
      <c r="L186" s="396"/>
      <c r="M186" s="396"/>
      <c r="N186" s="396"/>
      <c r="O186" s="398"/>
      <c r="P186" s="392" t="s">
        <v>69</v>
      </c>
      <c r="Q186" s="393"/>
      <c r="R186" s="393"/>
      <c r="S186" s="393"/>
      <c r="T186" s="393"/>
      <c r="U186" s="393"/>
      <c r="V186" s="394"/>
      <c r="W186" s="37" t="s">
        <v>70</v>
      </c>
      <c r="X186" s="385">
        <f>IFERROR(X183/H183,"0")+IFERROR(X184/H184,"0")+IFERROR(X185/H185,"0")</f>
        <v>0</v>
      </c>
      <c r="Y186" s="385">
        <f>IFERROR(Y183/H183,"0")+IFERROR(Y184/H184,"0")+IFERROR(Y185/H185,"0")</f>
        <v>0</v>
      </c>
      <c r="Z186" s="385">
        <f>IFERROR(IF(Z183="",0,Z183),"0")+IFERROR(IF(Z184="",0,Z184),"0")+IFERROR(IF(Z185="",0,Z185),"0")</f>
        <v>0</v>
      </c>
      <c r="AA186" s="386"/>
      <c r="AB186" s="386"/>
      <c r="AC186" s="386"/>
    </row>
    <row r="187" spans="1:68" x14ac:dyDescent="0.2">
      <c r="A187" s="396"/>
      <c r="B187" s="396"/>
      <c r="C187" s="396"/>
      <c r="D187" s="396"/>
      <c r="E187" s="396"/>
      <c r="F187" s="396"/>
      <c r="G187" s="396"/>
      <c r="H187" s="396"/>
      <c r="I187" s="396"/>
      <c r="J187" s="396"/>
      <c r="K187" s="396"/>
      <c r="L187" s="396"/>
      <c r="M187" s="396"/>
      <c r="N187" s="396"/>
      <c r="O187" s="398"/>
      <c r="P187" s="392" t="s">
        <v>69</v>
      </c>
      <c r="Q187" s="393"/>
      <c r="R187" s="393"/>
      <c r="S187" s="393"/>
      <c r="T187" s="393"/>
      <c r="U187" s="393"/>
      <c r="V187" s="394"/>
      <c r="W187" s="37" t="s">
        <v>68</v>
      </c>
      <c r="X187" s="385">
        <f>IFERROR(SUM(X183:X185),"0")</f>
        <v>0</v>
      </c>
      <c r="Y187" s="385">
        <f>IFERROR(SUM(Y183:Y185),"0")</f>
        <v>0</v>
      </c>
      <c r="Z187" s="37"/>
      <c r="AA187" s="386"/>
      <c r="AB187" s="386"/>
      <c r="AC187" s="386"/>
    </row>
    <row r="188" spans="1:68" ht="27.75" customHeight="1" x14ac:dyDescent="0.2">
      <c r="A188" s="443" t="s">
        <v>263</v>
      </c>
      <c r="B188" s="444"/>
      <c r="C188" s="444"/>
      <c r="D188" s="444"/>
      <c r="E188" s="444"/>
      <c r="F188" s="444"/>
      <c r="G188" s="444"/>
      <c r="H188" s="444"/>
      <c r="I188" s="444"/>
      <c r="J188" s="444"/>
      <c r="K188" s="444"/>
      <c r="L188" s="444"/>
      <c r="M188" s="444"/>
      <c r="N188" s="444"/>
      <c r="O188" s="444"/>
      <c r="P188" s="444"/>
      <c r="Q188" s="444"/>
      <c r="R188" s="444"/>
      <c r="S188" s="444"/>
      <c r="T188" s="444"/>
      <c r="U188" s="444"/>
      <c r="V188" s="444"/>
      <c r="W188" s="444"/>
      <c r="X188" s="444"/>
      <c r="Y188" s="444"/>
      <c r="Z188" s="444"/>
      <c r="AA188" s="48"/>
      <c r="AB188" s="48"/>
      <c r="AC188" s="48"/>
    </row>
    <row r="189" spans="1:68" ht="16.5" customHeight="1" x14ac:dyDescent="0.25">
      <c r="A189" s="445" t="s">
        <v>264</v>
      </c>
      <c r="B189" s="396"/>
      <c r="C189" s="396"/>
      <c r="D189" s="396"/>
      <c r="E189" s="396"/>
      <c r="F189" s="396"/>
      <c r="G189" s="396"/>
      <c r="H189" s="396"/>
      <c r="I189" s="396"/>
      <c r="J189" s="396"/>
      <c r="K189" s="396"/>
      <c r="L189" s="396"/>
      <c r="M189" s="396"/>
      <c r="N189" s="396"/>
      <c r="O189" s="396"/>
      <c r="P189" s="396"/>
      <c r="Q189" s="396"/>
      <c r="R189" s="396"/>
      <c r="S189" s="396"/>
      <c r="T189" s="396"/>
      <c r="U189" s="396"/>
      <c r="V189" s="396"/>
      <c r="W189" s="396"/>
      <c r="X189" s="396"/>
      <c r="Y189" s="396"/>
      <c r="Z189" s="396"/>
      <c r="AA189" s="378"/>
      <c r="AB189" s="378"/>
      <c r="AC189" s="378"/>
    </row>
    <row r="190" spans="1:68" ht="14.25" customHeight="1" x14ac:dyDescent="0.25">
      <c r="A190" s="395" t="s">
        <v>63</v>
      </c>
      <c r="B190" s="396"/>
      <c r="C190" s="396"/>
      <c r="D190" s="396"/>
      <c r="E190" s="396"/>
      <c r="F190" s="396"/>
      <c r="G190" s="396"/>
      <c r="H190" s="396"/>
      <c r="I190" s="396"/>
      <c r="J190" s="396"/>
      <c r="K190" s="396"/>
      <c r="L190" s="396"/>
      <c r="M190" s="396"/>
      <c r="N190" s="396"/>
      <c r="O190" s="396"/>
      <c r="P190" s="396"/>
      <c r="Q190" s="396"/>
      <c r="R190" s="396"/>
      <c r="S190" s="396"/>
      <c r="T190" s="396"/>
      <c r="U190" s="396"/>
      <c r="V190" s="396"/>
      <c r="W190" s="396"/>
      <c r="X190" s="396"/>
      <c r="Y190" s="396"/>
      <c r="Z190" s="396"/>
      <c r="AA190" s="379"/>
      <c r="AB190" s="379"/>
      <c r="AC190" s="379"/>
    </row>
    <row r="191" spans="1:68" ht="27" customHeight="1" x14ac:dyDescent="0.25">
      <c r="A191" s="54" t="s">
        <v>265</v>
      </c>
      <c r="B191" s="54" t="s">
        <v>266</v>
      </c>
      <c r="C191" s="31">
        <v>4301031191</v>
      </c>
      <c r="D191" s="390">
        <v>4680115880993</v>
      </c>
      <c r="E191" s="391"/>
      <c r="F191" s="382">
        <v>0.7</v>
      </c>
      <c r="G191" s="32">
        <v>6</v>
      </c>
      <c r="H191" s="382">
        <v>4.2</v>
      </c>
      <c r="I191" s="382">
        <v>4.46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1" s="388"/>
      <c r="R191" s="388"/>
      <c r="S191" s="388"/>
      <c r="T191" s="389"/>
      <c r="U191" s="34"/>
      <c r="V191" s="34"/>
      <c r="W191" s="35" t="s">
        <v>68</v>
      </c>
      <c r="X191" s="383">
        <v>0</v>
      </c>
      <c r="Y191" s="384">
        <f t="shared" ref="Y191:Y198" si="26">IFERROR(IF(X191="",0,CEILING((X191/$H191),1)*$H191),"")</f>
        <v>0</v>
      </c>
      <c r="Z191" s="36" t="str">
        <f>IFERROR(IF(Y191=0,"",ROUNDUP(Y191/H191,0)*0.00753),"")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customHeight="1" x14ac:dyDescent="0.25">
      <c r="A192" s="54" t="s">
        <v>267</v>
      </c>
      <c r="B192" s="54" t="s">
        <v>268</v>
      </c>
      <c r="C192" s="31">
        <v>4301031204</v>
      </c>
      <c r="D192" s="390">
        <v>4680115881761</v>
      </c>
      <c r="E192" s="391"/>
      <c r="F192" s="382">
        <v>0.7</v>
      </c>
      <c r="G192" s="32">
        <v>6</v>
      </c>
      <c r="H192" s="382">
        <v>4.2</v>
      </c>
      <c r="I192" s="382">
        <v>4.46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50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2" s="388"/>
      <c r="R192" s="388"/>
      <c r="S192" s="388"/>
      <c r="T192" s="389"/>
      <c r="U192" s="34"/>
      <c r="V192" s="34"/>
      <c r="W192" s="35" t="s">
        <v>68</v>
      </c>
      <c r="X192" s="383">
        <v>0</v>
      </c>
      <c r="Y192" s="384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269</v>
      </c>
      <c r="B193" s="54" t="s">
        <v>270</v>
      </c>
      <c r="C193" s="31">
        <v>4301031201</v>
      </c>
      <c r="D193" s="390">
        <v>4680115881563</v>
      </c>
      <c r="E193" s="391"/>
      <c r="F193" s="382">
        <v>0.7</v>
      </c>
      <c r="G193" s="32">
        <v>6</v>
      </c>
      <c r="H193" s="382">
        <v>4.2</v>
      </c>
      <c r="I193" s="382">
        <v>4.4000000000000004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66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3" s="388"/>
      <c r="R193" s="388"/>
      <c r="S193" s="388"/>
      <c r="T193" s="389"/>
      <c r="U193" s="34"/>
      <c r="V193" s="34"/>
      <c r="W193" s="35" t="s">
        <v>68</v>
      </c>
      <c r="X193" s="383">
        <v>0</v>
      </c>
      <c r="Y193" s="384">
        <f t="shared" si="26"/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271</v>
      </c>
      <c r="B194" s="54" t="s">
        <v>272</v>
      </c>
      <c r="C194" s="31">
        <v>4301031199</v>
      </c>
      <c r="D194" s="390">
        <v>4680115880986</v>
      </c>
      <c r="E194" s="391"/>
      <c r="F194" s="382">
        <v>0.35</v>
      </c>
      <c r="G194" s="32">
        <v>6</v>
      </c>
      <c r="H194" s="382">
        <v>2.1</v>
      </c>
      <c r="I194" s="382">
        <v>2.23</v>
      </c>
      <c r="J194" s="32">
        <v>234</v>
      </c>
      <c r="K194" s="32" t="s">
        <v>66</v>
      </c>
      <c r="L194" s="32"/>
      <c r="M194" s="33" t="s">
        <v>67</v>
      </c>
      <c r="N194" s="33"/>
      <c r="O194" s="32">
        <v>40</v>
      </c>
      <c r="P194" s="5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4" s="388"/>
      <c r="R194" s="388"/>
      <c r="S194" s="388"/>
      <c r="T194" s="389"/>
      <c r="U194" s="34"/>
      <c r="V194" s="34"/>
      <c r="W194" s="35" t="s">
        <v>68</v>
      </c>
      <c r="X194" s="383">
        <v>0</v>
      </c>
      <c r="Y194" s="384">
        <f t="shared" si="26"/>
        <v>0</v>
      </c>
      <c r="Z194" s="36" t="str">
        <f>IFERROR(IF(Y194=0,"",ROUNDUP(Y194/H194,0)*0.00502),"")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273</v>
      </c>
      <c r="B195" s="54" t="s">
        <v>274</v>
      </c>
      <c r="C195" s="31">
        <v>4301031205</v>
      </c>
      <c r="D195" s="390">
        <v>4680115881785</v>
      </c>
      <c r="E195" s="391"/>
      <c r="F195" s="382">
        <v>0.35</v>
      </c>
      <c r="G195" s="32">
        <v>6</v>
      </c>
      <c r="H195" s="382">
        <v>2.1</v>
      </c>
      <c r="I195" s="382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5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5" s="388"/>
      <c r="R195" s="388"/>
      <c r="S195" s="388"/>
      <c r="T195" s="389"/>
      <c r="U195" s="34"/>
      <c r="V195" s="34"/>
      <c r="W195" s="35" t="s">
        <v>68</v>
      </c>
      <c r="X195" s="383">
        <v>0</v>
      </c>
      <c r="Y195" s="384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275</v>
      </c>
      <c r="B196" s="54" t="s">
        <v>276</v>
      </c>
      <c r="C196" s="31">
        <v>4301031202</v>
      </c>
      <c r="D196" s="390">
        <v>4680115881679</v>
      </c>
      <c r="E196" s="391"/>
      <c r="F196" s="382">
        <v>0.35</v>
      </c>
      <c r="G196" s="32">
        <v>6</v>
      </c>
      <c r="H196" s="382">
        <v>2.1</v>
      </c>
      <c r="I196" s="382">
        <v>2.2000000000000002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6" s="388"/>
      <c r="R196" s="388"/>
      <c r="S196" s="388"/>
      <c r="T196" s="389"/>
      <c r="U196" s="34"/>
      <c r="V196" s="34"/>
      <c r="W196" s="35" t="s">
        <v>68</v>
      </c>
      <c r="X196" s="383">
        <v>0</v>
      </c>
      <c r="Y196" s="384">
        <f t="shared" si="26"/>
        <v>0</v>
      </c>
      <c r="Z196" s="36" t="str">
        <f>IFERROR(IF(Y196=0,"",ROUNDUP(Y196/H196,0)*0.00502),"")</f>
        <v/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277</v>
      </c>
      <c r="B197" s="54" t="s">
        <v>278</v>
      </c>
      <c r="C197" s="31">
        <v>4301031158</v>
      </c>
      <c r="D197" s="390">
        <v>4680115880191</v>
      </c>
      <c r="E197" s="391"/>
      <c r="F197" s="382">
        <v>0.4</v>
      </c>
      <c r="G197" s="32">
        <v>6</v>
      </c>
      <c r="H197" s="382">
        <v>2.4</v>
      </c>
      <c r="I197" s="382">
        <v>2.6</v>
      </c>
      <c r="J197" s="32">
        <v>156</v>
      </c>
      <c r="K197" s="32" t="s">
        <v>74</v>
      </c>
      <c r="L197" s="32"/>
      <c r="M197" s="33" t="s">
        <v>67</v>
      </c>
      <c r="N197" s="33"/>
      <c r="O197" s="32">
        <v>40</v>
      </c>
      <c r="P197" s="5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7" s="388"/>
      <c r="R197" s="388"/>
      <c r="S197" s="388"/>
      <c r="T197" s="389"/>
      <c r="U197" s="34"/>
      <c r="V197" s="34"/>
      <c r="W197" s="35" t="s">
        <v>68</v>
      </c>
      <c r="X197" s="383">
        <v>0</v>
      </c>
      <c r="Y197" s="384">
        <f t="shared" si="26"/>
        <v>0</v>
      </c>
      <c r="Z197" s="36" t="str">
        <f>IFERROR(IF(Y197=0,"",ROUNDUP(Y197/H197,0)*0.00753),"")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279</v>
      </c>
      <c r="B198" s="54" t="s">
        <v>280</v>
      </c>
      <c r="C198" s="31">
        <v>4301031245</v>
      </c>
      <c r="D198" s="390">
        <v>4680115883963</v>
      </c>
      <c r="E198" s="391"/>
      <c r="F198" s="382">
        <v>0.28000000000000003</v>
      </c>
      <c r="G198" s="32">
        <v>6</v>
      </c>
      <c r="H198" s="382">
        <v>1.68</v>
      </c>
      <c r="I198" s="382">
        <v>1.78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8" s="388"/>
      <c r="R198" s="388"/>
      <c r="S198" s="388"/>
      <c r="T198" s="389"/>
      <c r="U198" s="34"/>
      <c r="V198" s="34"/>
      <c r="W198" s="35" t="s">
        <v>68</v>
      </c>
      <c r="X198" s="383">
        <v>0</v>
      </c>
      <c r="Y198" s="384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397"/>
      <c r="B199" s="396"/>
      <c r="C199" s="396"/>
      <c r="D199" s="396"/>
      <c r="E199" s="396"/>
      <c r="F199" s="396"/>
      <c r="G199" s="396"/>
      <c r="H199" s="396"/>
      <c r="I199" s="396"/>
      <c r="J199" s="396"/>
      <c r="K199" s="396"/>
      <c r="L199" s="396"/>
      <c r="M199" s="396"/>
      <c r="N199" s="396"/>
      <c r="O199" s="398"/>
      <c r="P199" s="392" t="s">
        <v>69</v>
      </c>
      <c r="Q199" s="393"/>
      <c r="R199" s="393"/>
      <c r="S199" s="393"/>
      <c r="T199" s="393"/>
      <c r="U199" s="393"/>
      <c r="V199" s="394"/>
      <c r="W199" s="37" t="s">
        <v>70</v>
      </c>
      <c r="X199" s="385">
        <f>IFERROR(X191/H191,"0")+IFERROR(X192/H192,"0")+IFERROR(X193/H193,"0")+IFERROR(X194/H194,"0")+IFERROR(X195/H195,"0")+IFERROR(X196/H196,"0")+IFERROR(X197/H197,"0")+IFERROR(X198/H198,"0")</f>
        <v>0</v>
      </c>
      <c r="Y199" s="385">
        <f>IFERROR(Y191/H191,"0")+IFERROR(Y192/H192,"0")+IFERROR(Y193/H193,"0")+IFERROR(Y194/H194,"0")+IFERROR(Y195/H195,"0")+IFERROR(Y196/H196,"0")+IFERROR(Y197/H197,"0")+IFERROR(Y198/H198,"0")</f>
        <v>0</v>
      </c>
      <c r="Z199" s="38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386"/>
      <c r="AB199" s="386"/>
      <c r="AC199" s="386"/>
    </row>
    <row r="200" spans="1:68" x14ac:dyDescent="0.2">
      <c r="A200" s="396"/>
      <c r="B200" s="396"/>
      <c r="C200" s="396"/>
      <c r="D200" s="396"/>
      <c r="E200" s="396"/>
      <c r="F200" s="396"/>
      <c r="G200" s="396"/>
      <c r="H200" s="396"/>
      <c r="I200" s="396"/>
      <c r="J200" s="396"/>
      <c r="K200" s="396"/>
      <c r="L200" s="396"/>
      <c r="M200" s="396"/>
      <c r="N200" s="396"/>
      <c r="O200" s="398"/>
      <c r="P200" s="392" t="s">
        <v>69</v>
      </c>
      <c r="Q200" s="393"/>
      <c r="R200" s="393"/>
      <c r="S200" s="393"/>
      <c r="T200" s="393"/>
      <c r="U200" s="393"/>
      <c r="V200" s="394"/>
      <c r="W200" s="37" t="s">
        <v>68</v>
      </c>
      <c r="X200" s="385">
        <f>IFERROR(SUM(X191:X198),"0")</f>
        <v>0</v>
      </c>
      <c r="Y200" s="385">
        <f>IFERROR(SUM(Y191:Y198),"0")</f>
        <v>0</v>
      </c>
      <c r="Z200" s="37"/>
      <c r="AA200" s="386"/>
      <c r="AB200" s="386"/>
      <c r="AC200" s="386"/>
    </row>
    <row r="201" spans="1:68" ht="16.5" customHeight="1" x14ac:dyDescent="0.25">
      <c r="A201" s="445" t="s">
        <v>281</v>
      </c>
      <c r="B201" s="396"/>
      <c r="C201" s="396"/>
      <c r="D201" s="396"/>
      <c r="E201" s="396"/>
      <c r="F201" s="396"/>
      <c r="G201" s="396"/>
      <c r="H201" s="396"/>
      <c r="I201" s="396"/>
      <c r="J201" s="396"/>
      <c r="K201" s="396"/>
      <c r="L201" s="396"/>
      <c r="M201" s="396"/>
      <c r="N201" s="396"/>
      <c r="O201" s="396"/>
      <c r="P201" s="396"/>
      <c r="Q201" s="396"/>
      <c r="R201" s="396"/>
      <c r="S201" s="396"/>
      <c r="T201" s="396"/>
      <c r="U201" s="396"/>
      <c r="V201" s="396"/>
      <c r="W201" s="396"/>
      <c r="X201" s="396"/>
      <c r="Y201" s="396"/>
      <c r="Z201" s="396"/>
      <c r="AA201" s="378"/>
      <c r="AB201" s="378"/>
      <c r="AC201" s="378"/>
    </row>
    <row r="202" spans="1:68" ht="14.25" customHeight="1" x14ac:dyDescent="0.25">
      <c r="A202" s="395" t="s">
        <v>109</v>
      </c>
      <c r="B202" s="396"/>
      <c r="C202" s="396"/>
      <c r="D202" s="396"/>
      <c r="E202" s="396"/>
      <c r="F202" s="396"/>
      <c r="G202" s="396"/>
      <c r="H202" s="396"/>
      <c r="I202" s="396"/>
      <c r="J202" s="396"/>
      <c r="K202" s="396"/>
      <c r="L202" s="396"/>
      <c r="M202" s="396"/>
      <c r="N202" s="396"/>
      <c r="O202" s="396"/>
      <c r="P202" s="396"/>
      <c r="Q202" s="396"/>
      <c r="R202" s="396"/>
      <c r="S202" s="396"/>
      <c r="T202" s="396"/>
      <c r="U202" s="396"/>
      <c r="V202" s="396"/>
      <c r="W202" s="396"/>
      <c r="X202" s="396"/>
      <c r="Y202" s="396"/>
      <c r="Z202" s="396"/>
      <c r="AA202" s="379"/>
      <c r="AB202" s="379"/>
      <c r="AC202" s="379"/>
    </row>
    <row r="203" spans="1:68" ht="16.5" customHeight="1" x14ac:dyDescent="0.25">
      <c r="A203" s="54" t="s">
        <v>282</v>
      </c>
      <c r="B203" s="54" t="s">
        <v>283</v>
      </c>
      <c r="C203" s="31">
        <v>4301011450</v>
      </c>
      <c r="D203" s="390">
        <v>4680115881402</v>
      </c>
      <c r="E203" s="391"/>
      <c r="F203" s="382">
        <v>1.35</v>
      </c>
      <c r="G203" s="32">
        <v>8</v>
      </c>
      <c r="H203" s="382">
        <v>10.8</v>
      </c>
      <c r="I203" s="382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55</v>
      </c>
      <c r="P203" s="58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3" s="388"/>
      <c r="R203" s="388"/>
      <c r="S203" s="388"/>
      <c r="T203" s="389"/>
      <c r="U203" s="34"/>
      <c r="V203" s="34"/>
      <c r="W203" s="35" t="s">
        <v>68</v>
      </c>
      <c r="X203" s="383">
        <v>0</v>
      </c>
      <c r="Y203" s="384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3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27" customHeight="1" x14ac:dyDescent="0.25">
      <c r="A204" s="54" t="s">
        <v>284</v>
      </c>
      <c r="B204" s="54" t="s">
        <v>285</v>
      </c>
      <c r="C204" s="31">
        <v>4301011767</v>
      </c>
      <c r="D204" s="390">
        <v>4680115881396</v>
      </c>
      <c r="E204" s="391"/>
      <c r="F204" s="382">
        <v>0.45</v>
      </c>
      <c r="G204" s="32">
        <v>6</v>
      </c>
      <c r="H204" s="382">
        <v>2.7</v>
      </c>
      <c r="I204" s="382">
        <v>2.9</v>
      </c>
      <c r="J204" s="32">
        <v>156</v>
      </c>
      <c r="K204" s="32" t="s">
        <v>74</v>
      </c>
      <c r="L204" s="32"/>
      <c r="M204" s="33" t="s">
        <v>67</v>
      </c>
      <c r="N204" s="33"/>
      <c r="O204" s="32">
        <v>55</v>
      </c>
      <c r="P204" s="61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4" s="388"/>
      <c r="R204" s="388"/>
      <c r="S204" s="388"/>
      <c r="T204" s="389"/>
      <c r="U204" s="34"/>
      <c r="V204" s="34"/>
      <c r="W204" s="35" t="s">
        <v>68</v>
      </c>
      <c r="X204" s="383">
        <v>0</v>
      </c>
      <c r="Y204" s="384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397"/>
      <c r="B205" s="396"/>
      <c r="C205" s="396"/>
      <c r="D205" s="396"/>
      <c r="E205" s="396"/>
      <c r="F205" s="396"/>
      <c r="G205" s="396"/>
      <c r="H205" s="396"/>
      <c r="I205" s="396"/>
      <c r="J205" s="396"/>
      <c r="K205" s="396"/>
      <c r="L205" s="396"/>
      <c r="M205" s="396"/>
      <c r="N205" s="396"/>
      <c r="O205" s="398"/>
      <c r="P205" s="392" t="s">
        <v>69</v>
      </c>
      <c r="Q205" s="393"/>
      <c r="R205" s="393"/>
      <c r="S205" s="393"/>
      <c r="T205" s="393"/>
      <c r="U205" s="393"/>
      <c r="V205" s="394"/>
      <c r="W205" s="37" t="s">
        <v>70</v>
      </c>
      <c r="X205" s="385">
        <f>IFERROR(X203/H203,"0")+IFERROR(X204/H204,"0")</f>
        <v>0</v>
      </c>
      <c r="Y205" s="385">
        <f>IFERROR(Y203/H203,"0")+IFERROR(Y204/H204,"0")</f>
        <v>0</v>
      </c>
      <c r="Z205" s="385">
        <f>IFERROR(IF(Z203="",0,Z203),"0")+IFERROR(IF(Z204="",0,Z204),"0")</f>
        <v>0</v>
      </c>
      <c r="AA205" s="386"/>
      <c r="AB205" s="386"/>
      <c r="AC205" s="386"/>
    </row>
    <row r="206" spans="1:68" x14ac:dyDescent="0.2">
      <c r="A206" s="396"/>
      <c r="B206" s="396"/>
      <c r="C206" s="396"/>
      <c r="D206" s="396"/>
      <c r="E206" s="396"/>
      <c r="F206" s="396"/>
      <c r="G206" s="396"/>
      <c r="H206" s="396"/>
      <c r="I206" s="396"/>
      <c r="J206" s="396"/>
      <c r="K206" s="396"/>
      <c r="L206" s="396"/>
      <c r="M206" s="396"/>
      <c r="N206" s="396"/>
      <c r="O206" s="398"/>
      <c r="P206" s="392" t="s">
        <v>69</v>
      </c>
      <c r="Q206" s="393"/>
      <c r="R206" s="393"/>
      <c r="S206" s="393"/>
      <c r="T206" s="393"/>
      <c r="U206" s="393"/>
      <c r="V206" s="394"/>
      <c r="W206" s="37" t="s">
        <v>68</v>
      </c>
      <c r="X206" s="385">
        <f>IFERROR(SUM(X203:X204),"0")</f>
        <v>0</v>
      </c>
      <c r="Y206" s="385">
        <f>IFERROR(SUM(Y203:Y204),"0")</f>
        <v>0</v>
      </c>
      <c r="Z206" s="37"/>
      <c r="AA206" s="386"/>
      <c r="AB206" s="386"/>
      <c r="AC206" s="386"/>
    </row>
    <row r="207" spans="1:68" ht="14.25" customHeight="1" x14ac:dyDescent="0.25">
      <c r="A207" s="395" t="s">
        <v>149</v>
      </c>
      <c r="B207" s="396"/>
      <c r="C207" s="396"/>
      <c r="D207" s="396"/>
      <c r="E207" s="396"/>
      <c r="F207" s="396"/>
      <c r="G207" s="396"/>
      <c r="H207" s="396"/>
      <c r="I207" s="396"/>
      <c r="J207" s="396"/>
      <c r="K207" s="396"/>
      <c r="L207" s="396"/>
      <c r="M207" s="396"/>
      <c r="N207" s="396"/>
      <c r="O207" s="396"/>
      <c r="P207" s="396"/>
      <c r="Q207" s="396"/>
      <c r="R207" s="396"/>
      <c r="S207" s="396"/>
      <c r="T207" s="396"/>
      <c r="U207" s="396"/>
      <c r="V207" s="396"/>
      <c r="W207" s="396"/>
      <c r="X207" s="396"/>
      <c r="Y207" s="396"/>
      <c r="Z207" s="396"/>
      <c r="AA207" s="379"/>
      <c r="AB207" s="379"/>
      <c r="AC207" s="379"/>
    </row>
    <row r="208" spans="1:68" ht="16.5" customHeight="1" x14ac:dyDescent="0.25">
      <c r="A208" s="54" t="s">
        <v>286</v>
      </c>
      <c r="B208" s="54" t="s">
        <v>287</v>
      </c>
      <c r="C208" s="31">
        <v>4301020262</v>
      </c>
      <c r="D208" s="390">
        <v>4680115882935</v>
      </c>
      <c r="E208" s="391"/>
      <c r="F208" s="382">
        <v>1.35</v>
      </c>
      <c r="G208" s="32">
        <v>8</v>
      </c>
      <c r="H208" s="382">
        <v>10.8</v>
      </c>
      <c r="I208" s="382">
        <v>11.28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50</v>
      </c>
      <c r="P208" s="5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8" s="388"/>
      <c r="R208" s="388"/>
      <c r="S208" s="388"/>
      <c r="T208" s="389"/>
      <c r="U208" s="34"/>
      <c r="V208" s="34"/>
      <c r="W208" s="35" t="s">
        <v>68</v>
      </c>
      <c r="X208" s="383">
        <v>0</v>
      </c>
      <c r="Y208" s="384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5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customHeight="1" x14ac:dyDescent="0.25">
      <c r="A209" s="54" t="s">
        <v>288</v>
      </c>
      <c r="B209" s="54" t="s">
        <v>289</v>
      </c>
      <c r="C209" s="31">
        <v>4301020220</v>
      </c>
      <c r="D209" s="390">
        <v>4680115880764</v>
      </c>
      <c r="E209" s="391"/>
      <c r="F209" s="382">
        <v>0.35</v>
      </c>
      <c r="G209" s="32">
        <v>6</v>
      </c>
      <c r="H209" s="382">
        <v>2.1</v>
      </c>
      <c r="I209" s="382">
        <v>2.2999999999999998</v>
      </c>
      <c r="J209" s="32">
        <v>156</v>
      </c>
      <c r="K209" s="32" t="s">
        <v>74</v>
      </c>
      <c r="L209" s="32"/>
      <c r="M209" s="33" t="s">
        <v>113</v>
      </c>
      <c r="N209" s="33"/>
      <c r="O209" s="32">
        <v>50</v>
      </c>
      <c r="P209" s="44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9" s="388"/>
      <c r="R209" s="388"/>
      <c r="S209" s="388"/>
      <c r="T209" s="389"/>
      <c r="U209" s="34"/>
      <c r="V209" s="34"/>
      <c r="W209" s="35" t="s">
        <v>68</v>
      </c>
      <c r="X209" s="383">
        <v>0</v>
      </c>
      <c r="Y209" s="384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65"/>
      <c r="AG209" s="64"/>
      <c r="AJ209" s="66"/>
      <c r="AK209" s="66"/>
      <c r="BB209" s="166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x14ac:dyDescent="0.2">
      <c r="A210" s="397"/>
      <c r="B210" s="396"/>
      <c r="C210" s="396"/>
      <c r="D210" s="396"/>
      <c r="E210" s="396"/>
      <c r="F210" s="396"/>
      <c r="G210" s="396"/>
      <c r="H210" s="396"/>
      <c r="I210" s="396"/>
      <c r="J210" s="396"/>
      <c r="K210" s="396"/>
      <c r="L210" s="396"/>
      <c r="M210" s="396"/>
      <c r="N210" s="396"/>
      <c r="O210" s="398"/>
      <c r="P210" s="392" t="s">
        <v>69</v>
      </c>
      <c r="Q210" s="393"/>
      <c r="R210" s="393"/>
      <c r="S210" s="393"/>
      <c r="T210" s="393"/>
      <c r="U210" s="393"/>
      <c r="V210" s="394"/>
      <c r="W210" s="37" t="s">
        <v>70</v>
      </c>
      <c r="X210" s="385">
        <f>IFERROR(X208/H208,"0")+IFERROR(X209/H209,"0")</f>
        <v>0</v>
      </c>
      <c r="Y210" s="385">
        <f>IFERROR(Y208/H208,"0")+IFERROR(Y209/H209,"0")</f>
        <v>0</v>
      </c>
      <c r="Z210" s="385">
        <f>IFERROR(IF(Z208="",0,Z208),"0")+IFERROR(IF(Z209="",0,Z209),"0")</f>
        <v>0</v>
      </c>
      <c r="AA210" s="386"/>
      <c r="AB210" s="386"/>
      <c r="AC210" s="386"/>
    </row>
    <row r="211" spans="1:68" x14ac:dyDescent="0.2">
      <c r="A211" s="396"/>
      <c r="B211" s="396"/>
      <c r="C211" s="396"/>
      <c r="D211" s="396"/>
      <c r="E211" s="396"/>
      <c r="F211" s="396"/>
      <c r="G211" s="396"/>
      <c r="H211" s="396"/>
      <c r="I211" s="396"/>
      <c r="J211" s="396"/>
      <c r="K211" s="396"/>
      <c r="L211" s="396"/>
      <c r="M211" s="396"/>
      <c r="N211" s="396"/>
      <c r="O211" s="398"/>
      <c r="P211" s="392" t="s">
        <v>69</v>
      </c>
      <c r="Q211" s="393"/>
      <c r="R211" s="393"/>
      <c r="S211" s="393"/>
      <c r="T211" s="393"/>
      <c r="U211" s="393"/>
      <c r="V211" s="394"/>
      <c r="W211" s="37" t="s">
        <v>68</v>
      </c>
      <c r="X211" s="385">
        <f>IFERROR(SUM(X208:X209),"0")</f>
        <v>0</v>
      </c>
      <c r="Y211" s="385">
        <f>IFERROR(SUM(Y208:Y209),"0")</f>
        <v>0</v>
      </c>
      <c r="Z211" s="37"/>
      <c r="AA211" s="386"/>
      <c r="AB211" s="386"/>
      <c r="AC211" s="386"/>
    </row>
    <row r="212" spans="1:68" ht="14.25" customHeight="1" x14ac:dyDescent="0.25">
      <c r="A212" s="395" t="s">
        <v>63</v>
      </c>
      <c r="B212" s="396"/>
      <c r="C212" s="396"/>
      <c r="D212" s="396"/>
      <c r="E212" s="396"/>
      <c r="F212" s="396"/>
      <c r="G212" s="396"/>
      <c r="H212" s="396"/>
      <c r="I212" s="396"/>
      <c r="J212" s="396"/>
      <c r="K212" s="396"/>
      <c r="L212" s="396"/>
      <c r="M212" s="396"/>
      <c r="N212" s="396"/>
      <c r="O212" s="396"/>
      <c r="P212" s="396"/>
      <c r="Q212" s="396"/>
      <c r="R212" s="396"/>
      <c r="S212" s="396"/>
      <c r="T212" s="396"/>
      <c r="U212" s="396"/>
      <c r="V212" s="396"/>
      <c r="W212" s="396"/>
      <c r="X212" s="396"/>
      <c r="Y212" s="396"/>
      <c r="Z212" s="396"/>
      <c r="AA212" s="379"/>
      <c r="AB212" s="379"/>
      <c r="AC212" s="379"/>
    </row>
    <row r="213" spans="1:68" ht="27" customHeight="1" x14ac:dyDescent="0.25">
      <c r="A213" s="54" t="s">
        <v>290</v>
      </c>
      <c r="B213" s="54" t="s">
        <v>291</v>
      </c>
      <c r="C213" s="31">
        <v>4301031224</v>
      </c>
      <c r="D213" s="390">
        <v>4680115882683</v>
      </c>
      <c r="E213" s="391"/>
      <c r="F213" s="382">
        <v>0.9</v>
      </c>
      <c r="G213" s="32">
        <v>6</v>
      </c>
      <c r="H213" s="382">
        <v>5.4</v>
      </c>
      <c r="I213" s="382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3" s="388"/>
      <c r="R213" s="388"/>
      <c r="S213" s="388"/>
      <c r="T213" s="389"/>
      <c r="U213" s="34"/>
      <c r="V213" s="34"/>
      <c r="W213" s="35" t="s">
        <v>68</v>
      </c>
      <c r="X213" s="383">
        <v>0</v>
      </c>
      <c r="Y213" s="384">
        <f t="shared" ref="Y213:Y220" si="31">IFERROR(IF(X213="",0,CEILING((X213/$H213),1)*$H213),"")</f>
        <v>0</v>
      </c>
      <c r="Z213" s="36" t="str">
        <f>IFERROR(IF(Y213=0,"",ROUNDUP(Y213/H213,0)*0.00937),"")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ref="BM213:BM220" si="32">IFERROR(X213*I213/H213,"0")</f>
        <v>0</v>
      </c>
      <c r="BN213" s="64">
        <f t="shared" ref="BN213:BN220" si="33">IFERROR(Y213*I213/H213,"0")</f>
        <v>0</v>
      </c>
      <c r="BO213" s="64">
        <f t="shared" ref="BO213:BO220" si="34">IFERROR(1/J213*(X213/H213),"0")</f>
        <v>0</v>
      </c>
      <c r="BP213" s="64">
        <f t="shared" ref="BP213:BP220" si="35">IFERROR(1/J213*(Y213/H213),"0")</f>
        <v>0</v>
      </c>
    </row>
    <row r="214" spans="1:68" ht="27" customHeight="1" x14ac:dyDescent="0.25">
      <c r="A214" s="54" t="s">
        <v>292</v>
      </c>
      <c r="B214" s="54" t="s">
        <v>293</v>
      </c>
      <c r="C214" s="31">
        <v>4301031230</v>
      </c>
      <c r="D214" s="390">
        <v>4680115882690</v>
      </c>
      <c r="E214" s="391"/>
      <c r="F214" s="382">
        <v>0.9</v>
      </c>
      <c r="G214" s="32">
        <v>6</v>
      </c>
      <c r="H214" s="382">
        <v>5.4</v>
      </c>
      <c r="I214" s="382">
        <v>5.61</v>
      </c>
      <c r="J214" s="32">
        <v>120</v>
      </c>
      <c r="K214" s="32" t="s">
        <v>74</v>
      </c>
      <c r="L214" s="32"/>
      <c r="M214" s="33" t="s">
        <v>67</v>
      </c>
      <c r="N214" s="33"/>
      <c r="O214" s="32">
        <v>40</v>
      </c>
      <c r="P214" s="7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4" s="388"/>
      <c r="R214" s="388"/>
      <c r="S214" s="388"/>
      <c r="T214" s="389"/>
      <c r="U214" s="34"/>
      <c r="V214" s="34"/>
      <c r="W214" s="35" t="s">
        <v>68</v>
      </c>
      <c r="X214" s="383">
        <v>0</v>
      </c>
      <c r="Y214" s="384">
        <f t="shared" si="31"/>
        <v>0</v>
      </c>
      <c r="Z214" s="36" t="str">
        <f>IFERROR(IF(Y214=0,"",ROUNDUP(Y214/H214,0)*0.00937),"")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294</v>
      </c>
      <c r="B215" s="54" t="s">
        <v>295</v>
      </c>
      <c r="C215" s="31">
        <v>4301031220</v>
      </c>
      <c r="D215" s="390">
        <v>4680115882669</v>
      </c>
      <c r="E215" s="391"/>
      <c r="F215" s="382">
        <v>0.9</v>
      </c>
      <c r="G215" s="32">
        <v>6</v>
      </c>
      <c r="H215" s="382">
        <v>5.4</v>
      </c>
      <c r="I215" s="382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2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5" s="388"/>
      <c r="R215" s="388"/>
      <c r="S215" s="388"/>
      <c r="T215" s="389"/>
      <c r="U215" s="34"/>
      <c r="V215" s="34"/>
      <c r="W215" s="35" t="s">
        <v>68</v>
      </c>
      <c r="X215" s="383">
        <v>0</v>
      </c>
      <c r="Y215" s="384">
        <f t="shared" si="31"/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296</v>
      </c>
      <c r="B216" s="54" t="s">
        <v>297</v>
      </c>
      <c r="C216" s="31">
        <v>4301031221</v>
      </c>
      <c r="D216" s="390">
        <v>4680115882676</v>
      </c>
      <c r="E216" s="391"/>
      <c r="F216" s="382">
        <v>0.9</v>
      </c>
      <c r="G216" s="32">
        <v>6</v>
      </c>
      <c r="H216" s="382">
        <v>5.4</v>
      </c>
      <c r="I216" s="382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6" s="388"/>
      <c r="R216" s="388"/>
      <c r="S216" s="388"/>
      <c r="T216" s="389"/>
      <c r="U216" s="34"/>
      <c r="V216" s="34"/>
      <c r="W216" s="35" t="s">
        <v>68</v>
      </c>
      <c r="X216" s="383">
        <v>0</v>
      </c>
      <c r="Y216" s="384">
        <f t="shared" si="31"/>
        <v>0</v>
      </c>
      <c r="Z216" s="36" t="str">
        <f>IFERROR(IF(Y216=0,"",ROUNDUP(Y216/H216,0)*0.00937),"")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298</v>
      </c>
      <c r="B217" s="54" t="s">
        <v>299</v>
      </c>
      <c r="C217" s="31">
        <v>4301031223</v>
      </c>
      <c r="D217" s="390">
        <v>4680115884014</v>
      </c>
      <c r="E217" s="391"/>
      <c r="F217" s="382">
        <v>0.3</v>
      </c>
      <c r="G217" s="32">
        <v>6</v>
      </c>
      <c r="H217" s="382">
        <v>1.8</v>
      </c>
      <c r="I217" s="382">
        <v>1.93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4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7" s="388"/>
      <c r="R217" s="388"/>
      <c r="S217" s="388"/>
      <c r="T217" s="389"/>
      <c r="U217" s="34"/>
      <c r="V217" s="34"/>
      <c r="W217" s="35" t="s">
        <v>68</v>
      </c>
      <c r="X217" s="383">
        <v>0</v>
      </c>
      <c r="Y217" s="384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300</v>
      </c>
      <c r="B218" s="54" t="s">
        <v>301</v>
      </c>
      <c r="C218" s="31">
        <v>4301031222</v>
      </c>
      <c r="D218" s="390">
        <v>4680115884007</v>
      </c>
      <c r="E218" s="391"/>
      <c r="F218" s="382">
        <v>0.3</v>
      </c>
      <c r="G218" s="32">
        <v>6</v>
      </c>
      <c r="H218" s="382">
        <v>1.8</v>
      </c>
      <c r="I218" s="382">
        <v>1.9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77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8" s="388"/>
      <c r="R218" s="388"/>
      <c r="S218" s="388"/>
      <c r="T218" s="389"/>
      <c r="U218" s="34"/>
      <c r="V218" s="34"/>
      <c r="W218" s="35" t="s">
        <v>68</v>
      </c>
      <c r="X218" s="383">
        <v>0</v>
      </c>
      <c r="Y218" s="384">
        <f t="shared" si="31"/>
        <v>0</v>
      </c>
      <c r="Z218" s="36" t="str">
        <f>IFERROR(IF(Y218=0,"",ROUNDUP(Y218/H218,0)*0.00502),"")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302</v>
      </c>
      <c r="B219" s="54" t="s">
        <v>303</v>
      </c>
      <c r="C219" s="31">
        <v>4301031229</v>
      </c>
      <c r="D219" s="390">
        <v>4680115884038</v>
      </c>
      <c r="E219" s="391"/>
      <c r="F219" s="382">
        <v>0.3</v>
      </c>
      <c r="G219" s="32">
        <v>6</v>
      </c>
      <c r="H219" s="382">
        <v>1.8</v>
      </c>
      <c r="I219" s="382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57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9" s="388"/>
      <c r="R219" s="388"/>
      <c r="S219" s="388"/>
      <c r="T219" s="389"/>
      <c r="U219" s="34"/>
      <c r="V219" s="34"/>
      <c r="W219" s="35" t="s">
        <v>68</v>
      </c>
      <c r="X219" s="383">
        <v>0</v>
      </c>
      <c r="Y219" s="384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304</v>
      </c>
      <c r="B220" s="54" t="s">
        <v>305</v>
      </c>
      <c r="C220" s="31">
        <v>4301031225</v>
      </c>
      <c r="D220" s="390">
        <v>4680115884021</v>
      </c>
      <c r="E220" s="391"/>
      <c r="F220" s="382">
        <v>0.3</v>
      </c>
      <c r="G220" s="32">
        <v>6</v>
      </c>
      <c r="H220" s="382">
        <v>1.8</v>
      </c>
      <c r="I220" s="382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41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0" s="388"/>
      <c r="R220" s="388"/>
      <c r="S220" s="388"/>
      <c r="T220" s="389"/>
      <c r="U220" s="34"/>
      <c r="V220" s="34"/>
      <c r="W220" s="35" t="s">
        <v>68</v>
      </c>
      <c r="X220" s="383">
        <v>0</v>
      </c>
      <c r="Y220" s="384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x14ac:dyDescent="0.2">
      <c r="A221" s="397"/>
      <c r="B221" s="396"/>
      <c r="C221" s="396"/>
      <c r="D221" s="396"/>
      <c r="E221" s="396"/>
      <c r="F221" s="396"/>
      <c r="G221" s="396"/>
      <c r="H221" s="396"/>
      <c r="I221" s="396"/>
      <c r="J221" s="396"/>
      <c r="K221" s="396"/>
      <c r="L221" s="396"/>
      <c r="M221" s="396"/>
      <c r="N221" s="396"/>
      <c r="O221" s="398"/>
      <c r="P221" s="392" t="s">
        <v>69</v>
      </c>
      <c r="Q221" s="393"/>
      <c r="R221" s="393"/>
      <c r="S221" s="393"/>
      <c r="T221" s="393"/>
      <c r="U221" s="393"/>
      <c r="V221" s="394"/>
      <c r="W221" s="37" t="s">
        <v>70</v>
      </c>
      <c r="X221" s="385">
        <f>IFERROR(X213/H213,"0")+IFERROR(X214/H214,"0")+IFERROR(X215/H215,"0")+IFERROR(X216/H216,"0")+IFERROR(X217/H217,"0")+IFERROR(X218/H218,"0")+IFERROR(X219/H219,"0")+IFERROR(X220/H220,"0")</f>
        <v>0</v>
      </c>
      <c r="Y221" s="385">
        <f>IFERROR(Y213/H213,"0")+IFERROR(Y214/H214,"0")+IFERROR(Y215/H215,"0")+IFERROR(Y216/H216,"0")+IFERROR(Y217/H217,"0")+IFERROR(Y218/H218,"0")+IFERROR(Y219/H219,"0")+IFERROR(Y220/H220,"0")</f>
        <v>0</v>
      </c>
      <c r="Z221" s="385">
        <f>IFERROR(IF(Z213="",0,Z213),"0")+IFERROR(IF(Z214="",0,Z214),"0")+IFERROR(IF(Z215="",0,Z215),"0")+IFERROR(IF(Z216="",0,Z216),"0")+IFERROR(IF(Z217="",0,Z217),"0")+IFERROR(IF(Z218="",0,Z218),"0")+IFERROR(IF(Z219="",0,Z219),"0")+IFERROR(IF(Z220="",0,Z220),"0")</f>
        <v>0</v>
      </c>
      <c r="AA221" s="386"/>
      <c r="AB221" s="386"/>
      <c r="AC221" s="386"/>
    </row>
    <row r="222" spans="1:68" x14ac:dyDescent="0.2">
      <c r="A222" s="396"/>
      <c r="B222" s="396"/>
      <c r="C222" s="396"/>
      <c r="D222" s="396"/>
      <c r="E222" s="396"/>
      <c r="F222" s="396"/>
      <c r="G222" s="396"/>
      <c r="H222" s="396"/>
      <c r="I222" s="396"/>
      <c r="J222" s="396"/>
      <c r="K222" s="396"/>
      <c r="L222" s="396"/>
      <c r="M222" s="396"/>
      <c r="N222" s="396"/>
      <c r="O222" s="398"/>
      <c r="P222" s="392" t="s">
        <v>69</v>
      </c>
      <c r="Q222" s="393"/>
      <c r="R222" s="393"/>
      <c r="S222" s="393"/>
      <c r="T222" s="393"/>
      <c r="U222" s="393"/>
      <c r="V222" s="394"/>
      <c r="W222" s="37" t="s">
        <v>68</v>
      </c>
      <c r="X222" s="385">
        <f>IFERROR(SUM(X213:X220),"0")</f>
        <v>0</v>
      </c>
      <c r="Y222" s="385">
        <f>IFERROR(SUM(Y213:Y220),"0")</f>
        <v>0</v>
      </c>
      <c r="Z222" s="37"/>
      <c r="AA222" s="386"/>
      <c r="AB222" s="386"/>
      <c r="AC222" s="386"/>
    </row>
    <row r="223" spans="1:68" ht="14.25" customHeight="1" x14ac:dyDescent="0.25">
      <c r="A223" s="395" t="s">
        <v>71</v>
      </c>
      <c r="B223" s="396"/>
      <c r="C223" s="396"/>
      <c r="D223" s="396"/>
      <c r="E223" s="396"/>
      <c r="F223" s="396"/>
      <c r="G223" s="396"/>
      <c r="H223" s="396"/>
      <c r="I223" s="396"/>
      <c r="J223" s="396"/>
      <c r="K223" s="396"/>
      <c r="L223" s="396"/>
      <c r="M223" s="396"/>
      <c r="N223" s="396"/>
      <c r="O223" s="396"/>
      <c r="P223" s="396"/>
      <c r="Q223" s="396"/>
      <c r="R223" s="396"/>
      <c r="S223" s="396"/>
      <c r="T223" s="396"/>
      <c r="U223" s="396"/>
      <c r="V223" s="396"/>
      <c r="W223" s="396"/>
      <c r="X223" s="396"/>
      <c r="Y223" s="396"/>
      <c r="Z223" s="396"/>
      <c r="AA223" s="379"/>
      <c r="AB223" s="379"/>
      <c r="AC223" s="379"/>
    </row>
    <row r="224" spans="1:68" ht="27" customHeight="1" x14ac:dyDescent="0.25">
      <c r="A224" s="54" t="s">
        <v>306</v>
      </c>
      <c r="B224" s="54" t="s">
        <v>307</v>
      </c>
      <c r="C224" s="31">
        <v>4301051408</v>
      </c>
      <c r="D224" s="390">
        <v>4680115881594</v>
      </c>
      <c r="E224" s="391"/>
      <c r="F224" s="382">
        <v>1.35</v>
      </c>
      <c r="G224" s="32">
        <v>6</v>
      </c>
      <c r="H224" s="382">
        <v>8.1</v>
      </c>
      <c r="I224" s="382">
        <v>8.6639999999999997</v>
      </c>
      <c r="J224" s="32">
        <v>56</v>
      </c>
      <c r="K224" s="32" t="s">
        <v>112</v>
      </c>
      <c r="L224" s="32"/>
      <c r="M224" s="33" t="s">
        <v>115</v>
      </c>
      <c r="N224" s="33"/>
      <c r="O224" s="32">
        <v>40</v>
      </c>
      <c r="P224" s="5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4" s="388"/>
      <c r="R224" s="388"/>
      <c r="S224" s="388"/>
      <c r="T224" s="389"/>
      <c r="U224" s="34"/>
      <c r="V224" s="34"/>
      <c r="W224" s="35" t="s">
        <v>68</v>
      </c>
      <c r="X224" s="383">
        <v>0</v>
      </c>
      <c r="Y224" s="384">
        <f t="shared" ref="Y224:Y234" si="36">IFERROR(IF(X224="",0,CEILING((X224/$H224),1)*$H224),"")</f>
        <v>0</v>
      </c>
      <c r="Z224" s="36" t="str">
        <f>IFERROR(IF(Y224=0,"",ROUNDUP(Y224/H224,0)*0.02175),"")</f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ref="BM224:BM234" si="37">IFERROR(X224*I224/H224,"0")</f>
        <v>0</v>
      </c>
      <c r="BN224" s="64">
        <f t="shared" ref="BN224:BN234" si="38">IFERROR(Y224*I224/H224,"0")</f>
        <v>0</v>
      </c>
      <c r="BO224" s="64">
        <f t="shared" ref="BO224:BO234" si="39">IFERROR(1/J224*(X224/H224),"0")</f>
        <v>0</v>
      </c>
      <c r="BP224" s="64">
        <f t="shared" ref="BP224:BP234" si="40">IFERROR(1/J224*(Y224/H224),"0")</f>
        <v>0</v>
      </c>
    </row>
    <row r="225" spans="1:68" ht="16.5" customHeight="1" x14ac:dyDescent="0.25">
      <c r="A225" s="54" t="s">
        <v>308</v>
      </c>
      <c r="B225" s="54" t="s">
        <v>309</v>
      </c>
      <c r="C225" s="31">
        <v>4301051754</v>
      </c>
      <c r="D225" s="390">
        <v>4680115880962</v>
      </c>
      <c r="E225" s="391"/>
      <c r="F225" s="382">
        <v>1.3</v>
      </c>
      <c r="G225" s="32">
        <v>6</v>
      </c>
      <c r="H225" s="382">
        <v>7.8</v>
      </c>
      <c r="I225" s="382">
        <v>8.3640000000000008</v>
      </c>
      <c r="J225" s="32">
        <v>56</v>
      </c>
      <c r="K225" s="32" t="s">
        <v>112</v>
      </c>
      <c r="L225" s="32"/>
      <c r="M225" s="33" t="s">
        <v>67</v>
      </c>
      <c r="N225" s="33"/>
      <c r="O225" s="32">
        <v>40</v>
      </c>
      <c r="P225" s="67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5" s="388"/>
      <c r="R225" s="388"/>
      <c r="S225" s="388"/>
      <c r="T225" s="389"/>
      <c r="U225" s="34"/>
      <c r="V225" s="34"/>
      <c r="W225" s="35" t="s">
        <v>68</v>
      </c>
      <c r="X225" s="383">
        <v>0</v>
      </c>
      <c r="Y225" s="384">
        <f t="shared" si="36"/>
        <v>0</v>
      </c>
      <c r="Z225" s="36" t="str">
        <f>IFERROR(IF(Y225=0,"",ROUNDUP(Y225/H225,0)*0.02175),"")</f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customHeight="1" x14ac:dyDescent="0.25">
      <c r="A226" s="54" t="s">
        <v>310</v>
      </c>
      <c r="B226" s="54" t="s">
        <v>311</v>
      </c>
      <c r="C226" s="31">
        <v>4301051411</v>
      </c>
      <c r="D226" s="390">
        <v>4680115881617</v>
      </c>
      <c r="E226" s="391"/>
      <c r="F226" s="382">
        <v>1.35</v>
      </c>
      <c r="G226" s="32">
        <v>6</v>
      </c>
      <c r="H226" s="382">
        <v>8.1</v>
      </c>
      <c r="I226" s="382">
        <v>8.6460000000000008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8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6" s="388"/>
      <c r="R226" s="388"/>
      <c r="S226" s="388"/>
      <c r="T226" s="389"/>
      <c r="U226" s="34"/>
      <c r="V226" s="34"/>
      <c r="W226" s="35" t="s">
        <v>68</v>
      </c>
      <c r="X226" s="383">
        <v>0</v>
      </c>
      <c r="Y226" s="384">
        <f t="shared" si="36"/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16.5" customHeight="1" x14ac:dyDescent="0.25">
      <c r="A227" s="54" t="s">
        <v>312</v>
      </c>
      <c r="B227" s="54" t="s">
        <v>313</v>
      </c>
      <c r="C227" s="31">
        <v>4301051632</v>
      </c>
      <c r="D227" s="390">
        <v>4680115880573</v>
      </c>
      <c r="E227" s="391"/>
      <c r="F227" s="382">
        <v>1.45</v>
      </c>
      <c r="G227" s="32">
        <v>6</v>
      </c>
      <c r="H227" s="382">
        <v>8.6999999999999993</v>
      </c>
      <c r="I227" s="382">
        <v>9.2639999999999993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45</v>
      </c>
      <c r="P227" s="68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7" s="388"/>
      <c r="R227" s="388"/>
      <c r="S227" s="388"/>
      <c r="T227" s="389"/>
      <c r="U227" s="34"/>
      <c r="V227" s="34"/>
      <c r="W227" s="35" t="s">
        <v>68</v>
      </c>
      <c r="X227" s="383">
        <v>0</v>
      </c>
      <c r="Y227" s="384">
        <f t="shared" si="36"/>
        <v>0</v>
      </c>
      <c r="Z227" s="36" t="str">
        <f>IFERROR(IF(Y227=0,"",ROUNDUP(Y227/H227,0)*0.02175),"")</f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314</v>
      </c>
      <c r="B228" s="54" t="s">
        <v>315</v>
      </c>
      <c r="C228" s="31">
        <v>4301051407</v>
      </c>
      <c r="D228" s="390">
        <v>4680115882195</v>
      </c>
      <c r="E228" s="391"/>
      <c r="F228" s="382">
        <v>0.4</v>
      </c>
      <c r="G228" s="32">
        <v>6</v>
      </c>
      <c r="H228" s="382">
        <v>2.4</v>
      </c>
      <c r="I228" s="382">
        <v>2.69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76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8" s="388"/>
      <c r="R228" s="388"/>
      <c r="S228" s="388"/>
      <c r="T228" s="389"/>
      <c r="U228" s="34"/>
      <c r="V228" s="34"/>
      <c r="W228" s="35" t="s">
        <v>68</v>
      </c>
      <c r="X228" s="383">
        <v>0</v>
      </c>
      <c r="Y228" s="384">
        <f t="shared" si="36"/>
        <v>0</v>
      </c>
      <c r="Z228" s="36" t="str">
        <f t="shared" ref="Z228:Z234" si="41">IFERROR(IF(Y228=0,"",ROUNDUP(Y228/H228,0)*0.00753),"")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customHeight="1" x14ac:dyDescent="0.25">
      <c r="A229" s="54" t="s">
        <v>316</v>
      </c>
      <c r="B229" s="54" t="s">
        <v>317</v>
      </c>
      <c r="C229" s="31">
        <v>4301051752</v>
      </c>
      <c r="D229" s="390">
        <v>4680115882607</v>
      </c>
      <c r="E229" s="391"/>
      <c r="F229" s="382">
        <v>0.3</v>
      </c>
      <c r="G229" s="32">
        <v>6</v>
      </c>
      <c r="H229" s="382">
        <v>1.8</v>
      </c>
      <c r="I229" s="382">
        <v>2.0720000000000001</v>
      </c>
      <c r="J229" s="32">
        <v>156</v>
      </c>
      <c r="K229" s="32" t="s">
        <v>74</v>
      </c>
      <c r="L229" s="32"/>
      <c r="M229" s="33" t="s">
        <v>131</v>
      </c>
      <c r="N229" s="33"/>
      <c r="O229" s="32">
        <v>45</v>
      </c>
      <c r="P229" s="61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9" s="388"/>
      <c r="R229" s="388"/>
      <c r="S229" s="388"/>
      <c r="T229" s="389"/>
      <c r="U229" s="34"/>
      <c r="V229" s="34"/>
      <c r="W229" s="35" t="s">
        <v>68</v>
      </c>
      <c r="X229" s="383">
        <v>0</v>
      </c>
      <c r="Y229" s="384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318</v>
      </c>
      <c r="B230" s="54" t="s">
        <v>319</v>
      </c>
      <c r="C230" s="31">
        <v>4301051630</v>
      </c>
      <c r="D230" s="390">
        <v>4680115880092</v>
      </c>
      <c r="E230" s="391"/>
      <c r="F230" s="382">
        <v>0.4</v>
      </c>
      <c r="G230" s="32">
        <v>6</v>
      </c>
      <c r="H230" s="382">
        <v>2.4</v>
      </c>
      <c r="I230" s="382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45</v>
      </c>
      <c r="P230" s="50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0" s="388"/>
      <c r="R230" s="388"/>
      <c r="S230" s="388"/>
      <c r="T230" s="389"/>
      <c r="U230" s="34"/>
      <c r="V230" s="34"/>
      <c r="W230" s="35" t="s">
        <v>68</v>
      </c>
      <c r="X230" s="383">
        <v>0</v>
      </c>
      <c r="Y230" s="384">
        <f t="shared" si="36"/>
        <v>0</v>
      </c>
      <c r="Z230" s="36" t="str">
        <f t="shared" si="41"/>
        <v/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320</v>
      </c>
      <c r="B231" s="54" t="s">
        <v>321</v>
      </c>
      <c r="C231" s="31">
        <v>4301051631</v>
      </c>
      <c r="D231" s="390">
        <v>4680115880221</v>
      </c>
      <c r="E231" s="391"/>
      <c r="F231" s="382">
        <v>0.4</v>
      </c>
      <c r="G231" s="32">
        <v>6</v>
      </c>
      <c r="H231" s="382">
        <v>2.4</v>
      </c>
      <c r="I231" s="382">
        <v>2.6720000000000002</v>
      </c>
      <c r="J231" s="32">
        <v>156</v>
      </c>
      <c r="K231" s="32" t="s">
        <v>74</v>
      </c>
      <c r="L231" s="32"/>
      <c r="M231" s="33" t="s">
        <v>67</v>
      </c>
      <c r="N231" s="33"/>
      <c r="O231" s="32">
        <v>45</v>
      </c>
      <c r="P231" s="40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1" s="388"/>
      <c r="R231" s="388"/>
      <c r="S231" s="388"/>
      <c r="T231" s="389"/>
      <c r="U231" s="34"/>
      <c r="V231" s="34"/>
      <c r="W231" s="35" t="s">
        <v>68</v>
      </c>
      <c r="X231" s="383">
        <v>0</v>
      </c>
      <c r="Y231" s="384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322</v>
      </c>
      <c r="B232" s="54" t="s">
        <v>323</v>
      </c>
      <c r="C232" s="31">
        <v>4301051749</v>
      </c>
      <c r="D232" s="390">
        <v>4680115882942</v>
      </c>
      <c r="E232" s="391"/>
      <c r="F232" s="382">
        <v>0.3</v>
      </c>
      <c r="G232" s="32">
        <v>6</v>
      </c>
      <c r="H232" s="382">
        <v>1.8</v>
      </c>
      <c r="I232" s="382">
        <v>2.0720000000000001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40</v>
      </c>
      <c r="P232" s="63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2" s="388"/>
      <c r="R232" s="388"/>
      <c r="S232" s="388"/>
      <c r="T232" s="389"/>
      <c r="U232" s="34"/>
      <c r="V232" s="34"/>
      <c r="W232" s="35" t="s">
        <v>68</v>
      </c>
      <c r="X232" s="383">
        <v>0</v>
      </c>
      <c r="Y232" s="384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324</v>
      </c>
      <c r="B233" s="54" t="s">
        <v>325</v>
      </c>
      <c r="C233" s="31">
        <v>4301051753</v>
      </c>
      <c r="D233" s="390">
        <v>4680115880504</v>
      </c>
      <c r="E233" s="391"/>
      <c r="F233" s="382">
        <v>0.4</v>
      </c>
      <c r="G233" s="32">
        <v>6</v>
      </c>
      <c r="H233" s="382">
        <v>2.4</v>
      </c>
      <c r="I233" s="382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3" s="388"/>
      <c r="R233" s="388"/>
      <c r="S233" s="388"/>
      <c r="T233" s="389"/>
      <c r="U233" s="34"/>
      <c r="V233" s="34"/>
      <c r="W233" s="35" t="s">
        <v>68</v>
      </c>
      <c r="X233" s="383">
        <v>0</v>
      </c>
      <c r="Y233" s="384">
        <f t="shared" si="36"/>
        <v>0</v>
      </c>
      <c r="Z233" s="36" t="str">
        <f t="shared" si="41"/>
        <v/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326</v>
      </c>
      <c r="B234" s="54" t="s">
        <v>327</v>
      </c>
      <c r="C234" s="31">
        <v>4301051410</v>
      </c>
      <c r="D234" s="390">
        <v>4680115882164</v>
      </c>
      <c r="E234" s="391"/>
      <c r="F234" s="382">
        <v>0.4</v>
      </c>
      <c r="G234" s="32">
        <v>6</v>
      </c>
      <c r="H234" s="382">
        <v>2.4</v>
      </c>
      <c r="I234" s="382">
        <v>2.6779999999999999</v>
      </c>
      <c r="J234" s="32">
        <v>156</v>
      </c>
      <c r="K234" s="32" t="s">
        <v>74</v>
      </c>
      <c r="L234" s="32"/>
      <c r="M234" s="33" t="s">
        <v>115</v>
      </c>
      <c r="N234" s="33"/>
      <c r="O234" s="32">
        <v>40</v>
      </c>
      <c r="P234" s="4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4" s="388"/>
      <c r="R234" s="388"/>
      <c r="S234" s="388"/>
      <c r="T234" s="389"/>
      <c r="U234" s="34"/>
      <c r="V234" s="34"/>
      <c r="W234" s="35" t="s">
        <v>68</v>
      </c>
      <c r="X234" s="383">
        <v>0</v>
      </c>
      <c r="Y234" s="384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x14ac:dyDescent="0.2">
      <c r="A235" s="397"/>
      <c r="B235" s="396"/>
      <c r="C235" s="396"/>
      <c r="D235" s="396"/>
      <c r="E235" s="396"/>
      <c r="F235" s="396"/>
      <c r="G235" s="396"/>
      <c r="H235" s="396"/>
      <c r="I235" s="396"/>
      <c r="J235" s="396"/>
      <c r="K235" s="396"/>
      <c r="L235" s="396"/>
      <c r="M235" s="396"/>
      <c r="N235" s="396"/>
      <c r="O235" s="398"/>
      <c r="P235" s="392" t="s">
        <v>69</v>
      </c>
      <c r="Q235" s="393"/>
      <c r="R235" s="393"/>
      <c r="S235" s="393"/>
      <c r="T235" s="393"/>
      <c r="U235" s="393"/>
      <c r="V235" s="394"/>
      <c r="W235" s="37" t="s">
        <v>70</v>
      </c>
      <c r="X235" s="385">
        <f>IFERROR(X224/H224,"0")+IFERROR(X225/H225,"0")+IFERROR(X226/H226,"0")+IFERROR(X227/H227,"0")+IFERROR(X228/H228,"0")+IFERROR(X229/H229,"0")+IFERROR(X230/H230,"0")+IFERROR(X231/H231,"0")+IFERROR(X232/H232,"0")+IFERROR(X233/H233,"0")+IFERROR(X234/H234,"0")</f>
        <v>0</v>
      </c>
      <c r="Y235" s="385">
        <f>IFERROR(Y224/H224,"0")+IFERROR(Y225/H225,"0")+IFERROR(Y226/H226,"0")+IFERROR(Y227/H227,"0")+IFERROR(Y228/H228,"0")+IFERROR(Y229/H229,"0")+IFERROR(Y230/H230,"0")+IFERROR(Y231/H231,"0")+IFERROR(Y232/H232,"0")+IFERROR(Y233/H233,"0")+IFERROR(Y234/H234,"0")</f>
        <v>0</v>
      </c>
      <c r="Z235" s="385">
        <f>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386"/>
      <c r="AB235" s="386"/>
      <c r="AC235" s="386"/>
    </row>
    <row r="236" spans="1:68" x14ac:dyDescent="0.2">
      <c r="A236" s="396"/>
      <c r="B236" s="396"/>
      <c r="C236" s="396"/>
      <c r="D236" s="396"/>
      <c r="E236" s="396"/>
      <c r="F236" s="396"/>
      <c r="G236" s="396"/>
      <c r="H236" s="396"/>
      <c r="I236" s="396"/>
      <c r="J236" s="396"/>
      <c r="K236" s="396"/>
      <c r="L236" s="396"/>
      <c r="M236" s="396"/>
      <c r="N236" s="396"/>
      <c r="O236" s="398"/>
      <c r="P236" s="392" t="s">
        <v>69</v>
      </c>
      <c r="Q236" s="393"/>
      <c r="R236" s="393"/>
      <c r="S236" s="393"/>
      <c r="T236" s="393"/>
      <c r="U236" s="393"/>
      <c r="V236" s="394"/>
      <c r="W236" s="37" t="s">
        <v>68</v>
      </c>
      <c r="X236" s="385">
        <f>IFERROR(SUM(X224:X234),"0")</f>
        <v>0</v>
      </c>
      <c r="Y236" s="385">
        <f>IFERROR(SUM(Y224:Y234),"0")</f>
        <v>0</v>
      </c>
      <c r="Z236" s="37"/>
      <c r="AA236" s="386"/>
      <c r="AB236" s="386"/>
      <c r="AC236" s="386"/>
    </row>
    <row r="237" spans="1:68" ht="14.25" customHeight="1" x14ac:dyDescent="0.25">
      <c r="A237" s="395" t="s">
        <v>170</v>
      </c>
      <c r="B237" s="396"/>
      <c r="C237" s="396"/>
      <c r="D237" s="396"/>
      <c r="E237" s="396"/>
      <c r="F237" s="396"/>
      <c r="G237" s="396"/>
      <c r="H237" s="396"/>
      <c r="I237" s="396"/>
      <c r="J237" s="396"/>
      <c r="K237" s="396"/>
      <c r="L237" s="396"/>
      <c r="M237" s="396"/>
      <c r="N237" s="396"/>
      <c r="O237" s="396"/>
      <c r="P237" s="396"/>
      <c r="Q237" s="396"/>
      <c r="R237" s="396"/>
      <c r="S237" s="396"/>
      <c r="T237" s="396"/>
      <c r="U237" s="396"/>
      <c r="V237" s="396"/>
      <c r="W237" s="396"/>
      <c r="X237" s="396"/>
      <c r="Y237" s="396"/>
      <c r="Z237" s="396"/>
      <c r="AA237" s="379"/>
      <c r="AB237" s="379"/>
      <c r="AC237" s="379"/>
    </row>
    <row r="238" spans="1:68" ht="16.5" customHeight="1" x14ac:dyDescent="0.25">
      <c r="A238" s="54" t="s">
        <v>328</v>
      </c>
      <c r="B238" s="54" t="s">
        <v>329</v>
      </c>
      <c r="C238" s="31">
        <v>4301060404</v>
      </c>
      <c r="D238" s="390">
        <v>4680115882874</v>
      </c>
      <c r="E238" s="391"/>
      <c r="F238" s="382">
        <v>0.8</v>
      </c>
      <c r="G238" s="32">
        <v>4</v>
      </c>
      <c r="H238" s="382">
        <v>3.2</v>
      </c>
      <c r="I238" s="382">
        <v>3.4660000000000002</v>
      </c>
      <c r="J238" s="32">
        <v>120</v>
      </c>
      <c r="K238" s="32" t="s">
        <v>74</v>
      </c>
      <c r="L238" s="32"/>
      <c r="M238" s="33" t="s">
        <v>67</v>
      </c>
      <c r="N238" s="33"/>
      <c r="O238" s="32">
        <v>40</v>
      </c>
      <c r="P238" s="61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388"/>
      <c r="R238" s="388"/>
      <c r="S238" s="388"/>
      <c r="T238" s="389"/>
      <c r="U238" s="34"/>
      <c r="V238" s="34"/>
      <c r="W238" s="35" t="s">
        <v>68</v>
      </c>
      <c r="X238" s="383">
        <v>0</v>
      </c>
      <c r="Y238" s="384">
        <f>IFERROR(IF(X238="",0,CEILING((X238/$H238),1)*$H238),"")</f>
        <v>0</v>
      </c>
      <c r="Z238" s="36" t="str">
        <f>IFERROR(IF(Y238=0,"",ROUNDUP(Y238/H238,0)*0.00937),"")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customHeight="1" x14ac:dyDescent="0.25">
      <c r="A239" s="54" t="s">
        <v>328</v>
      </c>
      <c r="B239" s="54" t="s">
        <v>330</v>
      </c>
      <c r="C239" s="31">
        <v>4301060360</v>
      </c>
      <c r="D239" s="390">
        <v>4680115882874</v>
      </c>
      <c r="E239" s="391"/>
      <c r="F239" s="382">
        <v>0.8</v>
      </c>
      <c r="G239" s="32">
        <v>4</v>
      </c>
      <c r="H239" s="382">
        <v>3.2</v>
      </c>
      <c r="I239" s="382">
        <v>3.4660000000000002</v>
      </c>
      <c r="J239" s="32">
        <v>120</v>
      </c>
      <c r="K239" s="32" t="s">
        <v>74</v>
      </c>
      <c r="L239" s="32"/>
      <c r="M239" s="33" t="s">
        <v>67</v>
      </c>
      <c r="N239" s="33"/>
      <c r="O239" s="32">
        <v>30</v>
      </c>
      <c r="P239" s="56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9" s="388"/>
      <c r="R239" s="388"/>
      <c r="S239" s="388"/>
      <c r="T239" s="389"/>
      <c r="U239" s="34"/>
      <c r="V239" s="34"/>
      <c r="W239" s="35" t="s">
        <v>68</v>
      </c>
      <c r="X239" s="383">
        <v>0</v>
      </c>
      <c r="Y239" s="384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331</v>
      </c>
      <c r="B240" s="54" t="s">
        <v>332</v>
      </c>
      <c r="C240" s="31">
        <v>4301060359</v>
      </c>
      <c r="D240" s="390">
        <v>4680115884434</v>
      </c>
      <c r="E240" s="391"/>
      <c r="F240" s="382">
        <v>0.8</v>
      </c>
      <c r="G240" s="32">
        <v>4</v>
      </c>
      <c r="H240" s="382">
        <v>3.2</v>
      </c>
      <c r="I240" s="382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30</v>
      </c>
      <c r="P240" s="48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388"/>
      <c r="R240" s="388"/>
      <c r="S240" s="388"/>
      <c r="T240" s="389"/>
      <c r="U240" s="34"/>
      <c r="V240" s="34"/>
      <c r="W240" s="35" t="s">
        <v>68</v>
      </c>
      <c r="X240" s="383">
        <v>0</v>
      </c>
      <c r="Y240" s="384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333</v>
      </c>
      <c r="B241" s="54" t="s">
        <v>334</v>
      </c>
      <c r="C241" s="31">
        <v>4301060375</v>
      </c>
      <c r="D241" s="390">
        <v>4680115880818</v>
      </c>
      <c r="E241" s="391"/>
      <c r="F241" s="382">
        <v>0.4</v>
      </c>
      <c r="G241" s="32">
        <v>6</v>
      </c>
      <c r="H241" s="382">
        <v>2.4</v>
      </c>
      <c r="I241" s="382">
        <v>2.6720000000000002</v>
      </c>
      <c r="J241" s="32">
        <v>156</v>
      </c>
      <c r="K241" s="32" t="s">
        <v>74</v>
      </c>
      <c r="L241" s="32"/>
      <c r="M241" s="33" t="s">
        <v>67</v>
      </c>
      <c r="N241" s="33"/>
      <c r="O241" s="32">
        <v>40</v>
      </c>
      <c r="P241" s="70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388"/>
      <c r="R241" s="388"/>
      <c r="S241" s="388"/>
      <c r="T241" s="389"/>
      <c r="U241" s="34"/>
      <c r="V241" s="34"/>
      <c r="W241" s="35" t="s">
        <v>68</v>
      </c>
      <c r="X241" s="383">
        <v>0</v>
      </c>
      <c r="Y241" s="384">
        <f>IFERROR(IF(X241="",0,CEILING((X241/$H241),1)*$H241),"")</f>
        <v>0</v>
      </c>
      <c r="Z241" s="36" t="str">
        <f>IFERROR(IF(Y241=0,"",ROUNDUP(Y241/H241,0)*0.00753),"")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16.5" customHeight="1" x14ac:dyDescent="0.25">
      <c r="A242" s="54" t="s">
        <v>335</v>
      </c>
      <c r="B242" s="54" t="s">
        <v>336</v>
      </c>
      <c r="C242" s="31">
        <v>4301060389</v>
      </c>
      <c r="D242" s="390">
        <v>4680115880801</v>
      </c>
      <c r="E242" s="391"/>
      <c r="F242" s="382">
        <v>0.4</v>
      </c>
      <c r="G242" s="32">
        <v>6</v>
      </c>
      <c r="H242" s="382">
        <v>2.4</v>
      </c>
      <c r="I242" s="382">
        <v>2.6720000000000002</v>
      </c>
      <c r="J242" s="32">
        <v>156</v>
      </c>
      <c r="K242" s="32" t="s">
        <v>74</v>
      </c>
      <c r="L242" s="32"/>
      <c r="M242" s="33" t="s">
        <v>115</v>
      </c>
      <c r="N242" s="33"/>
      <c r="O242" s="32">
        <v>40</v>
      </c>
      <c r="P242" s="477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388"/>
      <c r="R242" s="388"/>
      <c r="S242" s="388"/>
      <c r="T242" s="389"/>
      <c r="U242" s="34"/>
      <c r="V242" s="34"/>
      <c r="W242" s="35" t="s">
        <v>68</v>
      </c>
      <c r="X242" s="383">
        <v>0</v>
      </c>
      <c r="Y242" s="384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397"/>
      <c r="B243" s="396"/>
      <c r="C243" s="396"/>
      <c r="D243" s="396"/>
      <c r="E243" s="396"/>
      <c r="F243" s="396"/>
      <c r="G243" s="396"/>
      <c r="H243" s="396"/>
      <c r="I243" s="396"/>
      <c r="J243" s="396"/>
      <c r="K243" s="396"/>
      <c r="L243" s="396"/>
      <c r="M243" s="396"/>
      <c r="N243" s="396"/>
      <c r="O243" s="398"/>
      <c r="P243" s="392" t="s">
        <v>69</v>
      </c>
      <c r="Q243" s="393"/>
      <c r="R243" s="393"/>
      <c r="S243" s="393"/>
      <c r="T243" s="393"/>
      <c r="U243" s="393"/>
      <c r="V243" s="394"/>
      <c r="W243" s="37" t="s">
        <v>70</v>
      </c>
      <c r="X243" s="385">
        <f>IFERROR(X238/H238,"0")+IFERROR(X239/H239,"0")+IFERROR(X240/H240,"0")+IFERROR(X241/H241,"0")+IFERROR(X242/H242,"0")</f>
        <v>0</v>
      </c>
      <c r="Y243" s="385">
        <f>IFERROR(Y238/H238,"0")+IFERROR(Y239/H239,"0")+IFERROR(Y240/H240,"0")+IFERROR(Y241/H241,"0")+IFERROR(Y242/H242,"0")</f>
        <v>0</v>
      </c>
      <c r="Z243" s="385">
        <f>IFERROR(IF(Z238="",0,Z238),"0")+IFERROR(IF(Z239="",0,Z239),"0")+IFERROR(IF(Z240="",0,Z240),"0")+IFERROR(IF(Z241="",0,Z241),"0")+IFERROR(IF(Z242="",0,Z242),"0")</f>
        <v>0</v>
      </c>
      <c r="AA243" s="386"/>
      <c r="AB243" s="386"/>
      <c r="AC243" s="386"/>
    </row>
    <row r="244" spans="1:68" x14ac:dyDescent="0.2">
      <c r="A244" s="396"/>
      <c r="B244" s="396"/>
      <c r="C244" s="396"/>
      <c r="D244" s="396"/>
      <c r="E244" s="396"/>
      <c r="F244" s="396"/>
      <c r="G244" s="396"/>
      <c r="H244" s="396"/>
      <c r="I244" s="396"/>
      <c r="J244" s="396"/>
      <c r="K244" s="396"/>
      <c r="L244" s="396"/>
      <c r="M244" s="396"/>
      <c r="N244" s="396"/>
      <c r="O244" s="398"/>
      <c r="P244" s="392" t="s">
        <v>69</v>
      </c>
      <c r="Q244" s="393"/>
      <c r="R244" s="393"/>
      <c r="S244" s="393"/>
      <c r="T244" s="393"/>
      <c r="U244" s="393"/>
      <c r="V244" s="394"/>
      <c r="W244" s="37" t="s">
        <v>68</v>
      </c>
      <c r="X244" s="385">
        <f>IFERROR(SUM(X238:X242),"0")</f>
        <v>0</v>
      </c>
      <c r="Y244" s="385">
        <f>IFERROR(SUM(Y238:Y242),"0")</f>
        <v>0</v>
      </c>
      <c r="Z244" s="37"/>
      <c r="AA244" s="386"/>
      <c r="AB244" s="386"/>
      <c r="AC244" s="386"/>
    </row>
    <row r="245" spans="1:68" ht="16.5" customHeight="1" x14ac:dyDescent="0.25">
      <c r="A245" s="445" t="s">
        <v>337</v>
      </c>
      <c r="B245" s="396"/>
      <c r="C245" s="396"/>
      <c r="D245" s="396"/>
      <c r="E245" s="396"/>
      <c r="F245" s="396"/>
      <c r="G245" s="396"/>
      <c r="H245" s="396"/>
      <c r="I245" s="396"/>
      <c r="J245" s="396"/>
      <c r="K245" s="396"/>
      <c r="L245" s="396"/>
      <c r="M245" s="396"/>
      <c r="N245" s="396"/>
      <c r="O245" s="396"/>
      <c r="P245" s="396"/>
      <c r="Q245" s="396"/>
      <c r="R245" s="396"/>
      <c r="S245" s="396"/>
      <c r="T245" s="396"/>
      <c r="U245" s="396"/>
      <c r="V245" s="396"/>
      <c r="W245" s="396"/>
      <c r="X245" s="396"/>
      <c r="Y245" s="396"/>
      <c r="Z245" s="396"/>
      <c r="AA245" s="378"/>
      <c r="AB245" s="378"/>
      <c r="AC245" s="378"/>
    </row>
    <row r="246" spans="1:68" ht="14.25" customHeight="1" x14ac:dyDescent="0.25">
      <c r="A246" s="395" t="s">
        <v>109</v>
      </c>
      <c r="B246" s="396"/>
      <c r="C246" s="396"/>
      <c r="D246" s="396"/>
      <c r="E246" s="396"/>
      <c r="F246" s="396"/>
      <c r="G246" s="396"/>
      <c r="H246" s="396"/>
      <c r="I246" s="396"/>
      <c r="J246" s="396"/>
      <c r="K246" s="396"/>
      <c r="L246" s="396"/>
      <c r="M246" s="396"/>
      <c r="N246" s="396"/>
      <c r="O246" s="396"/>
      <c r="P246" s="396"/>
      <c r="Q246" s="396"/>
      <c r="R246" s="396"/>
      <c r="S246" s="396"/>
      <c r="T246" s="396"/>
      <c r="U246" s="396"/>
      <c r="V246" s="396"/>
      <c r="W246" s="396"/>
      <c r="X246" s="396"/>
      <c r="Y246" s="396"/>
      <c r="Z246" s="396"/>
      <c r="AA246" s="379"/>
      <c r="AB246" s="379"/>
      <c r="AC246" s="379"/>
    </row>
    <row r="247" spans="1:68" ht="27" customHeight="1" x14ac:dyDescent="0.25">
      <c r="A247" s="54" t="s">
        <v>338</v>
      </c>
      <c r="B247" s="54" t="s">
        <v>339</v>
      </c>
      <c r="C247" s="31">
        <v>4301011945</v>
      </c>
      <c r="D247" s="390">
        <v>4680115884274</v>
      </c>
      <c r="E247" s="391"/>
      <c r="F247" s="382">
        <v>1.45</v>
      </c>
      <c r="G247" s="32">
        <v>8</v>
      </c>
      <c r="H247" s="382">
        <v>11.6</v>
      </c>
      <c r="I247" s="382">
        <v>12.08</v>
      </c>
      <c r="J247" s="32">
        <v>48</v>
      </c>
      <c r="K247" s="32" t="s">
        <v>112</v>
      </c>
      <c r="L247" s="32"/>
      <c r="M247" s="33" t="s">
        <v>136</v>
      </c>
      <c r="N247" s="33"/>
      <c r="O247" s="32">
        <v>55</v>
      </c>
      <c r="P247" s="70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388"/>
      <c r="R247" s="388"/>
      <c r="S247" s="388"/>
      <c r="T247" s="389"/>
      <c r="U247" s="34"/>
      <c r="V247" s="34"/>
      <c r="W247" s="35" t="s">
        <v>68</v>
      </c>
      <c r="X247" s="383">
        <v>0</v>
      </c>
      <c r="Y247" s="384">
        <f t="shared" ref="Y247:Y254" si="4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customHeight="1" x14ac:dyDescent="0.25">
      <c r="A248" s="54" t="s">
        <v>338</v>
      </c>
      <c r="B248" s="54" t="s">
        <v>340</v>
      </c>
      <c r="C248" s="31">
        <v>4301011717</v>
      </c>
      <c r="D248" s="390">
        <v>4680115884274</v>
      </c>
      <c r="E248" s="391"/>
      <c r="F248" s="382">
        <v>1.45</v>
      </c>
      <c r="G248" s="32">
        <v>8</v>
      </c>
      <c r="H248" s="382">
        <v>11.6</v>
      </c>
      <c r="I248" s="382">
        <v>12.08</v>
      </c>
      <c r="J248" s="32">
        <v>56</v>
      </c>
      <c r="K248" s="32" t="s">
        <v>112</v>
      </c>
      <c r="L248" s="32"/>
      <c r="M248" s="33" t="s">
        <v>113</v>
      </c>
      <c r="N248" s="33"/>
      <c r="O248" s="32">
        <v>55</v>
      </c>
      <c r="P248" s="62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388"/>
      <c r="R248" s="388"/>
      <c r="S248" s="388"/>
      <c r="T248" s="389"/>
      <c r="U248" s="34"/>
      <c r="V248" s="34"/>
      <c r="W248" s="35" t="s">
        <v>68</v>
      </c>
      <c r="X248" s="383">
        <v>0</v>
      </c>
      <c r="Y248" s="384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341</v>
      </c>
      <c r="B249" s="54" t="s">
        <v>342</v>
      </c>
      <c r="C249" s="31">
        <v>4301011719</v>
      </c>
      <c r="D249" s="390">
        <v>4680115884298</v>
      </c>
      <c r="E249" s="391"/>
      <c r="F249" s="382">
        <v>1.45</v>
      </c>
      <c r="G249" s="32">
        <v>8</v>
      </c>
      <c r="H249" s="382">
        <v>11.6</v>
      </c>
      <c r="I249" s="382">
        <v>12.08</v>
      </c>
      <c r="J249" s="32">
        <v>56</v>
      </c>
      <c r="K249" s="32" t="s">
        <v>112</v>
      </c>
      <c r="L249" s="32"/>
      <c r="M249" s="33" t="s">
        <v>113</v>
      </c>
      <c r="N249" s="33"/>
      <c r="O249" s="32">
        <v>55</v>
      </c>
      <c r="P249" s="41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388"/>
      <c r="R249" s="388"/>
      <c r="S249" s="388"/>
      <c r="T249" s="389"/>
      <c r="U249" s="34"/>
      <c r="V249" s="34"/>
      <c r="W249" s="35" t="s">
        <v>68</v>
      </c>
      <c r="X249" s="383">
        <v>0</v>
      </c>
      <c r="Y249" s="384">
        <f t="shared" si="42"/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343</v>
      </c>
      <c r="B250" s="54" t="s">
        <v>344</v>
      </c>
      <c r="C250" s="31">
        <v>4301011944</v>
      </c>
      <c r="D250" s="390">
        <v>4680115884250</v>
      </c>
      <c r="E250" s="391"/>
      <c r="F250" s="382">
        <v>1.45</v>
      </c>
      <c r="G250" s="32">
        <v>8</v>
      </c>
      <c r="H250" s="382">
        <v>11.6</v>
      </c>
      <c r="I250" s="382">
        <v>12.08</v>
      </c>
      <c r="J250" s="32">
        <v>48</v>
      </c>
      <c r="K250" s="32" t="s">
        <v>112</v>
      </c>
      <c r="L250" s="32"/>
      <c r="M250" s="33" t="s">
        <v>136</v>
      </c>
      <c r="N250" s="33"/>
      <c r="O250" s="32">
        <v>55</v>
      </c>
      <c r="P250" s="51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388"/>
      <c r="R250" s="388"/>
      <c r="S250" s="388"/>
      <c r="T250" s="389"/>
      <c r="U250" s="34"/>
      <c r="V250" s="34"/>
      <c r="W250" s="35" t="s">
        <v>68</v>
      </c>
      <c r="X250" s="383">
        <v>0</v>
      </c>
      <c r="Y250" s="384">
        <f t="shared" si="42"/>
        <v>0</v>
      </c>
      <c r="Z250" s="36" t="str">
        <f>IFERROR(IF(Y250=0,"",ROUNDUP(Y250/H250,0)*0.02039),"")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343</v>
      </c>
      <c r="B251" s="54" t="s">
        <v>345</v>
      </c>
      <c r="C251" s="31">
        <v>4301011733</v>
      </c>
      <c r="D251" s="390">
        <v>4680115884250</v>
      </c>
      <c r="E251" s="391"/>
      <c r="F251" s="382">
        <v>1.45</v>
      </c>
      <c r="G251" s="32">
        <v>8</v>
      </c>
      <c r="H251" s="382">
        <v>11.6</v>
      </c>
      <c r="I251" s="382">
        <v>12.08</v>
      </c>
      <c r="J251" s="32">
        <v>56</v>
      </c>
      <c r="K251" s="32" t="s">
        <v>112</v>
      </c>
      <c r="L251" s="32"/>
      <c r="M251" s="33" t="s">
        <v>115</v>
      </c>
      <c r="N251" s="33"/>
      <c r="O251" s="32">
        <v>55</v>
      </c>
      <c r="P251" s="65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388"/>
      <c r="R251" s="388"/>
      <c r="S251" s="388"/>
      <c r="T251" s="389"/>
      <c r="U251" s="34"/>
      <c r="V251" s="34"/>
      <c r="W251" s="35" t="s">
        <v>68</v>
      </c>
      <c r="X251" s="383">
        <v>0</v>
      </c>
      <c r="Y251" s="384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346</v>
      </c>
      <c r="B252" s="54" t="s">
        <v>347</v>
      </c>
      <c r="C252" s="31">
        <v>4301011718</v>
      </c>
      <c r="D252" s="390">
        <v>4680115884281</v>
      </c>
      <c r="E252" s="391"/>
      <c r="F252" s="382">
        <v>0.4</v>
      </c>
      <c r="G252" s="32">
        <v>10</v>
      </c>
      <c r="H252" s="382">
        <v>4</v>
      </c>
      <c r="I252" s="382">
        <v>4.24</v>
      </c>
      <c r="J252" s="32">
        <v>120</v>
      </c>
      <c r="K252" s="32" t="s">
        <v>74</v>
      </c>
      <c r="L252" s="32"/>
      <c r="M252" s="33" t="s">
        <v>113</v>
      </c>
      <c r="N252" s="33"/>
      <c r="O252" s="32">
        <v>55</v>
      </c>
      <c r="P252" s="43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388"/>
      <c r="R252" s="388"/>
      <c r="S252" s="388"/>
      <c r="T252" s="389"/>
      <c r="U252" s="34"/>
      <c r="V252" s="34"/>
      <c r="W252" s="35" t="s">
        <v>68</v>
      </c>
      <c r="X252" s="383">
        <v>0</v>
      </c>
      <c r="Y252" s="384">
        <f t="shared" si="42"/>
        <v>0</v>
      </c>
      <c r="Z252" s="36" t="str">
        <f>IFERROR(IF(Y252=0,"",ROUNDUP(Y252/H252,0)*0.00937),"")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348</v>
      </c>
      <c r="B253" s="54" t="s">
        <v>349</v>
      </c>
      <c r="C253" s="31">
        <v>4301011720</v>
      </c>
      <c r="D253" s="390">
        <v>4680115884199</v>
      </c>
      <c r="E253" s="391"/>
      <c r="F253" s="382">
        <v>0.37</v>
      </c>
      <c r="G253" s="32">
        <v>10</v>
      </c>
      <c r="H253" s="382">
        <v>3.7</v>
      </c>
      <c r="I253" s="382">
        <v>3.94</v>
      </c>
      <c r="J253" s="32">
        <v>120</v>
      </c>
      <c r="K253" s="32" t="s">
        <v>74</v>
      </c>
      <c r="L253" s="32"/>
      <c r="M253" s="33" t="s">
        <v>113</v>
      </c>
      <c r="N253" s="33"/>
      <c r="O253" s="32">
        <v>55</v>
      </c>
      <c r="P253" s="74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388"/>
      <c r="R253" s="388"/>
      <c r="S253" s="388"/>
      <c r="T253" s="389"/>
      <c r="U253" s="34"/>
      <c r="V253" s="34"/>
      <c r="W253" s="35" t="s">
        <v>68</v>
      </c>
      <c r="X253" s="383">
        <v>0</v>
      </c>
      <c r="Y253" s="384">
        <f t="shared" si="42"/>
        <v>0</v>
      </c>
      <c r="Z253" s="36" t="str">
        <f>IFERROR(IF(Y253=0,"",ROUNDUP(Y253/H253,0)*0.00937),"")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350</v>
      </c>
      <c r="B254" s="54" t="s">
        <v>351</v>
      </c>
      <c r="C254" s="31">
        <v>4301011716</v>
      </c>
      <c r="D254" s="390">
        <v>4680115884267</v>
      </c>
      <c r="E254" s="391"/>
      <c r="F254" s="382">
        <v>0.4</v>
      </c>
      <c r="G254" s="32">
        <v>10</v>
      </c>
      <c r="H254" s="382">
        <v>4</v>
      </c>
      <c r="I254" s="382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5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388"/>
      <c r="R254" s="388"/>
      <c r="S254" s="388"/>
      <c r="T254" s="389"/>
      <c r="U254" s="34"/>
      <c r="V254" s="34"/>
      <c r="W254" s="35" t="s">
        <v>68</v>
      </c>
      <c r="X254" s="383">
        <v>0</v>
      </c>
      <c r="Y254" s="384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x14ac:dyDescent="0.2">
      <c r="A255" s="397"/>
      <c r="B255" s="396"/>
      <c r="C255" s="396"/>
      <c r="D255" s="396"/>
      <c r="E255" s="396"/>
      <c r="F255" s="396"/>
      <c r="G255" s="396"/>
      <c r="H255" s="396"/>
      <c r="I255" s="396"/>
      <c r="J255" s="396"/>
      <c r="K255" s="396"/>
      <c r="L255" s="396"/>
      <c r="M255" s="396"/>
      <c r="N255" s="396"/>
      <c r="O255" s="398"/>
      <c r="P255" s="392" t="s">
        <v>69</v>
      </c>
      <c r="Q255" s="393"/>
      <c r="R255" s="393"/>
      <c r="S255" s="393"/>
      <c r="T255" s="393"/>
      <c r="U255" s="393"/>
      <c r="V255" s="394"/>
      <c r="W255" s="37" t="s">
        <v>70</v>
      </c>
      <c r="X255" s="385">
        <f>IFERROR(X247/H247,"0")+IFERROR(X248/H248,"0")+IFERROR(X249/H249,"0")+IFERROR(X250/H250,"0")+IFERROR(X251/H251,"0")+IFERROR(X252/H252,"0")+IFERROR(X253/H253,"0")+IFERROR(X254/H254,"0")</f>
        <v>0</v>
      </c>
      <c r="Y255" s="385">
        <f>IFERROR(Y247/H247,"0")+IFERROR(Y248/H248,"0")+IFERROR(Y249/H249,"0")+IFERROR(Y250/H250,"0")+IFERROR(Y251/H251,"0")+IFERROR(Y252/H252,"0")+IFERROR(Y253/H253,"0")+IFERROR(Y254/H254,"0")</f>
        <v>0</v>
      </c>
      <c r="Z255" s="385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386"/>
      <c r="AB255" s="386"/>
      <c r="AC255" s="386"/>
    </row>
    <row r="256" spans="1:68" x14ac:dyDescent="0.2">
      <c r="A256" s="396"/>
      <c r="B256" s="396"/>
      <c r="C256" s="396"/>
      <c r="D256" s="396"/>
      <c r="E256" s="396"/>
      <c r="F256" s="396"/>
      <c r="G256" s="396"/>
      <c r="H256" s="396"/>
      <c r="I256" s="396"/>
      <c r="J256" s="396"/>
      <c r="K256" s="396"/>
      <c r="L256" s="396"/>
      <c r="M256" s="396"/>
      <c r="N256" s="396"/>
      <c r="O256" s="398"/>
      <c r="P256" s="392" t="s">
        <v>69</v>
      </c>
      <c r="Q256" s="393"/>
      <c r="R256" s="393"/>
      <c r="S256" s="393"/>
      <c r="T256" s="393"/>
      <c r="U256" s="393"/>
      <c r="V256" s="394"/>
      <c r="W256" s="37" t="s">
        <v>68</v>
      </c>
      <c r="X256" s="385">
        <f>IFERROR(SUM(X247:X254),"0")</f>
        <v>0</v>
      </c>
      <c r="Y256" s="385">
        <f>IFERROR(SUM(Y247:Y254),"0")</f>
        <v>0</v>
      </c>
      <c r="Z256" s="37"/>
      <c r="AA256" s="386"/>
      <c r="AB256" s="386"/>
      <c r="AC256" s="386"/>
    </row>
    <row r="257" spans="1:68" ht="16.5" customHeight="1" x14ac:dyDescent="0.25">
      <c r="A257" s="445" t="s">
        <v>352</v>
      </c>
      <c r="B257" s="396"/>
      <c r="C257" s="396"/>
      <c r="D257" s="396"/>
      <c r="E257" s="396"/>
      <c r="F257" s="396"/>
      <c r="G257" s="396"/>
      <c r="H257" s="396"/>
      <c r="I257" s="396"/>
      <c r="J257" s="396"/>
      <c r="K257" s="396"/>
      <c r="L257" s="396"/>
      <c r="M257" s="396"/>
      <c r="N257" s="396"/>
      <c r="O257" s="396"/>
      <c r="P257" s="396"/>
      <c r="Q257" s="396"/>
      <c r="R257" s="396"/>
      <c r="S257" s="396"/>
      <c r="T257" s="396"/>
      <c r="U257" s="396"/>
      <c r="V257" s="396"/>
      <c r="W257" s="396"/>
      <c r="X257" s="396"/>
      <c r="Y257" s="396"/>
      <c r="Z257" s="396"/>
      <c r="AA257" s="378"/>
      <c r="AB257" s="378"/>
      <c r="AC257" s="378"/>
    </row>
    <row r="258" spans="1:68" ht="14.25" customHeight="1" x14ac:dyDescent="0.25">
      <c r="A258" s="395" t="s">
        <v>109</v>
      </c>
      <c r="B258" s="396"/>
      <c r="C258" s="396"/>
      <c r="D258" s="396"/>
      <c r="E258" s="396"/>
      <c r="F258" s="396"/>
      <c r="G258" s="396"/>
      <c r="H258" s="396"/>
      <c r="I258" s="396"/>
      <c r="J258" s="396"/>
      <c r="K258" s="396"/>
      <c r="L258" s="396"/>
      <c r="M258" s="396"/>
      <c r="N258" s="396"/>
      <c r="O258" s="396"/>
      <c r="P258" s="396"/>
      <c r="Q258" s="396"/>
      <c r="R258" s="396"/>
      <c r="S258" s="396"/>
      <c r="T258" s="396"/>
      <c r="U258" s="396"/>
      <c r="V258" s="396"/>
      <c r="W258" s="396"/>
      <c r="X258" s="396"/>
      <c r="Y258" s="396"/>
      <c r="Z258" s="396"/>
      <c r="AA258" s="379"/>
      <c r="AB258" s="379"/>
      <c r="AC258" s="379"/>
    </row>
    <row r="259" spans="1:68" ht="27" customHeight="1" x14ac:dyDescent="0.25">
      <c r="A259" s="54" t="s">
        <v>353</v>
      </c>
      <c r="B259" s="54" t="s">
        <v>354</v>
      </c>
      <c r="C259" s="31">
        <v>4301011942</v>
      </c>
      <c r="D259" s="390">
        <v>4680115884137</v>
      </c>
      <c r="E259" s="391"/>
      <c r="F259" s="382">
        <v>1.45</v>
      </c>
      <c r="G259" s="32">
        <v>8</v>
      </c>
      <c r="H259" s="382">
        <v>11.6</v>
      </c>
      <c r="I259" s="382">
        <v>12.08</v>
      </c>
      <c r="J259" s="32">
        <v>48</v>
      </c>
      <c r="K259" s="32" t="s">
        <v>112</v>
      </c>
      <c r="L259" s="32"/>
      <c r="M259" s="33" t="s">
        <v>136</v>
      </c>
      <c r="N259" s="33"/>
      <c r="O259" s="32">
        <v>55</v>
      </c>
      <c r="P259" s="48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388"/>
      <c r="R259" s="388"/>
      <c r="S259" s="388"/>
      <c r="T259" s="389"/>
      <c r="U259" s="34"/>
      <c r="V259" s="34"/>
      <c r="W259" s="35" t="s">
        <v>68</v>
      </c>
      <c r="X259" s="383">
        <v>0</v>
      </c>
      <c r="Y259" s="384">
        <f t="shared" ref="Y259:Y266" si="47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customHeight="1" x14ac:dyDescent="0.25">
      <c r="A260" s="54" t="s">
        <v>353</v>
      </c>
      <c r="B260" s="54" t="s">
        <v>355</v>
      </c>
      <c r="C260" s="31">
        <v>4301011826</v>
      </c>
      <c r="D260" s="390">
        <v>4680115884137</v>
      </c>
      <c r="E260" s="391"/>
      <c r="F260" s="382">
        <v>1.45</v>
      </c>
      <c r="G260" s="32">
        <v>8</v>
      </c>
      <c r="H260" s="382">
        <v>11.6</v>
      </c>
      <c r="I260" s="382">
        <v>12.08</v>
      </c>
      <c r="J260" s="32">
        <v>56</v>
      </c>
      <c r="K260" s="32" t="s">
        <v>112</v>
      </c>
      <c r="L260" s="32"/>
      <c r="M260" s="33" t="s">
        <v>113</v>
      </c>
      <c r="N260" s="33"/>
      <c r="O260" s="32">
        <v>55</v>
      </c>
      <c r="P260" s="6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388"/>
      <c r="R260" s="388"/>
      <c r="S260" s="388"/>
      <c r="T260" s="389"/>
      <c r="U260" s="34"/>
      <c r="V260" s="34"/>
      <c r="W260" s="35" t="s">
        <v>68</v>
      </c>
      <c r="X260" s="383">
        <v>0</v>
      </c>
      <c r="Y260" s="384">
        <f t="shared" si="47"/>
        <v>0</v>
      </c>
      <c r="Z260" s="36" t="str">
        <f>IFERROR(IF(Y260=0,"",ROUNDUP(Y260/H260,0)*0.02175),"")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356</v>
      </c>
      <c r="B261" s="54" t="s">
        <v>357</v>
      </c>
      <c r="C261" s="31">
        <v>4301011724</v>
      </c>
      <c r="D261" s="390">
        <v>4680115884236</v>
      </c>
      <c r="E261" s="391"/>
      <c r="F261" s="382">
        <v>1.45</v>
      </c>
      <c r="G261" s="32">
        <v>8</v>
      </c>
      <c r="H261" s="382">
        <v>11.6</v>
      </c>
      <c r="I261" s="382">
        <v>12.08</v>
      </c>
      <c r="J261" s="32">
        <v>56</v>
      </c>
      <c r="K261" s="32" t="s">
        <v>112</v>
      </c>
      <c r="L261" s="32"/>
      <c r="M261" s="33" t="s">
        <v>113</v>
      </c>
      <c r="N261" s="33"/>
      <c r="O261" s="32">
        <v>55</v>
      </c>
      <c r="P261" s="63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388"/>
      <c r="R261" s="388"/>
      <c r="S261" s="388"/>
      <c r="T261" s="389"/>
      <c r="U261" s="34"/>
      <c r="V261" s="34"/>
      <c r="W261" s="35" t="s">
        <v>68</v>
      </c>
      <c r="X261" s="383">
        <v>0</v>
      </c>
      <c r="Y261" s="384">
        <f t="shared" si="47"/>
        <v>0</v>
      </c>
      <c r="Z261" s="36" t="str">
        <f>IFERROR(IF(Y261=0,"",ROUNDUP(Y261/H261,0)*0.02175),"")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358</v>
      </c>
      <c r="B262" s="54" t="s">
        <v>359</v>
      </c>
      <c r="C262" s="31">
        <v>4301011721</v>
      </c>
      <c r="D262" s="390">
        <v>4680115884175</v>
      </c>
      <c r="E262" s="391"/>
      <c r="F262" s="382">
        <v>1.45</v>
      </c>
      <c r="G262" s="32">
        <v>8</v>
      </c>
      <c r="H262" s="382">
        <v>11.6</v>
      </c>
      <c r="I262" s="382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5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388"/>
      <c r="R262" s="388"/>
      <c r="S262" s="388"/>
      <c r="T262" s="389"/>
      <c r="U262" s="34"/>
      <c r="V262" s="34"/>
      <c r="W262" s="35" t="s">
        <v>68</v>
      </c>
      <c r="X262" s="383">
        <v>0</v>
      </c>
      <c r="Y262" s="384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360</v>
      </c>
      <c r="B263" s="54" t="s">
        <v>361</v>
      </c>
      <c r="C263" s="31">
        <v>4301011824</v>
      </c>
      <c r="D263" s="390">
        <v>4680115884144</v>
      </c>
      <c r="E263" s="391"/>
      <c r="F263" s="382">
        <v>0.4</v>
      </c>
      <c r="G263" s="32">
        <v>10</v>
      </c>
      <c r="H263" s="382">
        <v>4</v>
      </c>
      <c r="I263" s="382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6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388"/>
      <c r="R263" s="388"/>
      <c r="S263" s="388"/>
      <c r="T263" s="389"/>
      <c r="U263" s="34"/>
      <c r="V263" s="34"/>
      <c r="W263" s="35" t="s">
        <v>68</v>
      </c>
      <c r="X263" s="383">
        <v>0</v>
      </c>
      <c r="Y263" s="384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362</v>
      </c>
      <c r="B264" s="54" t="s">
        <v>363</v>
      </c>
      <c r="C264" s="31">
        <v>4301011963</v>
      </c>
      <c r="D264" s="390">
        <v>4680115885288</v>
      </c>
      <c r="E264" s="391"/>
      <c r="F264" s="382">
        <v>0.37</v>
      </c>
      <c r="G264" s="32">
        <v>10</v>
      </c>
      <c r="H264" s="382">
        <v>3.7</v>
      </c>
      <c r="I264" s="382">
        <v>3.94</v>
      </c>
      <c r="J264" s="32">
        <v>120</v>
      </c>
      <c r="K264" s="32" t="s">
        <v>74</v>
      </c>
      <c r="L264" s="32"/>
      <c r="M264" s="33" t="s">
        <v>113</v>
      </c>
      <c r="N264" s="33"/>
      <c r="O264" s="32">
        <v>55</v>
      </c>
      <c r="P264" s="55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388"/>
      <c r="R264" s="388"/>
      <c r="S264" s="388"/>
      <c r="T264" s="389"/>
      <c r="U264" s="34"/>
      <c r="V264" s="34"/>
      <c r="W264" s="35" t="s">
        <v>68</v>
      </c>
      <c r="X264" s="383">
        <v>0</v>
      </c>
      <c r="Y264" s="384">
        <f t="shared" si="47"/>
        <v>0</v>
      </c>
      <c r="Z264" s="36" t="str">
        <f>IFERROR(IF(Y264=0,"",ROUNDUP(Y264/H264,0)*0.00937),"")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364</v>
      </c>
      <c r="B265" s="54" t="s">
        <v>365</v>
      </c>
      <c r="C265" s="31">
        <v>4301011726</v>
      </c>
      <c r="D265" s="390">
        <v>4680115884182</v>
      </c>
      <c r="E265" s="391"/>
      <c r="F265" s="382">
        <v>0.37</v>
      </c>
      <c r="G265" s="32">
        <v>10</v>
      </c>
      <c r="H265" s="382">
        <v>3.7</v>
      </c>
      <c r="I265" s="382">
        <v>3.94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5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388"/>
      <c r="R265" s="388"/>
      <c r="S265" s="388"/>
      <c r="T265" s="389"/>
      <c r="U265" s="34"/>
      <c r="V265" s="34"/>
      <c r="W265" s="35" t="s">
        <v>68</v>
      </c>
      <c r="X265" s="383">
        <v>0</v>
      </c>
      <c r="Y265" s="384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366</v>
      </c>
      <c r="B266" s="54" t="s">
        <v>367</v>
      </c>
      <c r="C266" s="31">
        <v>4301011722</v>
      </c>
      <c r="D266" s="390">
        <v>4680115884205</v>
      </c>
      <c r="E266" s="391"/>
      <c r="F266" s="382">
        <v>0.4</v>
      </c>
      <c r="G266" s="32">
        <v>10</v>
      </c>
      <c r="H266" s="382">
        <v>4</v>
      </c>
      <c r="I266" s="382">
        <v>4.24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6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388"/>
      <c r="R266" s="388"/>
      <c r="S266" s="388"/>
      <c r="T266" s="389"/>
      <c r="U266" s="34"/>
      <c r="V266" s="34"/>
      <c r="W266" s="35" t="s">
        <v>68</v>
      </c>
      <c r="X266" s="383">
        <v>0</v>
      </c>
      <c r="Y266" s="384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x14ac:dyDescent="0.2">
      <c r="A267" s="397"/>
      <c r="B267" s="396"/>
      <c r="C267" s="396"/>
      <c r="D267" s="396"/>
      <c r="E267" s="396"/>
      <c r="F267" s="396"/>
      <c r="G267" s="396"/>
      <c r="H267" s="396"/>
      <c r="I267" s="396"/>
      <c r="J267" s="396"/>
      <c r="K267" s="396"/>
      <c r="L267" s="396"/>
      <c r="M267" s="396"/>
      <c r="N267" s="396"/>
      <c r="O267" s="398"/>
      <c r="P267" s="392" t="s">
        <v>69</v>
      </c>
      <c r="Q267" s="393"/>
      <c r="R267" s="393"/>
      <c r="S267" s="393"/>
      <c r="T267" s="393"/>
      <c r="U267" s="393"/>
      <c r="V267" s="394"/>
      <c r="W267" s="37" t="s">
        <v>70</v>
      </c>
      <c r="X267" s="385">
        <f>IFERROR(X259/H259,"0")+IFERROR(X260/H260,"0")+IFERROR(X261/H261,"0")+IFERROR(X262/H262,"0")+IFERROR(X263/H263,"0")+IFERROR(X264/H264,"0")+IFERROR(X265/H265,"0")+IFERROR(X266/H266,"0")</f>
        <v>0</v>
      </c>
      <c r="Y267" s="385">
        <f>IFERROR(Y259/H259,"0")+IFERROR(Y260/H260,"0")+IFERROR(Y261/H261,"0")+IFERROR(Y262/H262,"0")+IFERROR(Y263/H263,"0")+IFERROR(Y264/H264,"0")+IFERROR(Y265/H265,"0")+IFERROR(Y266/H266,"0")</f>
        <v>0</v>
      </c>
      <c r="Z267" s="385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</v>
      </c>
      <c r="AA267" s="386"/>
      <c r="AB267" s="386"/>
      <c r="AC267" s="386"/>
    </row>
    <row r="268" spans="1:68" x14ac:dyDescent="0.2">
      <c r="A268" s="396"/>
      <c r="B268" s="396"/>
      <c r="C268" s="396"/>
      <c r="D268" s="396"/>
      <c r="E268" s="396"/>
      <c r="F268" s="396"/>
      <c r="G268" s="396"/>
      <c r="H268" s="396"/>
      <c r="I268" s="396"/>
      <c r="J268" s="396"/>
      <c r="K268" s="396"/>
      <c r="L268" s="396"/>
      <c r="M268" s="396"/>
      <c r="N268" s="396"/>
      <c r="O268" s="398"/>
      <c r="P268" s="392" t="s">
        <v>69</v>
      </c>
      <c r="Q268" s="393"/>
      <c r="R268" s="393"/>
      <c r="S268" s="393"/>
      <c r="T268" s="393"/>
      <c r="U268" s="393"/>
      <c r="V268" s="394"/>
      <c r="W268" s="37" t="s">
        <v>68</v>
      </c>
      <c r="X268" s="385">
        <f>IFERROR(SUM(X259:X266),"0")</f>
        <v>0</v>
      </c>
      <c r="Y268" s="385">
        <f>IFERROR(SUM(Y259:Y266),"0")</f>
        <v>0</v>
      </c>
      <c r="Z268" s="37"/>
      <c r="AA268" s="386"/>
      <c r="AB268" s="386"/>
      <c r="AC268" s="386"/>
    </row>
    <row r="269" spans="1:68" ht="16.5" customHeight="1" x14ac:dyDescent="0.25">
      <c r="A269" s="445" t="s">
        <v>368</v>
      </c>
      <c r="B269" s="396"/>
      <c r="C269" s="396"/>
      <c r="D269" s="396"/>
      <c r="E269" s="396"/>
      <c r="F269" s="396"/>
      <c r="G269" s="396"/>
      <c r="H269" s="396"/>
      <c r="I269" s="396"/>
      <c r="J269" s="396"/>
      <c r="K269" s="396"/>
      <c r="L269" s="396"/>
      <c r="M269" s="396"/>
      <c r="N269" s="396"/>
      <c r="O269" s="396"/>
      <c r="P269" s="396"/>
      <c r="Q269" s="396"/>
      <c r="R269" s="396"/>
      <c r="S269" s="396"/>
      <c r="T269" s="396"/>
      <c r="U269" s="396"/>
      <c r="V269" s="396"/>
      <c r="W269" s="396"/>
      <c r="X269" s="396"/>
      <c r="Y269" s="396"/>
      <c r="Z269" s="396"/>
      <c r="AA269" s="378"/>
      <c r="AB269" s="378"/>
      <c r="AC269" s="378"/>
    </row>
    <row r="270" spans="1:68" ht="14.25" customHeight="1" x14ac:dyDescent="0.25">
      <c r="A270" s="395" t="s">
        <v>109</v>
      </c>
      <c r="B270" s="396"/>
      <c r="C270" s="396"/>
      <c r="D270" s="396"/>
      <c r="E270" s="396"/>
      <c r="F270" s="396"/>
      <c r="G270" s="396"/>
      <c r="H270" s="396"/>
      <c r="I270" s="396"/>
      <c r="J270" s="396"/>
      <c r="K270" s="396"/>
      <c r="L270" s="396"/>
      <c r="M270" s="396"/>
      <c r="N270" s="396"/>
      <c r="O270" s="396"/>
      <c r="P270" s="396"/>
      <c r="Q270" s="396"/>
      <c r="R270" s="396"/>
      <c r="S270" s="396"/>
      <c r="T270" s="396"/>
      <c r="U270" s="396"/>
      <c r="V270" s="396"/>
      <c r="W270" s="396"/>
      <c r="X270" s="396"/>
      <c r="Y270" s="396"/>
      <c r="Z270" s="396"/>
      <c r="AA270" s="379"/>
      <c r="AB270" s="379"/>
      <c r="AC270" s="379"/>
    </row>
    <row r="271" spans="1:68" ht="27" customHeight="1" x14ac:dyDescent="0.25">
      <c r="A271" s="54" t="s">
        <v>369</v>
      </c>
      <c r="B271" s="54" t="s">
        <v>370</v>
      </c>
      <c r="C271" s="31">
        <v>4301011855</v>
      </c>
      <c r="D271" s="390">
        <v>4680115885837</v>
      </c>
      <c r="E271" s="391"/>
      <c r="F271" s="382">
        <v>1.35</v>
      </c>
      <c r="G271" s="32">
        <v>8</v>
      </c>
      <c r="H271" s="382">
        <v>10.8</v>
      </c>
      <c r="I271" s="382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1" s="388"/>
      <c r="R271" s="388"/>
      <c r="S271" s="388"/>
      <c r="T271" s="389"/>
      <c r="U271" s="34"/>
      <c r="V271" s="34"/>
      <c r="W271" s="35" t="s">
        <v>68</v>
      </c>
      <c r="X271" s="383">
        <v>0</v>
      </c>
      <c r="Y271" s="384">
        <f t="shared" ref="Y271:Y276" si="52"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ref="BM271:BM276" si="53">IFERROR(X271*I271/H271,"0")</f>
        <v>0</v>
      </c>
      <c r="BN271" s="64">
        <f t="shared" ref="BN271:BN276" si="54">IFERROR(Y271*I271/H271,"0")</f>
        <v>0</v>
      </c>
      <c r="BO271" s="64">
        <f t="shared" ref="BO271:BO276" si="55">IFERROR(1/J271*(X271/H271),"0")</f>
        <v>0</v>
      </c>
      <c r="BP271" s="64">
        <f t="shared" ref="BP271:BP276" si="56">IFERROR(1/J271*(Y271/H271),"0")</f>
        <v>0</v>
      </c>
    </row>
    <row r="272" spans="1:68" ht="27" customHeight="1" x14ac:dyDescent="0.25">
      <c r="A272" s="54" t="s">
        <v>371</v>
      </c>
      <c r="B272" s="54" t="s">
        <v>372</v>
      </c>
      <c r="C272" s="31">
        <v>4301011910</v>
      </c>
      <c r="D272" s="390">
        <v>4680115885806</v>
      </c>
      <c r="E272" s="391"/>
      <c r="F272" s="382">
        <v>1.35</v>
      </c>
      <c r="G272" s="32">
        <v>8</v>
      </c>
      <c r="H272" s="382">
        <v>10.8</v>
      </c>
      <c r="I272" s="382">
        <v>11.28</v>
      </c>
      <c r="J272" s="32">
        <v>48</v>
      </c>
      <c r="K272" s="32" t="s">
        <v>112</v>
      </c>
      <c r="L272" s="32"/>
      <c r="M272" s="33" t="s">
        <v>136</v>
      </c>
      <c r="N272" s="33"/>
      <c r="O272" s="32">
        <v>55</v>
      </c>
      <c r="P272" s="571" t="s">
        <v>373</v>
      </c>
      <c r="Q272" s="388"/>
      <c r="R272" s="388"/>
      <c r="S272" s="388"/>
      <c r="T272" s="389"/>
      <c r="U272" s="34"/>
      <c r="V272" s="34"/>
      <c r="W272" s="35" t="s">
        <v>68</v>
      </c>
      <c r="X272" s="383">
        <v>0</v>
      </c>
      <c r="Y272" s="384">
        <f t="shared" si="52"/>
        <v>0</v>
      </c>
      <c r="Z272" s="36" t="str">
        <f>IFERROR(IF(Y272=0,"",ROUNDUP(Y272/H272,0)*0.02039),"")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customHeight="1" x14ac:dyDescent="0.25">
      <c r="A273" s="54" t="s">
        <v>371</v>
      </c>
      <c r="B273" s="54" t="s">
        <v>374</v>
      </c>
      <c r="C273" s="31">
        <v>4301011850</v>
      </c>
      <c r="D273" s="390">
        <v>4680115885806</v>
      </c>
      <c r="E273" s="391"/>
      <c r="F273" s="382">
        <v>1.35</v>
      </c>
      <c r="G273" s="32">
        <v>8</v>
      </c>
      <c r="H273" s="382">
        <v>10.8</v>
      </c>
      <c r="I273" s="382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388"/>
      <c r="R273" s="388"/>
      <c r="S273" s="388"/>
      <c r="T273" s="389"/>
      <c r="U273" s="34"/>
      <c r="V273" s="34"/>
      <c r="W273" s="35" t="s">
        <v>68</v>
      </c>
      <c r="X273" s="383">
        <v>0</v>
      </c>
      <c r="Y273" s="384">
        <f t="shared" si="52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37.5" customHeight="1" x14ac:dyDescent="0.25">
      <c r="A274" s="54" t="s">
        <v>375</v>
      </c>
      <c r="B274" s="54" t="s">
        <v>376</v>
      </c>
      <c r="C274" s="31">
        <v>4301011853</v>
      </c>
      <c r="D274" s="390">
        <v>4680115885851</v>
      </c>
      <c r="E274" s="391"/>
      <c r="F274" s="382">
        <v>1.35</v>
      </c>
      <c r="G274" s="32">
        <v>8</v>
      </c>
      <c r="H274" s="382">
        <v>10.8</v>
      </c>
      <c r="I274" s="382">
        <v>11.28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55</v>
      </c>
      <c r="P274" s="66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4" s="388"/>
      <c r="R274" s="388"/>
      <c r="S274" s="388"/>
      <c r="T274" s="389"/>
      <c r="U274" s="34"/>
      <c r="V274" s="34"/>
      <c r="W274" s="35" t="s">
        <v>68</v>
      </c>
      <c r="X274" s="383">
        <v>0</v>
      </c>
      <c r="Y274" s="384">
        <f t="shared" si="52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customHeight="1" x14ac:dyDescent="0.25">
      <c r="A275" s="54" t="s">
        <v>377</v>
      </c>
      <c r="B275" s="54" t="s">
        <v>378</v>
      </c>
      <c r="C275" s="31">
        <v>4301011852</v>
      </c>
      <c r="D275" s="390">
        <v>4680115885844</v>
      </c>
      <c r="E275" s="391"/>
      <c r="F275" s="382">
        <v>0.4</v>
      </c>
      <c r="G275" s="32">
        <v>10</v>
      </c>
      <c r="H275" s="382">
        <v>4</v>
      </c>
      <c r="I275" s="382">
        <v>4.24</v>
      </c>
      <c r="J275" s="32">
        <v>120</v>
      </c>
      <c r="K275" s="32" t="s">
        <v>74</v>
      </c>
      <c r="L275" s="32"/>
      <c r="M275" s="33" t="s">
        <v>113</v>
      </c>
      <c r="N275" s="33"/>
      <c r="O275" s="32">
        <v>55</v>
      </c>
      <c r="P275" s="42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5" s="388"/>
      <c r="R275" s="388"/>
      <c r="S275" s="388"/>
      <c r="T275" s="389"/>
      <c r="U275" s="34"/>
      <c r="V275" s="34"/>
      <c r="W275" s="35" t="s">
        <v>68</v>
      </c>
      <c r="X275" s="383">
        <v>0</v>
      </c>
      <c r="Y275" s="384">
        <f t="shared" si="52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customHeight="1" x14ac:dyDescent="0.25">
      <c r="A276" s="54" t="s">
        <v>379</v>
      </c>
      <c r="B276" s="54" t="s">
        <v>380</v>
      </c>
      <c r="C276" s="31">
        <v>4301011851</v>
      </c>
      <c r="D276" s="390">
        <v>4680115885820</v>
      </c>
      <c r="E276" s="391"/>
      <c r="F276" s="382">
        <v>0.4</v>
      </c>
      <c r="G276" s="32">
        <v>10</v>
      </c>
      <c r="H276" s="382">
        <v>4</v>
      </c>
      <c r="I276" s="382">
        <v>4.24</v>
      </c>
      <c r="J276" s="32">
        <v>120</v>
      </c>
      <c r="K276" s="32" t="s">
        <v>74</v>
      </c>
      <c r="L276" s="32"/>
      <c r="M276" s="33" t="s">
        <v>113</v>
      </c>
      <c r="N276" s="33"/>
      <c r="O276" s="32">
        <v>55</v>
      </c>
      <c r="P276" s="71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6" s="388"/>
      <c r="R276" s="388"/>
      <c r="S276" s="388"/>
      <c r="T276" s="389"/>
      <c r="U276" s="34"/>
      <c r="V276" s="34"/>
      <c r="W276" s="35" t="s">
        <v>68</v>
      </c>
      <c r="X276" s="383">
        <v>0</v>
      </c>
      <c r="Y276" s="384">
        <f t="shared" si="52"/>
        <v>0</v>
      </c>
      <c r="Z276" s="36" t="str">
        <f>IFERROR(IF(Y276=0,"",ROUNDUP(Y276/H276,0)*0.00937),"")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x14ac:dyDescent="0.2">
      <c r="A277" s="397"/>
      <c r="B277" s="396"/>
      <c r="C277" s="396"/>
      <c r="D277" s="396"/>
      <c r="E277" s="396"/>
      <c r="F277" s="396"/>
      <c r="G277" s="396"/>
      <c r="H277" s="396"/>
      <c r="I277" s="396"/>
      <c r="J277" s="396"/>
      <c r="K277" s="396"/>
      <c r="L277" s="396"/>
      <c r="M277" s="396"/>
      <c r="N277" s="396"/>
      <c r="O277" s="398"/>
      <c r="P277" s="392" t="s">
        <v>69</v>
      </c>
      <c r="Q277" s="393"/>
      <c r="R277" s="393"/>
      <c r="S277" s="393"/>
      <c r="T277" s="393"/>
      <c r="U277" s="393"/>
      <c r="V277" s="394"/>
      <c r="W277" s="37" t="s">
        <v>70</v>
      </c>
      <c r="X277" s="385">
        <f>IFERROR(X271/H271,"0")+IFERROR(X272/H272,"0")+IFERROR(X273/H273,"0")+IFERROR(X274/H274,"0")+IFERROR(X275/H275,"0")+IFERROR(X276/H276,"0")</f>
        <v>0</v>
      </c>
      <c r="Y277" s="385">
        <f>IFERROR(Y271/H271,"0")+IFERROR(Y272/H272,"0")+IFERROR(Y273/H273,"0")+IFERROR(Y274/H274,"0")+IFERROR(Y275/H275,"0")+IFERROR(Y276/H276,"0")</f>
        <v>0</v>
      </c>
      <c r="Z277" s="385">
        <f>IFERROR(IF(Z271="",0,Z271),"0")+IFERROR(IF(Z272="",0,Z272),"0")+IFERROR(IF(Z273="",0,Z273),"0")+IFERROR(IF(Z274="",0,Z274),"0")+IFERROR(IF(Z275="",0,Z275),"0")+IFERROR(IF(Z276="",0,Z276),"0")</f>
        <v>0</v>
      </c>
      <c r="AA277" s="386"/>
      <c r="AB277" s="386"/>
      <c r="AC277" s="386"/>
    </row>
    <row r="278" spans="1:68" x14ac:dyDescent="0.2">
      <c r="A278" s="396"/>
      <c r="B278" s="396"/>
      <c r="C278" s="396"/>
      <c r="D278" s="396"/>
      <c r="E278" s="396"/>
      <c r="F278" s="396"/>
      <c r="G278" s="396"/>
      <c r="H278" s="396"/>
      <c r="I278" s="396"/>
      <c r="J278" s="396"/>
      <c r="K278" s="396"/>
      <c r="L278" s="396"/>
      <c r="M278" s="396"/>
      <c r="N278" s="396"/>
      <c r="O278" s="398"/>
      <c r="P278" s="392" t="s">
        <v>69</v>
      </c>
      <c r="Q278" s="393"/>
      <c r="R278" s="393"/>
      <c r="S278" s="393"/>
      <c r="T278" s="393"/>
      <c r="U278" s="393"/>
      <c r="V278" s="394"/>
      <c r="W278" s="37" t="s">
        <v>68</v>
      </c>
      <c r="X278" s="385">
        <f>IFERROR(SUM(X271:X276),"0")</f>
        <v>0</v>
      </c>
      <c r="Y278" s="385">
        <f>IFERROR(SUM(Y271:Y276),"0")</f>
        <v>0</v>
      </c>
      <c r="Z278" s="37"/>
      <c r="AA278" s="386"/>
      <c r="AB278" s="386"/>
      <c r="AC278" s="386"/>
    </row>
    <row r="279" spans="1:68" ht="16.5" customHeight="1" x14ac:dyDescent="0.25">
      <c r="A279" s="445" t="s">
        <v>381</v>
      </c>
      <c r="B279" s="396"/>
      <c r="C279" s="396"/>
      <c r="D279" s="396"/>
      <c r="E279" s="396"/>
      <c r="F279" s="396"/>
      <c r="G279" s="396"/>
      <c r="H279" s="396"/>
      <c r="I279" s="396"/>
      <c r="J279" s="396"/>
      <c r="K279" s="396"/>
      <c r="L279" s="396"/>
      <c r="M279" s="396"/>
      <c r="N279" s="396"/>
      <c r="O279" s="396"/>
      <c r="P279" s="396"/>
      <c r="Q279" s="396"/>
      <c r="R279" s="396"/>
      <c r="S279" s="396"/>
      <c r="T279" s="396"/>
      <c r="U279" s="396"/>
      <c r="V279" s="396"/>
      <c r="W279" s="396"/>
      <c r="X279" s="396"/>
      <c r="Y279" s="396"/>
      <c r="Z279" s="396"/>
      <c r="AA279" s="378"/>
      <c r="AB279" s="378"/>
      <c r="AC279" s="378"/>
    </row>
    <row r="280" spans="1:68" ht="14.25" customHeight="1" x14ac:dyDescent="0.25">
      <c r="A280" s="395" t="s">
        <v>109</v>
      </c>
      <c r="B280" s="396"/>
      <c r="C280" s="396"/>
      <c r="D280" s="396"/>
      <c r="E280" s="396"/>
      <c r="F280" s="396"/>
      <c r="G280" s="396"/>
      <c r="H280" s="396"/>
      <c r="I280" s="396"/>
      <c r="J280" s="396"/>
      <c r="K280" s="396"/>
      <c r="L280" s="396"/>
      <c r="M280" s="396"/>
      <c r="N280" s="396"/>
      <c r="O280" s="396"/>
      <c r="P280" s="396"/>
      <c r="Q280" s="396"/>
      <c r="R280" s="396"/>
      <c r="S280" s="396"/>
      <c r="T280" s="396"/>
      <c r="U280" s="396"/>
      <c r="V280" s="396"/>
      <c r="W280" s="396"/>
      <c r="X280" s="396"/>
      <c r="Y280" s="396"/>
      <c r="Z280" s="396"/>
      <c r="AA280" s="379"/>
      <c r="AB280" s="379"/>
      <c r="AC280" s="379"/>
    </row>
    <row r="281" spans="1:68" ht="27" customHeight="1" x14ac:dyDescent="0.25">
      <c r="A281" s="54" t="s">
        <v>382</v>
      </c>
      <c r="B281" s="54" t="s">
        <v>383</v>
      </c>
      <c r="C281" s="31">
        <v>4301011876</v>
      </c>
      <c r="D281" s="390">
        <v>4680115885707</v>
      </c>
      <c r="E281" s="391"/>
      <c r="F281" s="382">
        <v>0.9</v>
      </c>
      <c r="G281" s="32">
        <v>10</v>
      </c>
      <c r="H281" s="382">
        <v>9</v>
      </c>
      <c r="I281" s="382">
        <v>9.48</v>
      </c>
      <c r="J281" s="32">
        <v>56</v>
      </c>
      <c r="K281" s="32" t="s">
        <v>112</v>
      </c>
      <c r="L281" s="32"/>
      <c r="M281" s="33" t="s">
        <v>113</v>
      </c>
      <c r="N281" s="33"/>
      <c r="O281" s="32">
        <v>31</v>
      </c>
      <c r="P281" s="52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1" s="388"/>
      <c r="R281" s="388"/>
      <c r="S281" s="388"/>
      <c r="T281" s="389"/>
      <c r="U281" s="34"/>
      <c r="V281" s="34"/>
      <c r="W281" s="35" t="s">
        <v>68</v>
      </c>
      <c r="X281" s="383">
        <v>0</v>
      </c>
      <c r="Y281" s="384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13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397"/>
      <c r="B282" s="396"/>
      <c r="C282" s="396"/>
      <c r="D282" s="396"/>
      <c r="E282" s="396"/>
      <c r="F282" s="396"/>
      <c r="G282" s="396"/>
      <c r="H282" s="396"/>
      <c r="I282" s="396"/>
      <c r="J282" s="396"/>
      <c r="K282" s="396"/>
      <c r="L282" s="396"/>
      <c r="M282" s="396"/>
      <c r="N282" s="396"/>
      <c r="O282" s="398"/>
      <c r="P282" s="392" t="s">
        <v>69</v>
      </c>
      <c r="Q282" s="393"/>
      <c r="R282" s="393"/>
      <c r="S282" s="393"/>
      <c r="T282" s="393"/>
      <c r="U282" s="393"/>
      <c r="V282" s="394"/>
      <c r="W282" s="37" t="s">
        <v>70</v>
      </c>
      <c r="X282" s="385">
        <f>IFERROR(X281/H281,"0")</f>
        <v>0</v>
      </c>
      <c r="Y282" s="385">
        <f>IFERROR(Y281/H281,"0")</f>
        <v>0</v>
      </c>
      <c r="Z282" s="385">
        <f>IFERROR(IF(Z281="",0,Z281),"0")</f>
        <v>0</v>
      </c>
      <c r="AA282" s="386"/>
      <c r="AB282" s="386"/>
      <c r="AC282" s="386"/>
    </row>
    <row r="283" spans="1:68" x14ac:dyDescent="0.2">
      <c r="A283" s="396"/>
      <c r="B283" s="396"/>
      <c r="C283" s="396"/>
      <c r="D283" s="396"/>
      <c r="E283" s="396"/>
      <c r="F283" s="396"/>
      <c r="G283" s="396"/>
      <c r="H283" s="396"/>
      <c r="I283" s="396"/>
      <c r="J283" s="396"/>
      <c r="K283" s="396"/>
      <c r="L283" s="396"/>
      <c r="M283" s="396"/>
      <c r="N283" s="396"/>
      <c r="O283" s="398"/>
      <c r="P283" s="392" t="s">
        <v>69</v>
      </c>
      <c r="Q283" s="393"/>
      <c r="R283" s="393"/>
      <c r="S283" s="393"/>
      <c r="T283" s="393"/>
      <c r="U283" s="393"/>
      <c r="V283" s="394"/>
      <c r="W283" s="37" t="s">
        <v>68</v>
      </c>
      <c r="X283" s="385">
        <f>IFERROR(SUM(X281:X281),"0")</f>
        <v>0</v>
      </c>
      <c r="Y283" s="385">
        <f>IFERROR(SUM(Y281:Y281),"0")</f>
        <v>0</v>
      </c>
      <c r="Z283" s="37"/>
      <c r="AA283" s="386"/>
      <c r="AB283" s="386"/>
      <c r="AC283" s="386"/>
    </row>
    <row r="284" spans="1:68" ht="16.5" customHeight="1" x14ac:dyDescent="0.25">
      <c r="A284" s="445" t="s">
        <v>384</v>
      </c>
      <c r="B284" s="396"/>
      <c r="C284" s="396"/>
      <c r="D284" s="396"/>
      <c r="E284" s="396"/>
      <c r="F284" s="396"/>
      <c r="G284" s="396"/>
      <c r="H284" s="396"/>
      <c r="I284" s="396"/>
      <c r="J284" s="396"/>
      <c r="K284" s="396"/>
      <c r="L284" s="396"/>
      <c r="M284" s="396"/>
      <c r="N284" s="396"/>
      <c r="O284" s="396"/>
      <c r="P284" s="396"/>
      <c r="Q284" s="396"/>
      <c r="R284" s="396"/>
      <c r="S284" s="396"/>
      <c r="T284" s="396"/>
      <c r="U284" s="396"/>
      <c r="V284" s="396"/>
      <c r="W284" s="396"/>
      <c r="X284" s="396"/>
      <c r="Y284" s="396"/>
      <c r="Z284" s="396"/>
      <c r="AA284" s="378"/>
      <c r="AB284" s="378"/>
      <c r="AC284" s="378"/>
    </row>
    <row r="285" spans="1:68" ht="14.25" customHeight="1" x14ac:dyDescent="0.25">
      <c r="A285" s="395" t="s">
        <v>109</v>
      </c>
      <c r="B285" s="396"/>
      <c r="C285" s="396"/>
      <c r="D285" s="396"/>
      <c r="E285" s="396"/>
      <c r="F285" s="396"/>
      <c r="G285" s="396"/>
      <c r="H285" s="396"/>
      <c r="I285" s="396"/>
      <c r="J285" s="396"/>
      <c r="K285" s="396"/>
      <c r="L285" s="396"/>
      <c r="M285" s="396"/>
      <c r="N285" s="396"/>
      <c r="O285" s="396"/>
      <c r="P285" s="396"/>
      <c r="Q285" s="396"/>
      <c r="R285" s="396"/>
      <c r="S285" s="396"/>
      <c r="T285" s="396"/>
      <c r="U285" s="396"/>
      <c r="V285" s="396"/>
      <c r="W285" s="396"/>
      <c r="X285" s="396"/>
      <c r="Y285" s="396"/>
      <c r="Z285" s="396"/>
      <c r="AA285" s="379"/>
      <c r="AB285" s="379"/>
      <c r="AC285" s="379"/>
    </row>
    <row r="286" spans="1:68" ht="27" customHeight="1" x14ac:dyDescent="0.25">
      <c r="A286" s="54" t="s">
        <v>385</v>
      </c>
      <c r="B286" s="54" t="s">
        <v>386</v>
      </c>
      <c r="C286" s="31">
        <v>4301011223</v>
      </c>
      <c r="D286" s="390">
        <v>4607091383423</v>
      </c>
      <c r="E286" s="391"/>
      <c r="F286" s="382">
        <v>1.35</v>
      </c>
      <c r="G286" s="32">
        <v>8</v>
      </c>
      <c r="H286" s="382">
        <v>10.8</v>
      </c>
      <c r="I286" s="382">
        <v>11.375999999999999</v>
      </c>
      <c r="J286" s="32">
        <v>56</v>
      </c>
      <c r="K286" s="32" t="s">
        <v>112</v>
      </c>
      <c r="L286" s="32"/>
      <c r="M286" s="33" t="s">
        <v>115</v>
      </c>
      <c r="N286" s="33"/>
      <c r="O286" s="32">
        <v>35</v>
      </c>
      <c r="P286" s="51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6" s="388"/>
      <c r="R286" s="388"/>
      <c r="S286" s="388"/>
      <c r="T286" s="389"/>
      <c r="U286" s="34"/>
      <c r="V286" s="34"/>
      <c r="W286" s="35" t="s">
        <v>68</v>
      </c>
      <c r="X286" s="383">
        <v>0</v>
      </c>
      <c r="Y286" s="384">
        <f>IFERROR(IF(X286="",0,CEILING((X286/$H286),1)*$H286),"")</f>
        <v>0</v>
      </c>
      <c r="Z286" s="36" t="str">
        <f>IFERROR(IF(Y286=0,"",ROUNDUP(Y286/H286,0)*0.02175),"")</f>
        <v/>
      </c>
      <c r="AA286" s="56"/>
      <c r="AB286" s="57"/>
      <c r="AC286" s="65"/>
      <c r="AG286" s="64"/>
      <c r="AJ286" s="66"/>
      <c r="AK286" s="66"/>
      <c r="BB286" s="214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customHeight="1" x14ac:dyDescent="0.25">
      <c r="A287" s="54" t="s">
        <v>387</v>
      </c>
      <c r="B287" s="54" t="s">
        <v>388</v>
      </c>
      <c r="C287" s="31">
        <v>4301011879</v>
      </c>
      <c r="D287" s="390">
        <v>4680115885691</v>
      </c>
      <c r="E287" s="391"/>
      <c r="F287" s="382">
        <v>1.35</v>
      </c>
      <c r="G287" s="32">
        <v>8</v>
      </c>
      <c r="H287" s="382">
        <v>10.8</v>
      </c>
      <c r="I287" s="382">
        <v>11.28</v>
      </c>
      <c r="J287" s="32">
        <v>56</v>
      </c>
      <c r="K287" s="32" t="s">
        <v>112</v>
      </c>
      <c r="L287" s="32"/>
      <c r="M287" s="33" t="s">
        <v>67</v>
      </c>
      <c r="N287" s="33"/>
      <c r="O287" s="32">
        <v>30</v>
      </c>
      <c r="P287" s="52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7" s="388"/>
      <c r="R287" s="388"/>
      <c r="S287" s="388"/>
      <c r="T287" s="389"/>
      <c r="U287" s="34"/>
      <c r="V287" s="34"/>
      <c r="W287" s="35" t="s">
        <v>68</v>
      </c>
      <c r="X287" s="383">
        <v>0</v>
      </c>
      <c r="Y287" s="38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65"/>
      <c r="AG287" s="64"/>
      <c r="AJ287" s="66"/>
      <c r="AK287" s="66"/>
      <c r="BB287" s="215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27" customHeight="1" x14ac:dyDescent="0.25">
      <c r="A288" s="54" t="s">
        <v>389</v>
      </c>
      <c r="B288" s="54" t="s">
        <v>390</v>
      </c>
      <c r="C288" s="31">
        <v>4301011878</v>
      </c>
      <c r="D288" s="390">
        <v>4680115885660</v>
      </c>
      <c r="E288" s="391"/>
      <c r="F288" s="382">
        <v>1.35</v>
      </c>
      <c r="G288" s="32">
        <v>8</v>
      </c>
      <c r="H288" s="382">
        <v>10.8</v>
      </c>
      <c r="I288" s="382">
        <v>11.28</v>
      </c>
      <c r="J288" s="32">
        <v>56</v>
      </c>
      <c r="K288" s="32" t="s">
        <v>112</v>
      </c>
      <c r="L288" s="32"/>
      <c r="M288" s="33" t="s">
        <v>67</v>
      </c>
      <c r="N288" s="33"/>
      <c r="O288" s="32">
        <v>35</v>
      </c>
      <c r="P288" s="75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8" s="388"/>
      <c r="R288" s="388"/>
      <c r="S288" s="388"/>
      <c r="T288" s="389"/>
      <c r="U288" s="34"/>
      <c r="V288" s="34"/>
      <c r="W288" s="35" t="s">
        <v>68</v>
      </c>
      <c r="X288" s="383">
        <v>0</v>
      </c>
      <c r="Y288" s="384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397"/>
      <c r="B289" s="396"/>
      <c r="C289" s="396"/>
      <c r="D289" s="396"/>
      <c r="E289" s="396"/>
      <c r="F289" s="396"/>
      <c r="G289" s="396"/>
      <c r="H289" s="396"/>
      <c r="I289" s="396"/>
      <c r="J289" s="396"/>
      <c r="K289" s="396"/>
      <c r="L289" s="396"/>
      <c r="M289" s="396"/>
      <c r="N289" s="396"/>
      <c r="O289" s="398"/>
      <c r="P289" s="392" t="s">
        <v>69</v>
      </c>
      <c r="Q289" s="393"/>
      <c r="R289" s="393"/>
      <c r="S289" s="393"/>
      <c r="T289" s="393"/>
      <c r="U289" s="393"/>
      <c r="V289" s="394"/>
      <c r="W289" s="37" t="s">
        <v>70</v>
      </c>
      <c r="X289" s="385">
        <f>IFERROR(X286/H286,"0")+IFERROR(X287/H287,"0")+IFERROR(X288/H288,"0")</f>
        <v>0</v>
      </c>
      <c r="Y289" s="385">
        <f>IFERROR(Y286/H286,"0")+IFERROR(Y287/H287,"0")+IFERROR(Y288/H288,"0")</f>
        <v>0</v>
      </c>
      <c r="Z289" s="385">
        <f>IFERROR(IF(Z286="",0,Z286),"0")+IFERROR(IF(Z287="",0,Z287),"0")+IFERROR(IF(Z288="",0,Z288),"0")</f>
        <v>0</v>
      </c>
      <c r="AA289" s="386"/>
      <c r="AB289" s="386"/>
      <c r="AC289" s="386"/>
    </row>
    <row r="290" spans="1:68" x14ac:dyDescent="0.2">
      <c r="A290" s="396"/>
      <c r="B290" s="396"/>
      <c r="C290" s="396"/>
      <c r="D290" s="396"/>
      <c r="E290" s="396"/>
      <c r="F290" s="396"/>
      <c r="G290" s="396"/>
      <c r="H290" s="396"/>
      <c r="I290" s="396"/>
      <c r="J290" s="396"/>
      <c r="K290" s="396"/>
      <c r="L290" s="396"/>
      <c r="M290" s="396"/>
      <c r="N290" s="396"/>
      <c r="O290" s="398"/>
      <c r="P290" s="392" t="s">
        <v>69</v>
      </c>
      <c r="Q290" s="393"/>
      <c r="R290" s="393"/>
      <c r="S290" s="393"/>
      <c r="T290" s="393"/>
      <c r="U290" s="393"/>
      <c r="V290" s="394"/>
      <c r="W290" s="37" t="s">
        <v>68</v>
      </c>
      <c r="X290" s="385">
        <f>IFERROR(SUM(X286:X288),"0")</f>
        <v>0</v>
      </c>
      <c r="Y290" s="385">
        <f>IFERROR(SUM(Y286:Y288),"0")</f>
        <v>0</v>
      </c>
      <c r="Z290" s="37"/>
      <c r="AA290" s="386"/>
      <c r="AB290" s="386"/>
      <c r="AC290" s="386"/>
    </row>
    <row r="291" spans="1:68" ht="16.5" customHeight="1" x14ac:dyDescent="0.25">
      <c r="A291" s="445" t="s">
        <v>391</v>
      </c>
      <c r="B291" s="396"/>
      <c r="C291" s="396"/>
      <c r="D291" s="396"/>
      <c r="E291" s="396"/>
      <c r="F291" s="396"/>
      <c r="G291" s="396"/>
      <c r="H291" s="396"/>
      <c r="I291" s="396"/>
      <c r="J291" s="396"/>
      <c r="K291" s="396"/>
      <c r="L291" s="396"/>
      <c r="M291" s="396"/>
      <c r="N291" s="396"/>
      <c r="O291" s="396"/>
      <c r="P291" s="396"/>
      <c r="Q291" s="396"/>
      <c r="R291" s="396"/>
      <c r="S291" s="396"/>
      <c r="T291" s="396"/>
      <c r="U291" s="396"/>
      <c r="V291" s="396"/>
      <c r="W291" s="396"/>
      <c r="X291" s="396"/>
      <c r="Y291" s="396"/>
      <c r="Z291" s="396"/>
      <c r="AA291" s="378"/>
      <c r="AB291" s="378"/>
      <c r="AC291" s="378"/>
    </row>
    <row r="292" spans="1:68" ht="14.25" customHeight="1" x14ac:dyDescent="0.25">
      <c r="A292" s="395" t="s">
        <v>71</v>
      </c>
      <c r="B292" s="396"/>
      <c r="C292" s="396"/>
      <c r="D292" s="396"/>
      <c r="E292" s="396"/>
      <c r="F292" s="396"/>
      <c r="G292" s="396"/>
      <c r="H292" s="396"/>
      <c r="I292" s="396"/>
      <c r="J292" s="396"/>
      <c r="K292" s="396"/>
      <c r="L292" s="396"/>
      <c r="M292" s="396"/>
      <c r="N292" s="396"/>
      <c r="O292" s="396"/>
      <c r="P292" s="396"/>
      <c r="Q292" s="396"/>
      <c r="R292" s="396"/>
      <c r="S292" s="396"/>
      <c r="T292" s="396"/>
      <c r="U292" s="396"/>
      <c r="V292" s="396"/>
      <c r="W292" s="396"/>
      <c r="X292" s="396"/>
      <c r="Y292" s="396"/>
      <c r="Z292" s="396"/>
      <c r="AA292" s="379"/>
      <c r="AB292" s="379"/>
      <c r="AC292" s="379"/>
    </row>
    <row r="293" spans="1:68" ht="27" customHeight="1" x14ac:dyDescent="0.25">
      <c r="A293" s="54" t="s">
        <v>392</v>
      </c>
      <c r="B293" s="54" t="s">
        <v>393</v>
      </c>
      <c r="C293" s="31">
        <v>4301051409</v>
      </c>
      <c r="D293" s="390">
        <v>4680115881556</v>
      </c>
      <c r="E293" s="391"/>
      <c r="F293" s="382">
        <v>1</v>
      </c>
      <c r="G293" s="32">
        <v>4</v>
      </c>
      <c r="H293" s="382">
        <v>4</v>
      </c>
      <c r="I293" s="382">
        <v>4.4080000000000004</v>
      </c>
      <c r="J293" s="32">
        <v>104</v>
      </c>
      <c r="K293" s="32" t="s">
        <v>112</v>
      </c>
      <c r="L293" s="32"/>
      <c r="M293" s="33" t="s">
        <v>115</v>
      </c>
      <c r="N293" s="33"/>
      <c r="O293" s="32">
        <v>45</v>
      </c>
      <c r="P293" s="76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3" s="388"/>
      <c r="R293" s="388"/>
      <c r="S293" s="388"/>
      <c r="T293" s="389"/>
      <c r="U293" s="34"/>
      <c r="V293" s="34"/>
      <c r="W293" s="35" t="s">
        <v>68</v>
      </c>
      <c r="X293" s="383">
        <v>0</v>
      </c>
      <c r="Y293" s="384">
        <f>IFERROR(IF(X293="",0,CEILING((X293/$H293),1)*$H293),"")</f>
        <v>0</v>
      </c>
      <c r="Z293" s="36" t="str">
        <f>IFERROR(IF(Y293=0,"",ROUNDUP(Y293/H293,0)*0.01196),"")</f>
        <v/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37.5" customHeight="1" x14ac:dyDescent="0.25">
      <c r="A294" s="54" t="s">
        <v>394</v>
      </c>
      <c r="B294" s="54" t="s">
        <v>395</v>
      </c>
      <c r="C294" s="31">
        <v>4301051506</v>
      </c>
      <c r="D294" s="390">
        <v>4680115881037</v>
      </c>
      <c r="E294" s="391"/>
      <c r="F294" s="382">
        <v>0.84</v>
      </c>
      <c r="G294" s="32">
        <v>4</v>
      </c>
      <c r="H294" s="382">
        <v>3.36</v>
      </c>
      <c r="I294" s="382">
        <v>3.6179999999999999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40</v>
      </c>
      <c r="P294" s="76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4" s="388"/>
      <c r="R294" s="388"/>
      <c r="S294" s="388"/>
      <c r="T294" s="389"/>
      <c r="U294" s="34"/>
      <c r="V294" s="34"/>
      <c r="W294" s="35" t="s">
        <v>68</v>
      </c>
      <c r="X294" s="383">
        <v>0</v>
      </c>
      <c r="Y294" s="384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396</v>
      </c>
      <c r="B295" s="54" t="s">
        <v>397</v>
      </c>
      <c r="C295" s="31">
        <v>4301051487</v>
      </c>
      <c r="D295" s="390">
        <v>4680115881228</v>
      </c>
      <c r="E295" s="391"/>
      <c r="F295" s="382">
        <v>0.4</v>
      </c>
      <c r="G295" s="32">
        <v>6</v>
      </c>
      <c r="H295" s="382">
        <v>2.4</v>
      </c>
      <c r="I295" s="382">
        <v>2.6720000000000002</v>
      </c>
      <c r="J295" s="32">
        <v>156</v>
      </c>
      <c r="K295" s="32" t="s">
        <v>74</v>
      </c>
      <c r="L295" s="32"/>
      <c r="M295" s="33" t="s">
        <v>67</v>
      </c>
      <c r="N295" s="33"/>
      <c r="O295" s="32">
        <v>40</v>
      </c>
      <c r="P295" s="71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5" s="388"/>
      <c r="R295" s="388"/>
      <c r="S295" s="388"/>
      <c r="T295" s="389"/>
      <c r="U295" s="34"/>
      <c r="V295" s="34"/>
      <c r="W295" s="35" t="s">
        <v>68</v>
      </c>
      <c r="X295" s="383">
        <v>0</v>
      </c>
      <c r="Y295" s="384">
        <f>IFERROR(IF(X295="",0,CEILING((X295/$H295),1)*$H295),"")</f>
        <v>0</v>
      </c>
      <c r="Z295" s="36" t="str">
        <f>IFERROR(IF(Y295=0,"",ROUNDUP(Y295/H295,0)*0.00753),"")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customHeight="1" x14ac:dyDescent="0.25">
      <c r="A296" s="54" t="s">
        <v>398</v>
      </c>
      <c r="B296" s="54" t="s">
        <v>399</v>
      </c>
      <c r="C296" s="31">
        <v>4301051384</v>
      </c>
      <c r="D296" s="390">
        <v>4680115881211</v>
      </c>
      <c r="E296" s="391"/>
      <c r="F296" s="382">
        <v>0.4</v>
      </c>
      <c r="G296" s="32">
        <v>6</v>
      </c>
      <c r="H296" s="382">
        <v>2.4</v>
      </c>
      <c r="I296" s="382">
        <v>2.6</v>
      </c>
      <c r="J296" s="32">
        <v>156</v>
      </c>
      <c r="K296" s="32" t="s">
        <v>74</v>
      </c>
      <c r="L296" s="32"/>
      <c r="M296" s="33" t="s">
        <v>67</v>
      </c>
      <c r="N296" s="33"/>
      <c r="O296" s="32">
        <v>45</v>
      </c>
      <c r="P296" s="59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6" s="388"/>
      <c r="R296" s="388"/>
      <c r="S296" s="388"/>
      <c r="T296" s="389"/>
      <c r="U296" s="34"/>
      <c r="V296" s="34"/>
      <c r="W296" s="35" t="s">
        <v>68</v>
      </c>
      <c r="X296" s="383">
        <v>0</v>
      </c>
      <c r="Y296" s="384">
        <f>IFERROR(IF(X296="",0,CEILING((X296/$H296),1)*$H296),"")</f>
        <v>0</v>
      </c>
      <c r="Z296" s="36" t="str">
        <f>IFERROR(IF(Y296=0,"",ROUNDUP(Y296/H296,0)*0.00753),"")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27" customHeight="1" x14ac:dyDescent="0.25">
      <c r="A297" s="54" t="s">
        <v>400</v>
      </c>
      <c r="B297" s="54" t="s">
        <v>401</v>
      </c>
      <c r="C297" s="31">
        <v>4301051378</v>
      </c>
      <c r="D297" s="390">
        <v>4680115881020</v>
      </c>
      <c r="E297" s="391"/>
      <c r="F297" s="382">
        <v>0.84</v>
      </c>
      <c r="G297" s="32">
        <v>4</v>
      </c>
      <c r="H297" s="382">
        <v>3.36</v>
      </c>
      <c r="I297" s="382">
        <v>3.57</v>
      </c>
      <c r="J297" s="32">
        <v>120</v>
      </c>
      <c r="K297" s="32" t="s">
        <v>74</v>
      </c>
      <c r="L297" s="32"/>
      <c r="M297" s="33" t="s">
        <v>67</v>
      </c>
      <c r="N297" s="33"/>
      <c r="O297" s="32">
        <v>45</v>
      </c>
      <c r="P297" s="75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7" s="388"/>
      <c r="R297" s="388"/>
      <c r="S297" s="388"/>
      <c r="T297" s="389"/>
      <c r="U297" s="34"/>
      <c r="V297" s="34"/>
      <c r="W297" s="35" t="s">
        <v>68</v>
      </c>
      <c r="X297" s="383">
        <v>0</v>
      </c>
      <c r="Y297" s="384">
        <f>IFERROR(IF(X297="",0,CEILING((X297/$H297),1)*$H297),"")</f>
        <v>0</v>
      </c>
      <c r="Z297" s="36" t="str">
        <f>IFERROR(IF(Y297=0,"",ROUNDUP(Y297/H297,0)*0.00937),"")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397"/>
      <c r="B298" s="396"/>
      <c r="C298" s="396"/>
      <c r="D298" s="396"/>
      <c r="E298" s="396"/>
      <c r="F298" s="396"/>
      <c r="G298" s="396"/>
      <c r="H298" s="396"/>
      <c r="I298" s="396"/>
      <c r="J298" s="396"/>
      <c r="K298" s="396"/>
      <c r="L298" s="396"/>
      <c r="M298" s="396"/>
      <c r="N298" s="396"/>
      <c r="O298" s="398"/>
      <c r="P298" s="392" t="s">
        <v>69</v>
      </c>
      <c r="Q298" s="393"/>
      <c r="R298" s="393"/>
      <c r="S298" s="393"/>
      <c r="T298" s="393"/>
      <c r="U298" s="393"/>
      <c r="V298" s="394"/>
      <c r="W298" s="37" t="s">
        <v>70</v>
      </c>
      <c r="X298" s="385">
        <f>IFERROR(X293/H293,"0")+IFERROR(X294/H294,"0")+IFERROR(X295/H295,"0")+IFERROR(X296/H296,"0")+IFERROR(X297/H297,"0")</f>
        <v>0</v>
      </c>
      <c r="Y298" s="385">
        <f>IFERROR(Y293/H293,"0")+IFERROR(Y294/H294,"0")+IFERROR(Y295/H295,"0")+IFERROR(Y296/H296,"0")+IFERROR(Y297/H297,"0")</f>
        <v>0</v>
      </c>
      <c r="Z298" s="385">
        <f>IFERROR(IF(Z293="",0,Z293),"0")+IFERROR(IF(Z294="",0,Z294),"0")+IFERROR(IF(Z295="",0,Z295),"0")+IFERROR(IF(Z296="",0,Z296),"0")+IFERROR(IF(Z297="",0,Z297),"0")</f>
        <v>0</v>
      </c>
      <c r="AA298" s="386"/>
      <c r="AB298" s="386"/>
      <c r="AC298" s="386"/>
    </row>
    <row r="299" spans="1:68" x14ac:dyDescent="0.2">
      <c r="A299" s="396"/>
      <c r="B299" s="396"/>
      <c r="C299" s="396"/>
      <c r="D299" s="396"/>
      <c r="E299" s="396"/>
      <c r="F299" s="396"/>
      <c r="G299" s="396"/>
      <c r="H299" s="396"/>
      <c r="I299" s="396"/>
      <c r="J299" s="396"/>
      <c r="K299" s="396"/>
      <c r="L299" s="396"/>
      <c r="M299" s="396"/>
      <c r="N299" s="396"/>
      <c r="O299" s="398"/>
      <c r="P299" s="392" t="s">
        <v>69</v>
      </c>
      <c r="Q299" s="393"/>
      <c r="R299" s="393"/>
      <c r="S299" s="393"/>
      <c r="T299" s="393"/>
      <c r="U299" s="393"/>
      <c r="V299" s="394"/>
      <c r="W299" s="37" t="s">
        <v>68</v>
      </c>
      <c r="X299" s="385">
        <f>IFERROR(SUM(X293:X297),"0")</f>
        <v>0</v>
      </c>
      <c r="Y299" s="385">
        <f>IFERROR(SUM(Y293:Y297),"0")</f>
        <v>0</v>
      </c>
      <c r="Z299" s="37"/>
      <c r="AA299" s="386"/>
      <c r="AB299" s="386"/>
      <c r="AC299" s="386"/>
    </row>
    <row r="300" spans="1:68" ht="16.5" customHeight="1" x14ac:dyDescent="0.25">
      <c r="A300" s="445" t="s">
        <v>402</v>
      </c>
      <c r="B300" s="396"/>
      <c r="C300" s="396"/>
      <c r="D300" s="396"/>
      <c r="E300" s="396"/>
      <c r="F300" s="396"/>
      <c r="G300" s="396"/>
      <c r="H300" s="396"/>
      <c r="I300" s="396"/>
      <c r="J300" s="396"/>
      <c r="K300" s="396"/>
      <c r="L300" s="396"/>
      <c r="M300" s="396"/>
      <c r="N300" s="396"/>
      <c r="O300" s="396"/>
      <c r="P300" s="396"/>
      <c r="Q300" s="396"/>
      <c r="R300" s="396"/>
      <c r="S300" s="396"/>
      <c r="T300" s="396"/>
      <c r="U300" s="396"/>
      <c r="V300" s="396"/>
      <c r="W300" s="396"/>
      <c r="X300" s="396"/>
      <c r="Y300" s="396"/>
      <c r="Z300" s="396"/>
      <c r="AA300" s="378"/>
      <c r="AB300" s="378"/>
      <c r="AC300" s="378"/>
    </row>
    <row r="301" spans="1:68" ht="14.25" customHeight="1" x14ac:dyDescent="0.25">
      <c r="A301" s="395" t="s">
        <v>71</v>
      </c>
      <c r="B301" s="396"/>
      <c r="C301" s="396"/>
      <c r="D301" s="396"/>
      <c r="E301" s="396"/>
      <c r="F301" s="396"/>
      <c r="G301" s="396"/>
      <c r="H301" s="396"/>
      <c r="I301" s="396"/>
      <c r="J301" s="396"/>
      <c r="K301" s="396"/>
      <c r="L301" s="396"/>
      <c r="M301" s="396"/>
      <c r="N301" s="396"/>
      <c r="O301" s="396"/>
      <c r="P301" s="396"/>
      <c r="Q301" s="396"/>
      <c r="R301" s="396"/>
      <c r="S301" s="396"/>
      <c r="T301" s="396"/>
      <c r="U301" s="396"/>
      <c r="V301" s="396"/>
      <c r="W301" s="396"/>
      <c r="X301" s="396"/>
      <c r="Y301" s="396"/>
      <c r="Z301" s="396"/>
      <c r="AA301" s="379"/>
      <c r="AB301" s="379"/>
      <c r="AC301" s="379"/>
    </row>
    <row r="302" spans="1:68" ht="27" customHeight="1" x14ac:dyDescent="0.25">
      <c r="A302" s="54" t="s">
        <v>403</v>
      </c>
      <c r="B302" s="54" t="s">
        <v>404</v>
      </c>
      <c r="C302" s="31">
        <v>4301051731</v>
      </c>
      <c r="D302" s="390">
        <v>4680115884618</v>
      </c>
      <c r="E302" s="391"/>
      <c r="F302" s="382">
        <v>0.6</v>
      </c>
      <c r="G302" s="32">
        <v>6</v>
      </c>
      <c r="H302" s="382">
        <v>3.6</v>
      </c>
      <c r="I302" s="382">
        <v>3.81</v>
      </c>
      <c r="J302" s="32">
        <v>120</v>
      </c>
      <c r="K302" s="32" t="s">
        <v>74</v>
      </c>
      <c r="L302" s="32"/>
      <c r="M302" s="33" t="s">
        <v>67</v>
      </c>
      <c r="N302" s="33"/>
      <c r="O302" s="32">
        <v>45</v>
      </c>
      <c r="P302" s="40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2" s="388"/>
      <c r="R302" s="388"/>
      <c r="S302" s="388"/>
      <c r="T302" s="389"/>
      <c r="U302" s="34"/>
      <c r="V302" s="34"/>
      <c r="W302" s="35" t="s">
        <v>68</v>
      </c>
      <c r="X302" s="383">
        <v>0</v>
      </c>
      <c r="Y302" s="384">
        <f>IFERROR(IF(X302="",0,CEILING((X302/$H302),1)*$H302),"")</f>
        <v>0</v>
      </c>
      <c r="Z302" s="36" t="str">
        <f>IFERROR(IF(Y302=0,"",ROUNDUP(Y302/H302,0)*0.00937),"")</f>
        <v/>
      </c>
      <c r="AA302" s="56"/>
      <c r="AB302" s="57"/>
      <c r="AC302" s="65"/>
      <c r="AG302" s="64"/>
      <c r="AJ302" s="66"/>
      <c r="AK302" s="66"/>
      <c r="BB302" s="222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x14ac:dyDescent="0.2">
      <c r="A303" s="397"/>
      <c r="B303" s="396"/>
      <c r="C303" s="396"/>
      <c r="D303" s="396"/>
      <c r="E303" s="396"/>
      <c r="F303" s="396"/>
      <c r="G303" s="396"/>
      <c r="H303" s="396"/>
      <c r="I303" s="396"/>
      <c r="J303" s="396"/>
      <c r="K303" s="396"/>
      <c r="L303" s="396"/>
      <c r="M303" s="396"/>
      <c r="N303" s="396"/>
      <c r="O303" s="398"/>
      <c r="P303" s="392" t="s">
        <v>69</v>
      </c>
      <c r="Q303" s="393"/>
      <c r="R303" s="393"/>
      <c r="S303" s="393"/>
      <c r="T303" s="393"/>
      <c r="U303" s="393"/>
      <c r="V303" s="394"/>
      <c r="W303" s="37" t="s">
        <v>70</v>
      </c>
      <c r="X303" s="385">
        <f>IFERROR(X302/H302,"0")</f>
        <v>0</v>
      </c>
      <c r="Y303" s="385">
        <f>IFERROR(Y302/H302,"0")</f>
        <v>0</v>
      </c>
      <c r="Z303" s="385">
        <f>IFERROR(IF(Z302="",0,Z302),"0")</f>
        <v>0</v>
      </c>
      <c r="AA303" s="386"/>
      <c r="AB303" s="386"/>
      <c r="AC303" s="386"/>
    </row>
    <row r="304" spans="1:68" x14ac:dyDescent="0.2">
      <c r="A304" s="396"/>
      <c r="B304" s="396"/>
      <c r="C304" s="396"/>
      <c r="D304" s="396"/>
      <c r="E304" s="396"/>
      <c r="F304" s="396"/>
      <c r="G304" s="396"/>
      <c r="H304" s="396"/>
      <c r="I304" s="396"/>
      <c r="J304" s="396"/>
      <c r="K304" s="396"/>
      <c r="L304" s="396"/>
      <c r="M304" s="396"/>
      <c r="N304" s="396"/>
      <c r="O304" s="398"/>
      <c r="P304" s="392" t="s">
        <v>69</v>
      </c>
      <c r="Q304" s="393"/>
      <c r="R304" s="393"/>
      <c r="S304" s="393"/>
      <c r="T304" s="393"/>
      <c r="U304" s="393"/>
      <c r="V304" s="394"/>
      <c r="W304" s="37" t="s">
        <v>68</v>
      </c>
      <c r="X304" s="385">
        <f>IFERROR(SUM(X302:X302),"0")</f>
        <v>0</v>
      </c>
      <c r="Y304" s="385">
        <f>IFERROR(SUM(Y302:Y302),"0")</f>
        <v>0</v>
      </c>
      <c r="Z304" s="37"/>
      <c r="AA304" s="386"/>
      <c r="AB304" s="386"/>
      <c r="AC304" s="386"/>
    </row>
    <row r="305" spans="1:68" ht="16.5" customHeight="1" x14ac:dyDescent="0.25">
      <c r="A305" s="445" t="s">
        <v>405</v>
      </c>
      <c r="B305" s="396"/>
      <c r="C305" s="396"/>
      <c r="D305" s="396"/>
      <c r="E305" s="396"/>
      <c r="F305" s="396"/>
      <c r="G305" s="396"/>
      <c r="H305" s="396"/>
      <c r="I305" s="396"/>
      <c r="J305" s="396"/>
      <c r="K305" s="396"/>
      <c r="L305" s="396"/>
      <c r="M305" s="396"/>
      <c r="N305" s="396"/>
      <c r="O305" s="396"/>
      <c r="P305" s="396"/>
      <c r="Q305" s="396"/>
      <c r="R305" s="396"/>
      <c r="S305" s="396"/>
      <c r="T305" s="396"/>
      <c r="U305" s="396"/>
      <c r="V305" s="396"/>
      <c r="W305" s="396"/>
      <c r="X305" s="396"/>
      <c r="Y305" s="396"/>
      <c r="Z305" s="396"/>
      <c r="AA305" s="378"/>
      <c r="AB305" s="378"/>
      <c r="AC305" s="378"/>
    </row>
    <row r="306" spans="1:68" ht="14.25" customHeight="1" x14ac:dyDescent="0.25">
      <c r="A306" s="395" t="s">
        <v>109</v>
      </c>
      <c r="B306" s="396"/>
      <c r="C306" s="396"/>
      <c r="D306" s="396"/>
      <c r="E306" s="396"/>
      <c r="F306" s="396"/>
      <c r="G306" s="396"/>
      <c r="H306" s="396"/>
      <c r="I306" s="396"/>
      <c r="J306" s="396"/>
      <c r="K306" s="396"/>
      <c r="L306" s="396"/>
      <c r="M306" s="396"/>
      <c r="N306" s="396"/>
      <c r="O306" s="396"/>
      <c r="P306" s="396"/>
      <c r="Q306" s="396"/>
      <c r="R306" s="396"/>
      <c r="S306" s="396"/>
      <c r="T306" s="396"/>
      <c r="U306" s="396"/>
      <c r="V306" s="396"/>
      <c r="W306" s="396"/>
      <c r="X306" s="396"/>
      <c r="Y306" s="396"/>
      <c r="Z306" s="396"/>
      <c r="AA306" s="379"/>
      <c r="AB306" s="379"/>
      <c r="AC306" s="379"/>
    </row>
    <row r="307" spans="1:68" ht="27" customHeight="1" x14ac:dyDescent="0.25">
      <c r="A307" s="54" t="s">
        <v>406</v>
      </c>
      <c r="B307" s="54" t="s">
        <v>407</v>
      </c>
      <c r="C307" s="31">
        <v>4301011593</v>
      </c>
      <c r="D307" s="390">
        <v>4680115882973</v>
      </c>
      <c r="E307" s="391"/>
      <c r="F307" s="382">
        <v>0.7</v>
      </c>
      <c r="G307" s="32">
        <v>6</v>
      </c>
      <c r="H307" s="382">
        <v>4.2</v>
      </c>
      <c r="I307" s="382">
        <v>4.5599999999999996</v>
      </c>
      <c r="J307" s="32">
        <v>104</v>
      </c>
      <c r="K307" s="32" t="s">
        <v>112</v>
      </c>
      <c r="L307" s="32"/>
      <c r="M307" s="33" t="s">
        <v>113</v>
      </c>
      <c r="N307" s="33"/>
      <c r="O307" s="32">
        <v>55</v>
      </c>
      <c r="P307" s="78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7" s="388"/>
      <c r="R307" s="388"/>
      <c r="S307" s="388"/>
      <c r="T307" s="389"/>
      <c r="U307" s="34"/>
      <c r="V307" s="34"/>
      <c r="W307" s="35" t="s">
        <v>68</v>
      </c>
      <c r="X307" s="383">
        <v>0</v>
      </c>
      <c r="Y307" s="384">
        <f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65"/>
      <c r="AG307" s="64"/>
      <c r="AJ307" s="66"/>
      <c r="AK307" s="66"/>
      <c r="BB307" s="223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x14ac:dyDescent="0.2">
      <c r="A308" s="397"/>
      <c r="B308" s="396"/>
      <c r="C308" s="396"/>
      <c r="D308" s="396"/>
      <c r="E308" s="396"/>
      <c r="F308" s="396"/>
      <c r="G308" s="396"/>
      <c r="H308" s="396"/>
      <c r="I308" s="396"/>
      <c r="J308" s="396"/>
      <c r="K308" s="396"/>
      <c r="L308" s="396"/>
      <c r="M308" s="396"/>
      <c r="N308" s="396"/>
      <c r="O308" s="398"/>
      <c r="P308" s="392" t="s">
        <v>69</v>
      </c>
      <c r="Q308" s="393"/>
      <c r="R308" s="393"/>
      <c r="S308" s="393"/>
      <c r="T308" s="393"/>
      <c r="U308" s="393"/>
      <c r="V308" s="394"/>
      <c r="W308" s="37" t="s">
        <v>70</v>
      </c>
      <c r="X308" s="385">
        <f>IFERROR(X307/H307,"0")</f>
        <v>0</v>
      </c>
      <c r="Y308" s="385">
        <f>IFERROR(Y307/H307,"0")</f>
        <v>0</v>
      </c>
      <c r="Z308" s="385">
        <f>IFERROR(IF(Z307="",0,Z307),"0")</f>
        <v>0</v>
      </c>
      <c r="AA308" s="386"/>
      <c r="AB308" s="386"/>
      <c r="AC308" s="386"/>
    </row>
    <row r="309" spans="1:68" x14ac:dyDescent="0.2">
      <c r="A309" s="396"/>
      <c r="B309" s="396"/>
      <c r="C309" s="396"/>
      <c r="D309" s="396"/>
      <c r="E309" s="396"/>
      <c r="F309" s="396"/>
      <c r="G309" s="396"/>
      <c r="H309" s="396"/>
      <c r="I309" s="396"/>
      <c r="J309" s="396"/>
      <c r="K309" s="396"/>
      <c r="L309" s="396"/>
      <c r="M309" s="396"/>
      <c r="N309" s="396"/>
      <c r="O309" s="398"/>
      <c r="P309" s="392" t="s">
        <v>69</v>
      </c>
      <c r="Q309" s="393"/>
      <c r="R309" s="393"/>
      <c r="S309" s="393"/>
      <c r="T309" s="393"/>
      <c r="U309" s="393"/>
      <c r="V309" s="394"/>
      <c r="W309" s="37" t="s">
        <v>68</v>
      </c>
      <c r="X309" s="385">
        <f>IFERROR(SUM(X307:X307),"0")</f>
        <v>0</v>
      </c>
      <c r="Y309" s="385">
        <f>IFERROR(SUM(Y307:Y307),"0")</f>
        <v>0</v>
      </c>
      <c r="Z309" s="37"/>
      <c r="AA309" s="386"/>
      <c r="AB309" s="386"/>
      <c r="AC309" s="386"/>
    </row>
    <row r="310" spans="1:68" ht="14.25" customHeight="1" x14ac:dyDescent="0.25">
      <c r="A310" s="395" t="s">
        <v>63</v>
      </c>
      <c r="B310" s="396"/>
      <c r="C310" s="396"/>
      <c r="D310" s="396"/>
      <c r="E310" s="396"/>
      <c r="F310" s="396"/>
      <c r="G310" s="396"/>
      <c r="H310" s="396"/>
      <c r="I310" s="396"/>
      <c r="J310" s="396"/>
      <c r="K310" s="396"/>
      <c r="L310" s="396"/>
      <c r="M310" s="396"/>
      <c r="N310" s="396"/>
      <c r="O310" s="396"/>
      <c r="P310" s="396"/>
      <c r="Q310" s="396"/>
      <c r="R310" s="396"/>
      <c r="S310" s="396"/>
      <c r="T310" s="396"/>
      <c r="U310" s="396"/>
      <c r="V310" s="396"/>
      <c r="W310" s="396"/>
      <c r="X310" s="396"/>
      <c r="Y310" s="396"/>
      <c r="Z310" s="396"/>
      <c r="AA310" s="379"/>
      <c r="AB310" s="379"/>
      <c r="AC310" s="379"/>
    </row>
    <row r="311" spans="1:68" ht="27" customHeight="1" x14ac:dyDescent="0.25">
      <c r="A311" s="54" t="s">
        <v>408</v>
      </c>
      <c r="B311" s="54" t="s">
        <v>409</v>
      </c>
      <c r="C311" s="31">
        <v>4301031305</v>
      </c>
      <c r="D311" s="390">
        <v>4607091389845</v>
      </c>
      <c r="E311" s="391"/>
      <c r="F311" s="382">
        <v>0.35</v>
      </c>
      <c r="G311" s="32">
        <v>6</v>
      </c>
      <c r="H311" s="382">
        <v>2.1</v>
      </c>
      <c r="I311" s="382">
        <v>2.2000000000000002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58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1" s="388"/>
      <c r="R311" s="388"/>
      <c r="S311" s="388"/>
      <c r="T311" s="389"/>
      <c r="U311" s="34"/>
      <c r="V311" s="34"/>
      <c r="W311" s="35" t="s">
        <v>68</v>
      </c>
      <c r="X311" s="383">
        <v>0</v>
      </c>
      <c r="Y311" s="384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65"/>
      <c r="AG311" s="64"/>
      <c r="AJ311" s="66"/>
      <c r="AK311" s="66"/>
      <c r="BB311" s="22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410</v>
      </c>
      <c r="B312" s="54" t="s">
        <v>411</v>
      </c>
      <c r="C312" s="31">
        <v>4301031306</v>
      </c>
      <c r="D312" s="390">
        <v>4680115882881</v>
      </c>
      <c r="E312" s="391"/>
      <c r="F312" s="382">
        <v>0.28000000000000003</v>
      </c>
      <c r="G312" s="32">
        <v>6</v>
      </c>
      <c r="H312" s="382">
        <v>1.68</v>
      </c>
      <c r="I312" s="382">
        <v>1.81</v>
      </c>
      <c r="J312" s="32">
        <v>234</v>
      </c>
      <c r="K312" s="32" t="s">
        <v>66</v>
      </c>
      <c r="L312" s="32"/>
      <c r="M312" s="33" t="s">
        <v>67</v>
      </c>
      <c r="N312" s="33"/>
      <c r="O312" s="32">
        <v>40</v>
      </c>
      <c r="P312" s="53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2" s="388"/>
      <c r="R312" s="388"/>
      <c r="S312" s="388"/>
      <c r="T312" s="389"/>
      <c r="U312" s="34"/>
      <c r="V312" s="34"/>
      <c r="W312" s="35" t="s">
        <v>68</v>
      </c>
      <c r="X312" s="383">
        <v>0</v>
      </c>
      <c r="Y312" s="384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65"/>
      <c r="AG312" s="64"/>
      <c r="AJ312" s="66"/>
      <c r="AK312" s="66"/>
      <c r="BB312" s="225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397"/>
      <c r="B313" s="396"/>
      <c r="C313" s="396"/>
      <c r="D313" s="396"/>
      <c r="E313" s="396"/>
      <c r="F313" s="396"/>
      <c r="G313" s="396"/>
      <c r="H313" s="396"/>
      <c r="I313" s="396"/>
      <c r="J313" s="396"/>
      <c r="K313" s="396"/>
      <c r="L313" s="396"/>
      <c r="M313" s="396"/>
      <c r="N313" s="396"/>
      <c r="O313" s="398"/>
      <c r="P313" s="392" t="s">
        <v>69</v>
      </c>
      <c r="Q313" s="393"/>
      <c r="R313" s="393"/>
      <c r="S313" s="393"/>
      <c r="T313" s="393"/>
      <c r="U313" s="393"/>
      <c r="V313" s="394"/>
      <c r="W313" s="37" t="s">
        <v>70</v>
      </c>
      <c r="X313" s="385">
        <f>IFERROR(X311/H311,"0")+IFERROR(X312/H312,"0")</f>
        <v>0</v>
      </c>
      <c r="Y313" s="385">
        <f>IFERROR(Y311/H311,"0")+IFERROR(Y312/H312,"0")</f>
        <v>0</v>
      </c>
      <c r="Z313" s="385">
        <f>IFERROR(IF(Z311="",0,Z311),"0")+IFERROR(IF(Z312="",0,Z312),"0")</f>
        <v>0</v>
      </c>
      <c r="AA313" s="386"/>
      <c r="AB313" s="386"/>
      <c r="AC313" s="386"/>
    </row>
    <row r="314" spans="1:68" x14ac:dyDescent="0.2">
      <c r="A314" s="396"/>
      <c r="B314" s="396"/>
      <c r="C314" s="396"/>
      <c r="D314" s="396"/>
      <c r="E314" s="396"/>
      <c r="F314" s="396"/>
      <c r="G314" s="396"/>
      <c r="H314" s="396"/>
      <c r="I314" s="396"/>
      <c r="J314" s="396"/>
      <c r="K314" s="396"/>
      <c r="L314" s="396"/>
      <c r="M314" s="396"/>
      <c r="N314" s="396"/>
      <c r="O314" s="398"/>
      <c r="P314" s="392" t="s">
        <v>69</v>
      </c>
      <c r="Q314" s="393"/>
      <c r="R314" s="393"/>
      <c r="S314" s="393"/>
      <c r="T314" s="393"/>
      <c r="U314" s="393"/>
      <c r="V314" s="394"/>
      <c r="W314" s="37" t="s">
        <v>68</v>
      </c>
      <c r="X314" s="385">
        <f>IFERROR(SUM(X311:X312),"0")</f>
        <v>0</v>
      </c>
      <c r="Y314" s="385">
        <f>IFERROR(SUM(Y311:Y312),"0")</f>
        <v>0</v>
      </c>
      <c r="Z314" s="37"/>
      <c r="AA314" s="386"/>
      <c r="AB314" s="386"/>
      <c r="AC314" s="386"/>
    </row>
    <row r="315" spans="1:68" ht="16.5" customHeight="1" x14ac:dyDescent="0.25">
      <c r="A315" s="445" t="s">
        <v>412</v>
      </c>
      <c r="B315" s="396"/>
      <c r="C315" s="396"/>
      <c r="D315" s="396"/>
      <c r="E315" s="396"/>
      <c r="F315" s="396"/>
      <c r="G315" s="396"/>
      <c r="H315" s="396"/>
      <c r="I315" s="396"/>
      <c r="J315" s="396"/>
      <c r="K315" s="396"/>
      <c r="L315" s="396"/>
      <c r="M315" s="396"/>
      <c r="N315" s="396"/>
      <c r="O315" s="396"/>
      <c r="P315" s="396"/>
      <c r="Q315" s="396"/>
      <c r="R315" s="396"/>
      <c r="S315" s="396"/>
      <c r="T315" s="396"/>
      <c r="U315" s="396"/>
      <c r="V315" s="396"/>
      <c r="W315" s="396"/>
      <c r="X315" s="396"/>
      <c r="Y315" s="396"/>
      <c r="Z315" s="396"/>
      <c r="AA315" s="378"/>
      <c r="AB315" s="378"/>
      <c r="AC315" s="378"/>
    </row>
    <row r="316" spans="1:68" ht="14.25" customHeight="1" x14ac:dyDescent="0.25">
      <c r="A316" s="395" t="s">
        <v>109</v>
      </c>
      <c r="B316" s="396"/>
      <c r="C316" s="396"/>
      <c r="D316" s="396"/>
      <c r="E316" s="396"/>
      <c r="F316" s="396"/>
      <c r="G316" s="396"/>
      <c r="H316" s="396"/>
      <c r="I316" s="396"/>
      <c r="J316" s="396"/>
      <c r="K316" s="396"/>
      <c r="L316" s="396"/>
      <c r="M316" s="396"/>
      <c r="N316" s="396"/>
      <c r="O316" s="396"/>
      <c r="P316" s="396"/>
      <c r="Q316" s="396"/>
      <c r="R316" s="396"/>
      <c r="S316" s="396"/>
      <c r="T316" s="396"/>
      <c r="U316" s="396"/>
      <c r="V316" s="396"/>
      <c r="W316" s="396"/>
      <c r="X316" s="396"/>
      <c r="Y316" s="396"/>
      <c r="Z316" s="396"/>
      <c r="AA316" s="379"/>
      <c r="AB316" s="379"/>
      <c r="AC316" s="379"/>
    </row>
    <row r="317" spans="1:68" ht="27" customHeight="1" x14ac:dyDescent="0.25">
      <c r="A317" s="54" t="s">
        <v>413</v>
      </c>
      <c r="B317" s="54" t="s">
        <v>414</v>
      </c>
      <c r="C317" s="31">
        <v>4301012024</v>
      </c>
      <c r="D317" s="390">
        <v>4680115885615</v>
      </c>
      <c r="E317" s="391"/>
      <c r="F317" s="382">
        <v>1.35</v>
      </c>
      <c r="G317" s="32">
        <v>8</v>
      </c>
      <c r="H317" s="382">
        <v>10.8</v>
      </c>
      <c r="I317" s="382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74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7" s="388"/>
      <c r="R317" s="388"/>
      <c r="S317" s="388"/>
      <c r="T317" s="389"/>
      <c r="U317" s="34"/>
      <c r="V317" s="34"/>
      <c r="W317" s="35" t="s">
        <v>68</v>
      </c>
      <c r="X317" s="383">
        <v>0</v>
      </c>
      <c r="Y317" s="384">
        <f t="shared" ref="Y317:Y324" si="57">IFERROR(IF(X317="",0,CEILING((X317/$H317),1)*$H317),"")</f>
        <v>0</v>
      </c>
      <c r="Z317" s="36" t="str">
        <f>IFERROR(IF(Y317=0,"",ROUNDUP(Y317/H317,0)*0.02175),"")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ref="BM317:BM324" si="58">IFERROR(X317*I317/H317,"0")</f>
        <v>0</v>
      </c>
      <c r="BN317" s="64">
        <f t="shared" ref="BN317:BN324" si="59">IFERROR(Y317*I317/H317,"0")</f>
        <v>0</v>
      </c>
      <c r="BO317" s="64">
        <f t="shared" ref="BO317:BO324" si="60">IFERROR(1/J317*(X317/H317),"0")</f>
        <v>0</v>
      </c>
      <c r="BP317" s="64">
        <f t="shared" ref="BP317:BP324" si="61">IFERROR(1/J317*(Y317/H317),"0")</f>
        <v>0</v>
      </c>
    </row>
    <row r="318" spans="1:68" ht="37.5" customHeight="1" x14ac:dyDescent="0.25">
      <c r="A318" s="54" t="s">
        <v>415</v>
      </c>
      <c r="B318" s="54" t="s">
        <v>416</v>
      </c>
      <c r="C318" s="31">
        <v>4301011858</v>
      </c>
      <c r="D318" s="390">
        <v>4680115885646</v>
      </c>
      <c r="E318" s="391"/>
      <c r="F318" s="382">
        <v>1.35</v>
      </c>
      <c r="G318" s="32">
        <v>8</v>
      </c>
      <c r="H318" s="382">
        <v>10.8</v>
      </c>
      <c r="I318" s="382">
        <v>11.28</v>
      </c>
      <c r="J318" s="32">
        <v>56</v>
      </c>
      <c r="K318" s="32" t="s">
        <v>112</v>
      </c>
      <c r="L318" s="32"/>
      <c r="M318" s="33" t="s">
        <v>113</v>
      </c>
      <c r="N318" s="33"/>
      <c r="O318" s="32">
        <v>55</v>
      </c>
      <c r="P318" s="65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8" s="388"/>
      <c r="R318" s="388"/>
      <c r="S318" s="388"/>
      <c r="T318" s="389"/>
      <c r="U318" s="34"/>
      <c r="V318" s="34"/>
      <c r="W318" s="35" t="s">
        <v>68</v>
      </c>
      <c r="X318" s="383">
        <v>0</v>
      </c>
      <c r="Y318" s="384">
        <f t="shared" si="57"/>
        <v>0</v>
      </c>
      <c r="Z318" s="36" t="str">
        <f>IFERROR(IF(Y318=0,"",ROUNDUP(Y318/H318,0)*0.02175),"")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customHeight="1" x14ac:dyDescent="0.25">
      <c r="A319" s="54" t="s">
        <v>417</v>
      </c>
      <c r="B319" s="54" t="s">
        <v>418</v>
      </c>
      <c r="C319" s="31">
        <v>4301011911</v>
      </c>
      <c r="D319" s="390">
        <v>4680115885554</v>
      </c>
      <c r="E319" s="391"/>
      <c r="F319" s="382">
        <v>1.35</v>
      </c>
      <c r="G319" s="32">
        <v>8</v>
      </c>
      <c r="H319" s="382">
        <v>10.8</v>
      </c>
      <c r="I319" s="382">
        <v>11.28</v>
      </c>
      <c r="J319" s="32">
        <v>48</v>
      </c>
      <c r="K319" s="32" t="s">
        <v>112</v>
      </c>
      <c r="L319" s="32"/>
      <c r="M319" s="33" t="s">
        <v>136</v>
      </c>
      <c r="N319" s="33"/>
      <c r="O319" s="32">
        <v>55</v>
      </c>
      <c r="P319" s="767" t="s">
        <v>419</v>
      </c>
      <c r="Q319" s="388"/>
      <c r="R319" s="388"/>
      <c r="S319" s="388"/>
      <c r="T319" s="389"/>
      <c r="U319" s="34"/>
      <c r="V319" s="34"/>
      <c r="W319" s="35" t="s">
        <v>68</v>
      </c>
      <c r="X319" s="383">
        <v>0</v>
      </c>
      <c r="Y319" s="384">
        <f t="shared" si="57"/>
        <v>0</v>
      </c>
      <c r="Z319" s="36" t="str">
        <f>IFERROR(IF(Y319=0,"",ROUNDUP(Y319/H319,0)*0.02039),"")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customHeight="1" x14ac:dyDescent="0.25">
      <c r="A320" s="54" t="s">
        <v>417</v>
      </c>
      <c r="B320" s="54" t="s">
        <v>420</v>
      </c>
      <c r="C320" s="31">
        <v>4301012016</v>
      </c>
      <c r="D320" s="390">
        <v>4680115885554</v>
      </c>
      <c r="E320" s="391"/>
      <c r="F320" s="382">
        <v>1.35</v>
      </c>
      <c r="G320" s="32">
        <v>8</v>
      </c>
      <c r="H320" s="382">
        <v>10.8</v>
      </c>
      <c r="I320" s="382">
        <v>11.28</v>
      </c>
      <c r="J320" s="32">
        <v>56</v>
      </c>
      <c r="K320" s="32" t="s">
        <v>112</v>
      </c>
      <c r="L320" s="32"/>
      <c r="M320" s="33" t="s">
        <v>115</v>
      </c>
      <c r="N320" s="33"/>
      <c r="O320" s="32">
        <v>55</v>
      </c>
      <c r="P320" s="67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388"/>
      <c r="R320" s="388"/>
      <c r="S320" s="388"/>
      <c r="T320" s="389"/>
      <c r="U320" s="34"/>
      <c r="V320" s="34"/>
      <c r="W320" s="35" t="s">
        <v>68</v>
      </c>
      <c r="X320" s="383">
        <v>0</v>
      </c>
      <c r="Y320" s="384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421</v>
      </c>
      <c r="B321" s="54" t="s">
        <v>422</v>
      </c>
      <c r="C321" s="31">
        <v>4301011857</v>
      </c>
      <c r="D321" s="390">
        <v>4680115885622</v>
      </c>
      <c r="E321" s="391"/>
      <c r="F321" s="382">
        <v>0.4</v>
      </c>
      <c r="G321" s="32">
        <v>10</v>
      </c>
      <c r="H321" s="382">
        <v>4</v>
      </c>
      <c r="I321" s="382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9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1" s="388"/>
      <c r="R321" s="388"/>
      <c r="S321" s="388"/>
      <c r="T321" s="389"/>
      <c r="U321" s="34"/>
      <c r="V321" s="34"/>
      <c r="W321" s="35" t="s">
        <v>68</v>
      </c>
      <c r="X321" s="383">
        <v>0</v>
      </c>
      <c r="Y321" s="384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423</v>
      </c>
      <c r="B322" s="54" t="s">
        <v>424</v>
      </c>
      <c r="C322" s="31">
        <v>4301011573</v>
      </c>
      <c r="D322" s="390">
        <v>4680115881938</v>
      </c>
      <c r="E322" s="391"/>
      <c r="F322" s="382">
        <v>0.4</v>
      </c>
      <c r="G322" s="32">
        <v>10</v>
      </c>
      <c r="H322" s="382">
        <v>4</v>
      </c>
      <c r="I322" s="382">
        <v>4.24</v>
      </c>
      <c r="J322" s="32">
        <v>120</v>
      </c>
      <c r="K322" s="32" t="s">
        <v>74</v>
      </c>
      <c r="L322" s="32"/>
      <c r="M322" s="33" t="s">
        <v>113</v>
      </c>
      <c r="N322" s="33"/>
      <c r="O322" s="32">
        <v>90</v>
      </c>
      <c r="P322" s="6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2" s="388"/>
      <c r="R322" s="388"/>
      <c r="S322" s="388"/>
      <c r="T322" s="389"/>
      <c r="U322" s="34"/>
      <c r="V322" s="34"/>
      <c r="W322" s="35" t="s">
        <v>68</v>
      </c>
      <c r="X322" s="383">
        <v>0</v>
      </c>
      <c r="Y322" s="384">
        <f t="shared" si="57"/>
        <v>0</v>
      </c>
      <c r="Z322" s="36" t="str">
        <f>IFERROR(IF(Y322=0,"",ROUNDUP(Y322/H322,0)*0.00937),"")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425</v>
      </c>
      <c r="B323" s="54" t="s">
        <v>426</v>
      </c>
      <c r="C323" s="31">
        <v>4301010944</v>
      </c>
      <c r="D323" s="390">
        <v>4607091387346</v>
      </c>
      <c r="E323" s="391"/>
      <c r="F323" s="382">
        <v>0.4</v>
      </c>
      <c r="G323" s="32">
        <v>10</v>
      </c>
      <c r="H323" s="382">
        <v>4</v>
      </c>
      <c r="I323" s="382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70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3" s="388"/>
      <c r="R323" s="388"/>
      <c r="S323" s="388"/>
      <c r="T323" s="389"/>
      <c r="U323" s="34"/>
      <c r="V323" s="34"/>
      <c r="W323" s="35" t="s">
        <v>68</v>
      </c>
      <c r="X323" s="383">
        <v>0</v>
      </c>
      <c r="Y323" s="384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customHeight="1" x14ac:dyDescent="0.25">
      <c r="A324" s="54" t="s">
        <v>427</v>
      </c>
      <c r="B324" s="54" t="s">
        <v>428</v>
      </c>
      <c r="C324" s="31">
        <v>4301011859</v>
      </c>
      <c r="D324" s="390">
        <v>4680115885608</v>
      </c>
      <c r="E324" s="391"/>
      <c r="F324" s="382">
        <v>0.4</v>
      </c>
      <c r="G324" s="32">
        <v>10</v>
      </c>
      <c r="H324" s="382">
        <v>4</v>
      </c>
      <c r="I324" s="382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55</v>
      </c>
      <c r="P324" s="60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4" s="388"/>
      <c r="R324" s="388"/>
      <c r="S324" s="388"/>
      <c r="T324" s="389"/>
      <c r="U324" s="34"/>
      <c r="V324" s="34"/>
      <c r="W324" s="35" t="s">
        <v>68</v>
      </c>
      <c r="X324" s="383">
        <v>0</v>
      </c>
      <c r="Y324" s="384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x14ac:dyDescent="0.2">
      <c r="A325" s="397"/>
      <c r="B325" s="396"/>
      <c r="C325" s="396"/>
      <c r="D325" s="396"/>
      <c r="E325" s="396"/>
      <c r="F325" s="396"/>
      <c r="G325" s="396"/>
      <c r="H325" s="396"/>
      <c r="I325" s="396"/>
      <c r="J325" s="396"/>
      <c r="K325" s="396"/>
      <c r="L325" s="396"/>
      <c r="M325" s="396"/>
      <c r="N325" s="396"/>
      <c r="O325" s="398"/>
      <c r="P325" s="392" t="s">
        <v>69</v>
      </c>
      <c r="Q325" s="393"/>
      <c r="R325" s="393"/>
      <c r="S325" s="393"/>
      <c r="T325" s="393"/>
      <c r="U325" s="393"/>
      <c r="V325" s="394"/>
      <c r="W325" s="37" t="s">
        <v>70</v>
      </c>
      <c r="X325" s="385">
        <f>IFERROR(X317/H317,"0")+IFERROR(X318/H318,"0")+IFERROR(X319/H319,"0")+IFERROR(X320/H320,"0")+IFERROR(X321/H321,"0")+IFERROR(X322/H322,"0")+IFERROR(X323/H323,"0")+IFERROR(X324/H324,"0")</f>
        <v>0</v>
      </c>
      <c r="Y325" s="385">
        <f>IFERROR(Y317/H317,"0")+IFERROR(Y318/H318,"0")+IFERROR(Y319/H319,"0")+IFERROR(Y320/H320,"0")+IFERROR(Y321/H321,"0")+IFERROR(Y322/H322,"0")+IFERROR(Y323/H323,"0")+IFERROR(Y324/H324,"0")</f>
        <v>0</v>
      </c>
      <c r="Z325" s="385">
        <f>IFERROR(IF(Z317="",0,Z317),"0")+IFERROR(IF(Z318="",0,Z318),"0")+IFERROR(IF(Z319="",0,Z319),"0")+IFERROR(IF(Z320="",0,Z320),"0")+IFERROR(IF(Z321="",0,Z321),"0")+IFERROR(IF(Z322="",0,Z322),"0")+IFERROR(IF(Z323="",0,Z323),"0")+IFERROR(IF(Z324="",0,Z324),"0")</f>
        <v>0</v>
      </c>
      <c r="AA325" s="386"/>
      <c r="AB325" s="386"/>
      <c r="AC325" s="386"/>
    </row>
    <row r="326" spans="1:68" x14ac:dyDescent="0.2">
      <c r="A326" s="396"/>
      <c r="B326" s="396"/>
      <c r="C326" s="396"/>
      <c r="D326" s="396"/>
      <c r="E326" s="396"/>
      <c r="F326" s="396"/>
      <c r="G326" s="396"/>
      <c r="H326" s="396"/>
      <c r="I326" s="396"/>
      <c r="J326" s="396"/>
      <c r="K326" s="396"/>
      <c r="L326" s="396"/>
      <c r="M326" s="396"/>
      <c r="N326" s="396"/>
      <c r="O326" s="398"/>
      <c r="P326" s="392" t="s">
        <v>69</v>
      </c>
      <c r="Q326" s="393"/>
      <c r="R326" s="393"/>
      <c r="S326" s="393"/>
      <c r="T326" s="393"/>
      <c r="U326" s="393"/>
      <c r="V326" s="394"/>
      <c r="W326" s="37" t="s">
        <v>68</v>
      </c>
      <c r="X326" s="385">
        <f>IFERROR(SUM(X317:X324),"0")</f>
        <v>0</v>
      </c>
      <c r="Y326" s="385">
        <f>IFERROR(SUM(Y317:Y324),"0")</f>
        <v>0</v>
      </c>
      <c r="Z326" s="37"/>
      <c r="AA326" s="386"/>
      <c r="AB326" s="386"/>
      <c r="AC326" s="386"/>
    </row>
    <row r="327" spans="1:68" ht="14.25" customHeight="1" x14ac:dyDescent="0.25">
      <c r="A327" s="395" t="s">
        <v>63</v>
      </c>
      <c r="B327" s="396"/>
      <c r="C327" s="396"/>
      <c r="D327" s="396"/>
      <c r="E327" s="396"/>
      <c r="F327" s="396"/>
      <c r="G327" s="396"/>
      <c r="H327" s="396"/>
      <c r="I327" s="396"/>
      <c r="J327" s="396"/>
      <c r="K327" s="396"/>
      <c r="L327" s="396"/>
      <c r="M327" s="396"/>
      <c r="N327" s="396"/>
      <c r="O327" s="396"/>
      <c r="P327" s="396"/>
      <c r="Q327" s="396"/>
      <c r="R327" s="396"/>
      <c r="S327" s="396"/>
      <c r="T327" s="396"/>
      <c r="U327" s="396"/>
      <c r="V327" s="396"/>
      <c r="W327" s="396"/>
      <c r="X327" s="396"/>
      <c r="Y327" s="396"/>
      <c r="Z327" s="396"/>
      <c r="AA327" s="379"/>
      <c r="AB327" s="379"/>
      <c r="AC327" s="379"/>
    </row>
    <row r="328" spans="1:68" ht="27" customHeight="1" x14ac:dyDescent="0.25">
      <c r="A328" s="54" t="s">
        <v>429</v>
      </c>
      <c r="B328" s="54" t="s">
        <v>430</v>
      </c>
      <c r="C328" s="31">
        <v>4301030878</v>
      </c>
      <c r="D328" s="390">
        <v>4607091387193</v>
      </c>
      <c r="E328" s="391"/>
      <c r="F328" s="382">
        <v>0.7</v>
      </c>
      <c r="G328" s="32">
        <v>6</v>
      </c>
      <c r="H328" s="382">
        <v>4.2</v>
      </c>
      <c r="I328" s="382">
        <v>4.46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35</v>
      </c>
      <c r="P328" s="41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8" s="388"/>
      <c r="R328" s="388"/>
      <c r="S328" s="388"/>
      <c r="T328" s="389"/>
      <c r="U328" s="34"/>
      <c r="V328" s="34"/>
      <c r="W328" s="35" t="s">
        <v>68</v>
      </c>
      <c r="X328" s="383">
        <v>0</v>
      </c>
      <c r="Y328" s="3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431</v>
      </c>
      <c r="B329" s="54" t="s">
        <v>432</v>
      </c>
      <c r="C329" s="31">
        <v>4301031153</v>
      </c>
      <c r="D329" s="390">
        <v>4607091387230</v>
      </c>
      <c r="E329" s="391"/>
      <c r="F329" s="382">
        <v>0.7</v>
      </c>
      <c r="G329" s="32">
        <v>6</v>
      </c>
      <c r="H329" s="382">
        <v>4.2</v>
      </c>
      <c r="I329" s="382">
        <v>4.46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6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9" s="388"/>
      <c r="R329" s="388"/>
      <c r="S329" s="388"/>
      <c r="T329" s="389"/>
      <c r="U329" s="34"/>
      <c r="V329" s="34"/>
      <c r="W329" s="35" t="s">
        <v>68</v>
      </c>
      <c r="X329" s="383">
        <v>0</v>
      </c>
      <c r="Y329" s="384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5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433</v>
      </c>
      <c r="B330" s="54" t="s">
        <v>434</v>
      </c>
      <c r="C330" s="31">
        <v>4301031154</v>
      </c>
      <c r="D330" s="390">
        <v>4607091387292</v>
      </c>
      <c r="E330" s="391"/>
      <c r="F330" s="382">
        <v>0.73</v>
      </c>
      <c r="G330" s="32">
        <v>6</v>
      </c>
      <c r="H330" s="382">
        <v>4.38</v>
      </c>
      <c r="I330" s="382">
        <v>4.6399999999999997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45</v>
      </c>
      <c r="P330" s="63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0" s="388"/>
      <c r="R330" s="388"/>
      <c r="S330" s="388"/>
      <c r="T330" s="389"/>
      <c r="U330" s="34"/>
      <c r="V330" s="34"/>
      <c r="W330" s="35" t="s">
        <v>68</v>
      </c>
      <c r="X330" s="383">
        <v>0</v>
      </c>
      <c r="Y330" s="384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435</v>
      </c>
      <c r="B331" s="54" t="s">
        <v>436</v>
      </c>
      <c r="C331" s="31">
        <v>4301031152</v>
      </c>
      <c r="D331" s="390">
        <v>4607091387285</v>
      </c>
      <c r="E331" s="391"/>
      <c r="F331" s="382">
        <v>0.35</v>
      </c>
      <c r="G331" s="32">
        <v>6</v>
      </c>
      <c r="H331" s="382">
        <v>2.1</v>
      </c>
      <c r="I331" s="382">
        <v>2.23</v>
      </c>
      <c r="J331" s="32">
        <v>234</v>
      </c>
      <c r="K331" s="32" t="s">
        <v>66</v>
      </c>
      <c r="L331" s="32"/>
      <c r="M331" s="33" t="s">
        <v>67</v>
      </c>
      <c r="N331" s="33"/>
      <c r="O331" s="32">
        <v>40</v>
      </c>
      <c r="P331" s="46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1" s="388"/>
      <c r="R331" s="388"/>
      <c r="S331" s="388"/>
      <c r="T331" s="389"/>
      <c r="U331" s="34"/>
      <c r="V331" s="34"/>
      <c r="W331" s="35" t="s">
        <v>68</v>
      </c>
      <c r="X331" s="383">
        <v>0</v>
      </c>
      <c r="Y331" s="384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397"/>
      <c r="B332" s="396"/>
      <c r="C332" s="396"/>
      <c r="D332" s="396"/>
      <c r="E332" s="396"/>
      <c r="F332" s="396"/>
      <c r="G332" s="396"/>
      <c r="H332" s="396"/>
      <c r="I332" s="396"/>
      <c r="J332" s="396"/>
      <c r="K332" s="396"/>
      <c r="L332" s="396"/>
      <c r="M332" s="396"/>
      <c r="N332" s="396"/>
      <c r="O332" s="398"/>
      <c r="P332" s="392" t="s">
        <v>69</v>
      </c>
      <c r="Q332" s="393"/>
      <c r="R332" s="393"/>
      <c r="S332" s="393"/>
      <c r="T332" s="393"/>
      <c r="U332" s="393"/>
      <c r="V332" s="394"/>
      <c r="W332" s="37" t="s">
        <v>70</v>
      </c>
      <c r="X332" s="385">
        <f>IFERROR(X328/H328,"0")+IFERROR(X329/H329,"0")+IFERROR(X330/H330,"0")+IFERROR(X331/H331,"0")</f>
        <v>0</v>
      </c>
      <c r="Y332" s="385">
        <f>IFERROR(Y328/H328,"0")+IFERROR(Y329/H329,"0")+IFERROR(Y330/H330,"0")+IFERROR(Y331/H331,"0")</f>
        <v>0</v>
      </c>
      <c r="Z332" s="385">
        <f>IFERROR(IF(Z328="",0,Z328),"0")+IFERROR(IF(Z329="",0,Z329),"0")+IFERROR(IF(Z330="",0,Z330),"0")+IFERROR(IF(Z331="",0,Z331),"0")</f>
        <v>0</v>
      </c>
      <c r="AA332" s="386"/>
      <c r="AB332" s="386"/>
      <c r="AC332" s="386"/>
    </row>
    <row r="333" spans="1:68" x14ac:dyDescent="0.2">
      <c r="A333" s="396"/>
      <c r="B333" s="396"/>
      <c r="C333" s="396"/>
      <c r="D333" s="396"/>
      <c r="E333" s="396"/>
      <c r="F333" s="396"/>
      <c r="G333" s="396"/>
      <c r="H333" s="396"/>
      <c r="I333" s="396"/>
      <c r="J333" s="396"/>
      <c r="K333" s="396"/>
      <c r="L333" s="396"/>
      <c r="M333" s="396"/>
      <c r="N333" s="396"/>
      <c r="O333" s="398"/>
      <c r="P333" s="392" t="s">
        <v>69</v>
      </c>
      <c r="Q333" s="393"/>
      <c r="R333" s="393"/>
      <c r="S333" s="393"/>
      <c r="T333" s="393"/>
      <c r="U333" s="393"/>
      <c r="V333" s="394"/>
      <c r="W333" s="37" t="s">
        <v>68</v>
      </c>
      <c r="X333" s="385">
        <f>IFERROR(SUM(X328:X331),"0")</f>
        <v>0</v>
      </c>
      <c r="Y333" s="385">
        <f>IFERROR(SUM(Y328:Y331),"0")</f>
        <v>0</v>
      </c>
      <c r="Z333" s="37"/>
      <c r="AA333" s="386"/>
      <c r="AB333" s="386"/>
      <c r="AC333" s="386"/>
    </row>
    <row r="334" spans="1:68" ht="14.25" customHeight="1" x14ac:dyDescent="0.25">
      <c r="A334" s="395" t="s">
        <v>71</v>
      </c>
      <c r="B334" s="396"/>
      <c r="C334" s="396"/>
      <c r="D334" s="396"/>
      <c r="E334" s="396"/>
      <c r="F334" s="396"/>
      <c r="G334" s="396"/>
      <c r="H334" s="396"/>
      <c r="I334" s="396"/>
      <c r="J334" s="396"/>
      <c r="K334" s="396"/>
      <c r="L334" s="396"/>
      <c r="M334" s="396"/>
      <c r="N334" s="396"/>
      <c r="O334" s="396"/>
      <c r="P334" s="396"/>
      <c r="Q334" s="396"/>
      <c r="R334" s="396"/>
      <c r="S334" s="396"/>
      <c r="T334" s="396"/>
      <c r="U334" s="396"/>
      <c r="V334" s="396"/>
      <c r="W334" s="396"/>
      <c r="X334" s="396"/>
      <c r="Y334" s="396"/>
      <c r="Z334" s="396"/>
      <c r="AA334" s="379"/>
      <c r="AB334" s="379"/>
      <c r="AC334" s="379"/>
    </row>
    <row r="335" spans="1:68" ht="16.5" customHeight="1" x14ac:dyDescent="0.25">
      <c r="A335" s="54" t="s">
        <v>437</v>
      </c>
      <c r="B335" s="54" t="s">
        <v>438</v>
      </c>
      <c r="C335" s="31">
        <v>4301051100</v>
      </c>
      <c r="D335" s="390">
        <v>4607091387766</v>
      </c>
      <c r="E335" s="391"/>
      <c r="F335" s="382">
        <v>1.3</v>
      </c>
      <c r="G335" s="32">
        <v>6</v>
      </c>
      <c r="H335" s="382">
        <v>7.8</v>
      </c>
      <c r="I335" s="382">
        <v>8.3580000000000005</v>
      </c>
      <c r="J335" s="32">
        <v>56</v>
      </c>
      <c r="K335" s="32" t="s">
        <v>112</v>
      </c>
      <c r="L335" s="32"/>
      <c r="M335" s="33" t="s">
        <v>115</v>
      </c>
      <c r="N335" s="33"/>
      <c r="O335" s="32">
        <v>40</v>
      </c>
      <c r="P335" s="68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5" s="388"/>
      <c r="R335" s="388"/>
      <c r="S335" s="388"/>
      <c r="T335" s="389"/>
      <c r="U335" s="34"/>
      <c r="V335" s="34"/>
      <c r="W335" s="35" t="s">
        <v>68</v>
      </c>
      <c r="X335" s="383">
        <v>0</v>
      </c>
      <c r="Y335" s="384">
        <f t="shared" ref="Y335:Y340" si="62">IFERROR(IF(X335="",0,CEILING((X335/$H335),1)*$H335),"")</f>
        <v>0</v>
      </c>
      <c r="Z335" s="36" t="str">
        <f>IFERROR(IF(Y335=0,"",ROUNDUP(Y335/H335,0)*0.02175),"")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ref="BM335:BM340" si="63">IFERROR(X335*I335/H335,"0")</f>
        <v>0</v>
      </c>
      <c r="BN335" s="64">
        <f t="shared" ref="BN335:BN340" si="64">IFERROR(Y335*I335/H335,"0")</f>
        <v>0</v>
      </c>
      <c r="BO335" s="64">
        <f t="shared" ref="BO335:BO340" si="65">IFERROR(1/J335*(X335/H335),"0")</f>
        <v>0</v>
      </c>
      <c r="BP335" s="64">
        <f t="shared" ref="BP335:BP340" si="66">IFERROR(1/J335*(Y335/H335),"0")</f>
        <v>0</v>
      </c>
    </row>
    <row r="336" spans="1:68" ht="27" customHeight="1" x14ac:dyDescent="0.25">
      <c r="A336" s="54" t="s">
        <v>439</v>
      </c>
      <c r="B336" s="54" t="s">
        <v>440</v>
      </c>
      <c r="C336" s="31">
        <v>4301051116</v>
      </c>
      <c r="D336" s="390">
        <v>4607091387957</v>
      </c>
      <c r="E336" s="391"/>
      <c r="F336" s="382">
        <v>1.3</v>
      </c>
      <c r="G336" s="32">
        <v>6</v>
      </c>
      <c r="H336" s="382">
        <v>7.8</v>
      </c>
      <c r="I336" s="382">
        <v>8.3640000000000008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40</v>
      </c>
      <c r="P336" s="7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6" s="388"/>
      <c r="R336" s="388"/>
      <c r="S336" s="388"/>
      <c r="T336" s="389"/>
      <c r="U336" s="34"/>
      <c r="V336" s="34"/>
      <c r="W336" s="35" t="s">
        <v>68</v>
      </c>
      <c r="X336" s="383">
        <v>0</v>
      </c>
      <c r="Y336" s="384">
        <f t="shared" si="62"/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customHeight="1" x14ac:dyDescent="0.25">
      <c r="A337" s="54" t="s">
        <v>441</v>
      </c>
      <c r="B337" s="54" t="s">
        <v>442</v>
      </c>
      <c r="C337" s="31">
        <v>4301051115</v>
      </c>
      <c r="D337" s="390">
        <v>4607091387964</v>
      </c>
      <c r="E337" s="391"/>
      <c r="F337" s="382">
        <v>1.35</v>
      </c>
      <c r="G337" s="32">
        <v>6</v>
      </c>
      <c r="H337" s="382">
        <v>8.1</v>
      </c>
      <c r="I337" s="382">
        <v>8.6460000000000008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40</v>
      </c>
      <c r="P337" s="49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7" s="388"/>
      <c r="R337" s="388"/>
      <c r="S337" s="388"/>
      <c r="T337" s="389"/>
      <c r="U337" s="34"/>
      <c r="V337" s="34"/>
      <c r="W337" s="35" t="s">
        <v>68</v>
      </c>
      <c r="X337" s="383">
        <v>0</v>
      </c>
      <c r="Y337" s="384">
        <f t="shared" si="62"/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customHeight="1" x14ac:dyDescent="0.25">
      <c r="A338" s="54" t="s">
        <v>443</v>
      </c>
      <c r="B338" s="54" t="s">
        <v>444</v>
      </c>
      <c r="C338" s="31">
        <v>4301051705</v>
      </c>
      <c r="D338" s="390">
        <v>4680115884588</v>
      </c>
      <c r="E338" s="391"/>
      <c r="F338" s="382">
        <v>0.5</v>
      </c>
      <c r="G338" s="32">
        <v>6</v>
      </c>
      <c r="H338" s="382">
        <v>3</v>
      </c>
      <c r="I338" s="382">
        <v>3.266</v>
      </c>
      <c r="J338" s="32">
        <v>156</v>
      </c>
      <c r="K338" s="32" t="s">
        <v>74</v>
      </c>
      <c r="L338" s="32"/>
      <c r="M338" s="33" t="s">
        <v>67</v>
      </c>
      <c r="N338" s="33"/>
      <c r="O338" s="32">
        <v>40</v>
      </c>
      <c r="P338" s="78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8" s="388"/>
      <c r="R338" s="388"/>
      <c r="S338" s="388"/>
      <c r="T338" s="389"/>
      <c r="U338" s="34"/>
      <c r="V338" s="34"/>
      <c r="W338" s="35" t="s">
        <v>68</v>
      </c>
      <c r="X338" s="383">
        <v>0</v>
      </c>
      <c r="Y338" s="384">
        <f t="shared" si="62"/>
        <v>0</v>
      </c>
      <c r="Z338" s="36" t="str">
        <f>IFERROR(IF(Y338=0,"",ROUNDUP(Y338/H338,0)*0.00753),"")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customHeight="1" x14ac:dyDescent="0.25">
      <c r="A339" s="54" t="s">
        <v>445</v>
      </c>
      <c r="B339" s="54" t="s">
        <v>446</v>
      </c>
      <c r="C339" s="31">
        <v>4301051130</v>
      </c>
      <c r="D339" s="390">
        <v>4607091387537</v>
      </c>
      <c r="E339" s="391"/>
      <c r="F339" s="382">
        <v>0.45</v>
      </c>
      <c r="G339" s="32">
        <v>6</v>
      </c>
      <c r="H339" s="382">
        <v>2.7</v>
      </c>
      <c r="I339" s="382">
        <v>2.99</v>
      </c>
      <c r="J339" s="32">
        <v>156</v>
      </c>
      <c r="K339" s="32" t="s">
        <v>74</v>
      </c>
      <c r="L339" s="32"/>
      <c r="M339" s="33" t="s">
        <v>67</v>
      </c>
      <c r="N339" s="33"/>
      <c r="O339" s="32">
        <v>40</v>
      </c>
      <c r="P339" s="50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9" s="388"/>
      <c r="R339" s="388"/>
      <c r="S339" s="388"/>
      <c r="T339" s="389"/>
      <c r="U339" s="34"/>
      <c r="V339" s="34"/>
      <c r="W339" s="35" t="s">
        <v>68</v>
      </c>
      <c r="X339" s="383">
        <v>0</v>
      </c>
      <c r="Y339" s="384">
        <f t="shared" si="62"/>
        <v>0</v>
      </c>
      <c r="Z339" s="36" t="str">
        <f>IFERROR(IF(Y339=0,"",ROUNDUP(Y339/H339,0)*0.00753),"")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customHeight="1" x14ac:dyDescent="0.25">
      <c r="A340" s="54" t="s">
        <v>447</v>
      </c>
      <c r="B340" s="54" t="s">
        <v>448</v>
      </c>
      <c r="C340" s="31">
        <v>4301051132</v>
      </c>
      <c r="D340" s="390">
        <v>4607091387513</v>
      </c>
      <c r="E340" s="391"/>
      <c r="F340" s="382">
        <v>0.45</v>
      </c>
      <c r="G340" s="32">
        <v>6</v>
      </c>
      <c r="H340" s="382">
        <v>2.7</v>
      </c>
      <c r="I340" s="382">
        <v>2.9780000000000002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0" s="388"/>
      <c r="R340" s="388"/>
      <c r="S340" s="388"/>
      <c r="T340" s="389"/>
      <c r="U340" s="34"/>
      <c r="V340" s="34"/>
      <c r="W340" s="35" t="s">
        <v>68</v>
      </c>
      <c r="X340" s="383">
        <v>0</v>
      </c>
      <c r="Y340" s="384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x14ac:dyDescent="0.2">
      <c r="A341" s="397"/>
      <c r="B341" s="396"/>
      <c r="C341" s="396"/>
      <c r="D341" s="396"/>
      <c r="E341" s="396"/>
      <c r="F341" s="396"/>
      <c r="G341" s="396"/>
      <c r="H341" s="396"/>
      <c r="I341" s="396"/>
      <c r="J341" s="396"/>
      <c r="K341" s="396"/>
      <c r="L341" s="396"/>
      <c r="M341" s="396"/>
      <c r="N341" s="396"/>
      <c r="O341" s="398"/>
      <c r="P341" s="392" t="s">
        <v>69</v>
      </c>
      <c r="Q341" s="393"/>
      <c r="R341" s="393"/>
      <c r="S341" s="393"/>
      <c r="T341" s="393"/>
      <c r="U341" s="393"/>
      <c r="V341" s="394"/>
      <c r="W341" s="37" t="s">
        <v>70</v>
      </c>
      <c r="X341" s="385">
        <f>IFERROR(X335/H335,"0")+IFERROR(X336/H336,"0")+IFERROR(X337/H337,"0")+IFERROR(X338/H338,"0")+IFERROR(X339/H339,"0")+IFERROR(X340/H340,"0")</f>
        <v>0</v>
      </c>
      <c r="Y341" s="385">
        <f>IFERROR(Y335/H335,"0")+IFERROR(Y336/H336,"0")+IFERROR(Y337/H337,"0")+IFERROR(Y338/H338,"0")+IFERROR(Y339/H339,"0")+IFERROR(Y340/H340,"0")</f>
        <v>0</v>
      </c>
      <c r="Z341" s="385">
        <f>IFERROR(IF(Z335="",0,Z335),"0")+IFERROR(IF(Z336="",0,Z336),"0")+IFERROR(IF(Z337="",0,Z337),"0")+IFERROR(IF(Z338="",0,Z338),"0")+IFERROR(IF(Z339="",0,Z339),"0")+IFERROR(IF(Z340="",0,Z340),"0")</f>
        <v>0</v>
      </c>
      <c r="AA341" s="386"/>
      <c r="AB341" s="386"/>
      <c r="AC341" s="386"/>
    </row>
    <row r="342" spans="1:68" x14ac:dyDescent="0.2">
      <c r="A342" s="396"/>
      <c r="B342" s="396"/>
      <c r="C342" s="396"/>
      <c r="D342" s="396"/>
      <c r="E342" s="396"/>
      <c r="F342" s="396"/>
      <c r="G342" s="396"/>
      <c r="H342" s="396"/>
      <c r="I342" s="396"/>
      <c r="J342" s="396"/>
      <c r="K342" s="396"/>
      <c r="L342" s="396"/>
      <c r="M342" s="396"/>
      <c r="N342" s="396"/>
      <c r="O342" s="398"/>
      <c r="P342" s="392" t="s">
        <v>69</v>
      </c>
      <c r="Q342" s="393"/>
      <c r="R342" s="393"/>
      <c r="S342" s="393"/>
      <c r="T342" s="393"/>
      <c r="U342" s="393"/>
      <c r="V342" s="394"/>
      <c r="W342" s="37" t="s">
        <v>68</v>
      </c>
      <c r="X342" s="385">
        <f>IFERROR(SUM(X335:X340),"0")</f>
        <v>0</v>
      </c>
      <c r="Y342" s="385">
        <f>IFERROR(SUM(Y335:Y340),"0")</f>
        <v>0</v>
      </c>
      <c r="Z342" s="37"/>
      <c r="AA342" s="386"/>
      <c r="AB342" s="386"/>
      <c r="AC342" s="386"/>
    </row>
    <row r="343" spans="1:68" ht="14.25" customHeight="1" x14ac:dyDescent="0.25">
      <c r="A343" s="395" t="s">
        <v>170</v>
      </c>
      <c r="B343" s="396"/>
      <c r="C343" s="396"/>
      <c r="D343" s="396"/>
      <c r="E343" s="396"/>
      <c r="F343" s="396"/>
      <c r="G343" s="396"/>
      <c r="H343" s="396"/>
      <c r="I343" s="396"/>
      <c r="J343" s="396"/>
      <c r="K343" s="396"/>
      <c r="L343" s="396"/>
      <c r="M343" s="396"/>
      <c r="N343" s="396"/>
      <c r="O343" s="396"/>
      <c r="P343" s="396"/>
      <c r="Q343" s="396"/>
      <c r="R343" s="396"/>
      <c r="S343" s="396"/>
      <c r="T343" s="396"/>
      <c r="U343" s="396"/>
      <c r="V343" s="396"/>
      <c r="W343" s="396"/>
      <c r="X343" s="396"/>
      <c r="Y343" s="396"/>
      <c r="Z343" s="396"/>
      <c r="AA343" s="379"/>
      <c r="AB343" s="379"/>
      <c r="AC343" s="379"/>
    </row>
    <row r="344" spans="1:68" ht="16.5" customHeight="1" x14ac:dyDescent="0.25">
      <c r="A344" s="54" t="s">
        <v>449</v>
      </c>
      <c r="B344" s="54" t="s">
        <v>450</v>
      </c>
      <c r="C344" s="31">
        <v>4301060379</v>
      </c>
      <c r="D344" s="390">
        <v>4607091380880</v>
      </c>
      <c r="E344" s="391"/>
      <c r="F344" s="382">
        <v>1.4</v>
      </c>
      <c r="G344" s="32">
        <v>6</v>
      </c>
      <c r="H344" s="382">
        <v>8.4</v>
      </c>
      <c r="I344" s="382">
        <v>8.9640000000000004</v>
      </c>
      <c r="J344" s="32">
        <v>56</v>
      </c>
      <c r="K344" s="32" t="s">
        <v>112</v>
      </c>
      <c r="L344" s="32"/>
      <c r="M344" s="33" t="s">
        <v>67</v>
      </c>
      <c r="N344" s="33"/>
      <c r="O344" s="32">
        <v>30</v>
      </c>
      <c r="P344" s="74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4" s="388"/>
      <c r="R344" s="388"/>
      <c r="S344" s="388"/>
      <c r="T344" s="389"/>
      <c r="U344" s="34"/>
      <c r="V344" s="34"/>
      <c r="W344" s="35" t="s">
        <v>68</v>
      </c>
      <c r="X344" s="383">
        <v>300</v>
      </c>
      <c r="Y344" s="384">
        <f>IFERROR(IF(X344="",0,CEILING((X344/$H344),1)*$H344),"")</f>
        <v>302.40000000000003</v>
      </c>
      <c r="Z344" s="36">
        <f>IFERROR(IF(Y344=0,"",ROUNDUP(Y344/H344,0)*0.02175),"")</f>
        <v>0.78299999999999992</v>
      </c>
      <c r="AA344" s="56"/>
      <c r="AB344" s="57"/>
      <c r="AC344" s="65"/>
      <c r="AG344" s="64"/>
      <c r="AJ344" s="66"/>
      <c r="AK344" s="66"/>
      <c r="BB344" s="244" t="s">
        <v>1</v>
      </c>
      <c r="BM344" s="64">
        <f>IFERROR(X344*I344/H344,"0")</f>
        <v>320.14285714285717</v>
      </c>
      <c r="BN344" s="64">
        <f>IFERROR(Y344*I344/H344,"0")</f>
        <v>322.70400000000006</v>
      </c>
      <c r="BO344" s="64">
        <f>IFERROR(1/J344*(X344/H344),"0")</f>
        <v>0.63775510204081631</v>
      </c>
      <c r="BP344" s="64">
        <f>IFERROR(1/J344*(Y344/H344),"0")</f>
        <v>0.64285714285714279</v>
      </c>
    </row>
    <row r="345" spans="1:68" ht="27" customHeight="1" x14ac:dyDescent="0.25">
      <c r="A345" s="54" t="s">
        <v>451</v>
      </c>
      <c r="B345" s="54" t="s">
        <v>452</v>
      </c>
      <c r="C345" s="31">
        <v>4301060308</v>
      </c>
      <c r="D345" s="390">
        <v>4607091384482</v>
      </c>
      <c r="E345" s="391"/>
      <c r="F345" s="382">
        <v>1.3</v>
      </c>
      <c r="G345" s="32">
        <v>6</v>
      </c>
      <c r="H345" s="382">
        <v>7.8</v>
      </c>
      <c r="I345" s="382">
        <v>8.3640000000000008</v>
      </c>
      <c r="J345" s="32">
        <v>56</v>
      </c>
      <c r="K345" s="32" t="s">
        <v>112</v>
      </c>
      <c r="L345" s="32"/>
      <c r="M345" s="33" t="s">
        <v>67</v>
      </c>
      <c r="N345" s="33"/>
      <c r="O345" s="32">
        <v>30</v>
      </c>
      <c r="P345" s="66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5" s="388"/>
      <c r="R345" s="388"/>
      <c r="S345" s="388"/>
      <c r="T345" s="389"/>
      <c r="U345" s="34"/>
      <c r="V345" s="34"/>
      <c r="W345" s="35" t="s">
        <v>68</v>
      </c>
      <c r="X345" s="383">
        <v>0</v>
      </c>
      <c r="Y345" s="384">
        <f>IFERROR(IF(X345="",0,CEILING((X345/$H345),1)*$H345),"")</f>
        <v>0</v>
      </c>
      <c r="Z345" s="36" t="str">
        <f>IFERROR(IF(Y345=0,"",ROUNDUP(Y345/H345,0)*0.02175),"")</f>
        <v/>
      </c>
      <c r="AA345" s="56"/>
      <c r="AB345" s="57"/>
      <c r="AC345" s="65"/>
      <c r="AG345" s="64"/>
      <c r="AJ345" s="66"/>
      <c r="AK345" s="66"/>
      <c r="BB345" s="245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16.5" customHeight="1" x14ac:dyDescent="0.25">
      <c r="A346" s="54" t="s">
        <v>453</v>
      </c>
      <c r="B346" s="54" t="s">
        <v>454</v>
      </c>
      <c r="C346" s="31">
        <v>4301060325</v>
      </c>
      <c r="D346" s="390">
        <v>4607091380897</v>
      </c>
      <c r="E346" s="391"/>
      <c r="F346" s="382">
        <v>1.4</v>
      </c>
      <c r="G346" s="32">
        <v>6</v>
      </c>
      <c r="H346" s="382">
        <v>8.4</v>
      </c>
      <c r="I346" s="382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69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6" s="388"/>
      <c r="R346" s="388"/>
      <c r="S346" s="388"/>
      <c r="T346" s="389"/>
      <c r="U346" s="34"/>
      <c r="V346" s="34"/>
      <c r="W346" s="35" t="s">
        <v>68</v>
      </c>
      <c r="X346" s="383">
        <v>0</v>
      </c>
      <c r="Y346" s="384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397"/>
      <c r="B347" s="396"/>
      <c r="C347" s="396"/>
      <c r="D347" s="396"/>
      <c r="E347" s="396"/>
      <c r="F347" s="396"/>
      <c r="G347" s="396"/>
      <c r="H347" s="396"/>
      <c r="I347" s="396"/>
      <c r="J347" s="396"/>
      <c r="K347" s="396"/>
      <c r="L347" s="396"/>
      <c r="M347" s="396"/>
      <c r="N347" s="396"/>
      <c r="O347" s="398"/>
      <c r="P347" s="392" t="s">
        <v>69</v>
      </c>
      <c r="Q347" s="393"/>
      <c r="R347" s="393"/>
      <c r="S347" s="393"/>
      <c r="T347" s="393"/>
      <c r="U347" s="393"/>
      <c r="V347" s="394"/>
      <c r="W347" s="37" t="s">
        <v>70</v>
      </c>
      <c r="X347" s="385">
        <f>IFERROR(X344/H344,"0")+IFERROR(X345/H345,"0")+IFERROR(X346/H346,"0")</f>
        <v>35.714285714285715</v>
      </c>
      <c r="Y347" s="385">
        <f>IFERROR(Y344/H344,"0")+IFERROR(Y345/H345,"0")+IFERROR(Y346/H346,"0")</f>
        <v>36</v>
      </c>
      <c r="Z347" s="385">
        <f>IFERROR(IF(Z344="",0,Z344),"0")+IFERROR(IF(Z345="",0,Z345),"0")+IFERROR(IF(Z346="",0,Z346),"0")</f>
        <v>0.78299999999999992</v>
      </c>
      <c r="AA347" s="386"/>
      <c r="AB347" s="386"/>
      <c r="AC347" s="386"/>
    </row>
    <row r="348" spans="1:68" x14ac:dyDescent="0.2">
      <c r="A348" s="396"/>
      <c r="B348" s="396"/>
      <c r="C348" s="396"/>
      <c r="D348" s="396"/>
      <c r="E348" s="396"/>
      <c r="F348" s="396"/>
      <c r="G348" s="396"/>
      <c r="H348" s="396"/>
      <c r="I348" s="396"/>
      <c r="J348" s="396"/>
      <c r="K348" s="396"/>
      <c r="L348" s="396"/>
      <c r="M348" s="396"/>
      <c r="N348" s="396"/>
      <c r="O348" s="398"/>
      <c r="P348" s="392" t="s">
        <v>69</v>
      </c>
      <c r="Q348" s="393"/>
      <c r="R348" s="393"/>
      <c r="S348" s="393"/>
      <c r="T348" s="393"/>
      <c r="U348" s="393"/>
      <c r="V348" s="394"/>
      <c r="W348" s="37" t="s">
        <v>68</v>
      </c>
      <c r="X348" s="385">
        <f>IFERROR(SUM(X344:X346),"0")</f>
        <v>300</v>
      </c>
      <c r="Y348" s="385">
        <f>IFERROR(SUM(Y344:Y346),"0")</f>
        <v>302.40000000000003</v>
      </c>
      <c r="Z348" s="37"/>
      <c r="AA348" s="386"/>
      <c r="AB348" s="386"/>
      <c r="AC348" s="386"/>
    </row>
    <row r="349" spans="1:68" ht="14.25" customHeight="1" x14ac:dyDescent="0.25">
      <c r="A349" s="395" t="s">
        <v>95</v>
      </c>
      <c r="B349" s="396"/>
      <c r="C349" s="396"/>
      <c r="D349" s="396"/>
      <c r="E349" s="396"/>
      <c r="F349" s="396"/>
      <c r="G349" s="396"/>
      <c r="H349" s="396"/>
      <c r="I349" s="396"/>
      <c r="J349" s="396"/>
      <c r="K349" s="396"/>
      <c r="L349" s="396"/>
      <c r="M349" s="396"/>
      <c r="N349" s="396"/>
      <c r="O349" s="396"/>
      <c r="P349" s="396"/>
      <c r="Q349" s="396"/>
      <c r="R349" s="396"/>
      <c r="S349" s="396"/>
      <c r="T349" s="396"/>
      <c r="U349" s="396"/>
      <c r="V349" s="396"/>
      <c r="W349" s="396"/>
      <c r="X349" s="396"/>
      <c r="Y349" s="396"/>
      <c r="Z349" s="396"/>
      <c r="AA349" s="379"/>
      <c r="AB349" s="379"/>
      <c r="AC349" s="379"/>
    </row>
    <row r="350" spans="1:68" ht="16.5" customHeight="1" x14ac:dyDescent="0.25">
      <c r="A350" s="54" t="s">
        <v>455</v>
      </c>
      <c r="B350" s="54" t="s">
        <v>456</v>
      </c>
      <c r="C350" s="31">
        <v>4301030232</v>
      </c>
      <c r="D350" s="390">
        <v>4607091388374</v>
      </c>
      <c r="E350" s="391"/>
      <c r="F350" s="382">
        <v>0.38</v>
      </c>
      <c r="G350" s="32">
        <v>8</v>
      </c>
      <c r="H350" s="382">
        <v>3.04</v>
      </c>
      <c r="I350" s="382">
        <v>3.28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20" t="s">
        <v>457</v>
      </c>
      <c r="Q350" s="388"/>
      <c r="R350" s="388"/>
      <c r="S350" s="388"/>
      <c r="T350" s="389"/>
      <c r="U350" s="34"/>
      <c r="V350" s="34"/>
      <c r="W350" s="35" t="s">
        <v>68</v>
      </c>
      <c r="X350" s="383">
        <v>0</v>
      </c>
      <c r="Y350" s="384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458</v>
      </c>
      <c r="B351" s="54" t="s">
        <v>459</v>
      </c>
      <c r="C351" s="31">
        <v>4301030235</v>
      </c>
      <c r="D351" s="390">
        <v>4607091388381</v>
      </c>
      <c r="E351" s="391"/>
      <c r="F351" s="382">
        <v>0.38</v>
      </c>
      <c r="G351" s="32">
        <v>8</v>
      </c>
      <c r="H351" s="382">
        <v>3.04</v>
      </c>
      <c r="I351" s="382">
        <v>3.32</v>
      </c>
      <c r="J351" s="32">
        <v>156</v>
      </c>
      <c r="K351" s="32" t="s">
        <v>74</v>
      </c>
      <c r="L351" s="32"/>
      <c r="M351" s="33" t="s">
        <v>98</v>
      </c>
      <c r="N351" s="33"/>
      <c r="O351" s="32">
        <v>180</v>
      </c>
      <c r="P351" s="558" t="s">
        <v>460</v>
      </c>
      <c r="Q351" s="388"/>
      <c r="R351" s="388"/>
      <c r="S351" s="388"/>
      <c r="T351" s="389"/>
      <c r="U351" s="34"/>
      <c r="V351" s="34"/>
      <c r="W351" s="35" t="s">
        <v>68</v>
      </c>
      <c r="X351" s="383">
        <v>0</v>
      </c>
      <c r="Y351" s="38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65"/>
      <c r="AG351" s="64"/>
      <c r="AJ351" s="66"/>
      <c r="AK351" s="66"/>
      <c r="BB351" s="248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461</v>
      </c>
      <c r="B352" s="54" t="s">
        <v>462</v>
      </c>
      <c r="C352" s="31">
        <v>4301032015</v>
      </c>
      <c r="D352" s="390">
        <v>4607091383102</v>
      </c>
      <c r="E352" s="391"/>
      <c r="F352" s="382">
        <v>0.17</v>
      </c>
      <c r="G352" s="32">
        <v>15</v>
      </c>
      <c r="H352" s="382">
        <v>2.5499999999999998</v>
      </c>
      <c r="I352" s="382">
        <v>2.9750000000000001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2" s="388"/>
      <c r="R352" s="388"/>
      <c r="S352" s="388"/>
      <c r="T352" s="389"/>
      <c r="U352" s="34"/>
      <c r="V352" s="34"/>
      <c r="W352" s="35" t="s">
        <v>68</v>
      </c>
      <c r="X352" s="383">
        <v>0</v>
      </c>
      <c r="Y352" s="384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463</v>
      </c>
      <c r="B353" s="54" t="s">
        <v>464</v>
      </c>
      <c r="C353" s="31">
        <v>4301030233</v>
      </c>
      <c r="D353" s="390">
        <v>4607091388404</v>
      </c>
      <c r="E353" s="391"/>
      <c r="F353" s="382">
        <v>0.17</v>
      </c>
      <c r="G353" s="32">
        <v>15</v>
      </c>
      <c r="H353" s="382">
        <v>2.5499999999999998</v>
      </c>
      <c r="I353" s="382">
        <v>2.9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56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3" s="388"/>
      <c r="R353" s="388"/>
      <c r="S353" s="388"/>
      <c r="T353" s="389"/>
      <c r="U353" s="34"/>
      <c r="V353" s="34"/>
      <c r="W353" s="35" t="s">
        <v>68</v>
      </c>
      <c r="X353" s="383">
        <v>0</v>
      </c>
      <c r="Y353" s="384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397"/>
      <c r="B354" s="396"/>
      <c r="C354" s="396"/>
      <c r="D354" s="396"/>
      <c r="E354" s="396"/>
      <c r="F354" s="396"/>
      <c r="G354" s="396"/>
      <c r="H354" s="396"/>
      <c r="I354" s="396"/>
      <c r="J354" s="396"/>
      <c r="K354" s="396"/>
      <c r="L354" s="396"/>
      <c r="M354" s="396"/>
      <c r="N354" s="396"/>
      <c r="O354" s="398"/>
      <c r="P354" s="392" t="s">
        <v>69</v>
      </c>
      <c r="Q354" s="393"/>
      <c r="R354" s="393"/>
      <c r="S354" s="393"/>
      <c r="T354" s="393"/>
      <c r="U354" s="393"/>
      <c r="V354" s="394"/>
      <c r="W354" s="37" t="s">
        <v>70</v>
      </c>
      <c r="X354" s="385">
        <f>IFERROR(X350/H350,"0")+IFERROR(X351/H351,"0")+IFERROR(X352/H352,"0")+IFERROR(X353/H353,"0")</f>
        <v>0</v>
      </c>
      <c r="Y354" s="385">
        <f>IFERROR(Y350/H350,"0")+IFERROR(Y351/H351,"0")+IFERROR(Y352/H352,"0")+IFERROR(Y353/H353,"0")</f>
        <v>0</v>
      </c>
      <c r="Z354" s="385">
        <f>IFERROR(IF(Z350="",0,Z350),"0")+IFERROR(IF(Z351="",0,Z351),"0")+IFERROR(IF(Z352="",0,Z352),"0")+IFERROR(IF(Z353="",0,Z353),"0")</f>
        <v>0</v>
      </c>
      <c r="AA354" s="386"/>
      <c r="AB354" s="386"/>
      <c r="AC354" s="386"/>
    </row>
    <row r="355" spans="1:68" x14ac:dyDescent="0.2">
      <c r="A355" s="396"/>
      <c r="B355" s="396"/>
      <c r="C355" s="396"/>
      <c r="D355" s="396"/>
      <c r="E355" s="396"/>
      <c r="F355" s="396"/>
      <c r="G355" s="396"/>
      <c r="H355" s="396"/>
      <c r="I355" s="396"/>
      <c r="J355" s="396"/>
      <c r="K355" s="396"/>
      <c r="L355" s="396"/>
      <c r="M355" s="396"/>
      <c r="N355" s="396"/>
      <c r="O355" s="398"/>
      <c r="P355" s="392" t="s">
        <v>69</v>
      </c>
      <c r="Q355" s="393"/>
      <c r="R355" s="393"/>
      <c r="S355" s="393"/>
      <c r="T355" s="393"/>
      <c r="U355" s="393"/>
      <c r="V355" s="394"/>
      <c r="W355" s="37" t="s">
        <v>68</v>
      </c>
      <c r="X355" s="385">
        <f>IFERROR(SUM(X350:X353),"0")</f>
        <v>0</v>
      </c>
      <c r="Y355" s="385">
        <f>IFERROR(SUM(Y350:Y353),"0")</f>
        <v>0</v>
      </c>
      <c r="Z355" s="37"/>
      <c r="AA355" s="386"/>
      <c r="AB355" s="386"/>
      <c r="AC355" s="386"/>
    </row>
    <row r="356" spans="1:68" ht="14.25" customHeight="1" x14ac:dyDescent="0.25">
      <c r="A356" s="395" t="s">
        <v>465</v>
      </c>
      <c r="B356" s="396"/>
      <c r="C356" s="396"/>
      <c r="D356" s="396"/>
      <c r="E356" s="396"/>
      <c r="F356" s="396"/>
      <c r="G356" s="396"/>
      <c r="H356" s="396"/>
      <c r="I356" s="396"/>
      <c r="J356" s="396"/>
      <c r="K356" s="396"/>
      <c r="L356" s="396"/>
      <c r="M356" s="396"/>
      <c r="N356" s="396"/>
      <c r="O356" s="396"/>
      <c r="P356" s="396"/>
      <c r="Q356" s="396"/>
      <c r="R356" s="396"/>
      <c r="S356" s="396"/>
      <c r="T356" s="396"/>
      <c r="U356" s="396"/>
      <c r="V356" s="396"/>
      <c r="W356" s="396"/>
      <c r="X356" s="396"/>
      <c r="Y356" s="396"/>
      <c r="Z356" s="396"/>
      <c r="AA356" s="379"/>
      <c r="AB356" s="379"/>
      <c r="AC356" s="379"/>
    </row>
    <row r="357" spans="1:68" ht="16.5" customHeight="1" x14ac:dyDescent="0.25">
      <c r="A357" s="54" t="s">
        <v>466</v>
      </c>
      <c r="B357" s="54" t="s">
        <v>467</v>
      </c>
      <c r="C357" s="31">
        <v>4301180007</v>
      </c>
      <c r="D357" s="390">
        <v>4680115881808</v>
      </c>
      <c r="E357" s="391"/>
      <c r="F357" s="382">
        <v>0.1</v>
      </c>
      <c r="G357" s="32">
        <v>20</v>
      </c>
      <c r="H357" s="382">
        <v>2</v>
      </c>
      <c r="I357" s="382">
        <v>2.2400000000000002</v>
      </c>
      <c r="J357" s="32">
        <v>238</v>
      </c>
      <c r="K357" s="32" t="s">
        <v>468</v>
      </c>
      <c r="L357" s="32"/>
      <c r="M357" s="33" t="s">
        <v>469</v>
      </c>
      <c r="N357" s="33"/>
      <c r="O357" s="32">
        <v>730</v>
      </c>
      <c r="P357" s="74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7" s="388"/>
      <c r="R357" s="388"/>
      <c r="S357" s="388"/>
      <c r="T357" s="389"/>
      <c r="U357" s="34"/>
      <c r="V357" s="34"/>
      <c r="W357" s="35" t="s">
        <v>68</v>
      </c>
      <c r="X357" s="383">
        <v>0</v>
      </c>
      <c r="Y357" s="384">
        <f>IFERROR(IF(X357="",0,CEILING((X357/$H357),1)*$H357),"")</f>
        <v>0</v>
      </c>
      <c r="Z357" s="36" t="str">
        <f>IFERROR(IF(Y357=0,"",ROUNDUP(Y357/H357,0)*0.00474),"")</f>
        <v/>
      </c>
      <c r="AA357" s="56"/>
      <c r="AB357" s="57"/>
      <c r="AC357" s="65"/>
      <c r="AG357" s="64"/>
      <c r="AJ357" s="66"/>
      <c r="AK357" s="66"/>
      <c r="BB357" s="251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470</v>
      </c>
      <c r="B358" s="54" t="s">
        <v>471</v>
      </c>
      <c r="C358" s="31">
        <v>4301180006</v>
      </c>
      <c r="D358" s="390">
        <v>4680115881822</v>
      </c>
      <c r="E358" s="391"/>
      <c r="F358" s="382">
        <v>0.1</v>
      </c>
      <c r="G358" s="32">
        <v>20</v>
      </c>
      <c r="H358" s="382">
        <v>2</v>
      </c>
      <c r="I358" s="382">
        <v>2.2400000000000002</v>
      </c>
      <c r="J358" s="32">
        <v>238</v>
      </c>
      <c r="K358" s="32" t="s">
        <v>468</v>
      </c>
      <c r="L358" s="32"/>
      <c r="M358" s="33" t="s">
        <v>469</v>
      </c>
      <c r="N358" s="33"/>
      <c r="O358" s="32">
        <v>730</v>
      </c>
      <c r="P358" s="55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8" s="388"/>
      <c r="R358" s="388"/>
      <c r="S358" s="388"/>
      <c r="T358" s="389"/>
      <c r="U358" s="34"/>
      <c r="V358" s="34"/>
      <c r="W358" s="35" t="s">
        <v>68</v>
      </c>
      <c r="X358" s="383">
        <v>0</v>
      </c>
      <c r="Y358" s="384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65"/>
      <c r="AG358" s="64"/>
      <c r="AJ358" s="66"/>
      <c r="AK358" s="66"/>
      <c r="BB358" s="252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472</v>
      </c>
      <c r="B359" s="54" t="s">
        <v>473</v>
      </c>
      <c r="C359" s="31">
        <v>4301180001</v>
      </c>
      <c r="D359" s="390">
        <v>4680115880016</v>
      </c>
      <c r="E359" s="391"/>
      <c r="F359" s="382">
        <v>0.1</v>
      </c>
      <c r="G359" s="32">
        <v>20</v>
      </c>
      <c r="H359" s="382">
        <v>2</v>
      </c>
      <c r="I359" s="382">
        <v>2.2400000000000002</v>
      </c>
      <c r="J359" s="32">
        <v>238</v>
      </c>
      <c r="K359" s="32" t="s">
        <v>468</v>
      </c>
      <c r="L359" s="32"/>
      <c r="M359" s="33" t="s">
        <v>469</v>
      </c>
      <c r="N359" s="33"/>
      <c r="O359" s="32">
        <v>730</v>
      </c>
      <c r="P359" s="69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9" s="388"/>
      <c r="R359" s="388"/>
      <c r="S359" s="388"/>
      <c r="T359" s="389"/>
      <c r="U359" s="34"/>
      <c r="V359" s="34"/>
      <c r="W359" s="35" t="s">
        <v>68</v>
      </c>
      <c r="X359" s="383">
        <v>0</v>
      </c>
      <c r="Y359" s="384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397"/>
      <c r="B360" s="396"/>
      <c r="C360" s="396"/>
      <c r="D360" s="396"/>
      <c r="E360" s="396"/>
      <c r="F360" s="396"/>
      <c r="G360" s="396"/>
      <c r="H360" s="396"/>
      <c r="I360" s="396"/>
      <c r="J360" s="396"/>
      <c r="K360" s="396"/>
      <c r="L360" s="396"/>
      <c r="M360" s="396"/>
      <c r="N360" s="396"/>
      <c r="O360" s="398"/>
      <c r="P360" s="392" t="s">
        <v>69</v>
      </c>
      <c r="Q360" s="393"/>
      <c r="R360" s="393"/>
      <c r="S360" s="393"/>
      <c r="T360" s="393"/>
      <c r="U360" s="393"/>
      <c r="V360" s="394"/>
      <c r="W360" s="37" t="s">
        <v>70</v>
      </c>
      <c r="X360" s="385">
        <f>IFERROR(X357/H357,"0")+IFERROR(X358/H358,"0")+IFERROR(X359/H359,"0")</f>
        <v>0</v>
      </c>
      <c r="Y360" s="385">
        <f>IFERROR(Y357/H357,"0")+IFERROR(Y358/H358,"0")+IFERROR(Y359/H359,"0")</f>
        <v>0</v>
      </c>
      <c r="Z360" s="385">
        <f>IFERROR(IF(Z357="",0,Z357),"0")+IFERROR(IF(Z358="",0,Z358),"0")+IFERROR(IF(Z359="",0,Z359),"0")</f>
        <v>0</v>
      </c>
      <c r="AA360" s="386"/>
      <c r="AB360" s="386"/>
      <c r="AC360" s="386"/>
    </row>
    <row r="361" spans="1:68" x14ac:dyDescent="0.2">
      <c r="A361" s="396"/>
      <c r="B361" s="396"/>
      <c r="C361" s="396"/>
      <c r="D361" s="396"/>
      <c r="E361" s="396"/>
      <c r="F361" s="396"/>
      <c r="G361" s="396"/>
      <c r="H361" s="396"/>
      <c r="I361" s="396"/>
      <c r="J361" s="396"/>
      <c r="K361" s="396"/>
      <c r="L361" s="396"/>
      <c r="M361" s="396"/>
      <c r="N361" s="396"/>
      <c r="O361" s="398"/>
      <c r="P361" s="392" t="s">
        <v>69</v>
      </c>
      <c r="Q361" s="393"/>
      <c r="R361" s="393"/>
      <c r="S361" s="393"/>
      <c r="T361" s="393"/>
      <c r="U361" s="393"/>
      <c r="V361" s="394"/>
      <c r="W361" s="37" t="s">
        <v>68</v>
      </c>
      <c r="X361" s="385">
        <f>IFERROR(SUM(X357:X359),"0")</f>
        <v>0</v>
      </c>
      <c r="Y361" s="385">
        <f>IFERROR(SUM(Y357:Y359),"0")</f>
        <v>0</v>
      </c>
      <c r="Z361" s="37"/>
      <c r="AA361" s="386"/>
      <c r="AB361" s="386"/>
      <c r="AC361" s="386"/>
    </row>
    <row r="362" spans="1:68" ht="16.5" customHeight="1" x14ac:dyDescent="0.25">
      <c r="A362" s="445" t="s">
        <v>474</v>
      </c>
      <c r="B362" s="396"/>
      <c r="C362" s="396"/>
      <c r="D362" s="396"/>
      <c r="E362" s="396"/>
      <c r="F362" s="396"/>
      <c r="G362" s="396"/>
      <c r="H362" s="396"/>
      <c r="I362" s="396"/>
      <c r="J362" s="396"/>
      <c r="K362" s="396"/>
      <c r="L362" s="396"/>
      <c r="M362" s="396"/>
      <c r="N362" s="396"/>
      <c r="O362" s="396"/>
      <c r="P362" s="396"/>
      <c r="Q362" s="396"/>
      <c r="R362" s="396"/>
      <c r="S362" s="396"/>
      <c r="T362" s="396"/>
      <c r="U362" s="396"/>
      <c r="V362" s="396"/>
      <c r="W362" s="396"/>
      <c r="X362" s="396"/>
      <c r="Y362" s="396"/>
      <c r="Z362" s="396"/>
      <c r="AA362" s="378"/>
      <c r="AB362" s="378"/>
      <c r="AC362" s="378"/>
    </row>
    <row r="363" spans="1:68" ht="14.25" customHeight="1" x14ac:dyDescent="0.25">
      <c r="A363" s="395" t="s">
        <v>63</v>
      </c>
      <c r="B363" s="396"/>
      <c r="C363" s="396"/>
      <c r="D363" s="396"/>
      <c r="E363" s="396"/>
      <c r="F363" s="396"/>
      <c r="G363" s="396"/>
      <c r="H363" s="396"/>
      <c r="I363" s="396"/>
      <c r="J363" s="396"/>
      <c r="K363" s="396"/>
      <c r="L363" s="396"/>
      <c r="M363" s="396"/>
      <c r="N363" s="396"/>
      <c r="O363" s="396"/>
      <c r="P363" s="396"/>
      <c r="Q363" s="396"/>
      <c r="R363" s="396"/>
      <c r="S363" s="396"/>
      <c r="T363" s="396"/>
      <c r="U363" s="396"/>
      <c r="V363" s="396"/>
      <c r="W363" s="396"/>
      <c r="X363" s="396"/>
      <c r="Y363" s="396"/>
      <c r="Z363" s="396"/>
      <c r="AA363" s="379"/>
      <c r="AB363" s="379"/>
      <c r="AC363" s="379"/>
    </row>
    <row r="364" spans="1:68" ht="27" customHeight="1" x14ac:dyDescent="0.25">
      <c r="A364" s="54" t="s">
        <v>475</v>
      </c>
      <c r="B364" s="54" t="s">
        <v>476</v>
      </c>
      <c r="C364" s="31">
        <v>4301031066</v>
      </c>
      <c r="D364" s="390">
        <v>4607091383836</v>
      </c>
      <c r="E364" s="391"/>
      <c r="F364" s="382">
        <v>0.3</v>
      </c>
      <c r="G364" s="32">
        <v>6</v>
      </c>
      <c r="H364" s="382">
        <v>1.8</v>
      </c>
      <c r="I364" s="382">
        <v>2.048</v>
      </c>
      <c r="J364" s="32">
        <v>156</v>
      </c>
      <c r="K364" s="32" t="s">
        <v>74</v>
      </c>
      <c r="L364" s="32"/>
      <c r="M364" s="33" t="s">
        <v>67</v>
      </c>
      <c r="N364" s="33"/>
      <c r="O364" s="32">
        <v>40</v>
      </c>
      <c r="P364" s="7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4" s="388"/>
      <c r="R364" s="388"/>
      <c r="S364" s="388"/>
      <c r="T364" s="389"/>
      <c r="U364" s="34"/>
      <c r="V364" s="34"/>
      <c r="W364" s="35" t="s">
        <v>68</v>
      </c>
      <c r="X364" s="383">
        <v>0</v>
      </c>
      <c r="Y364" s="384">
        <f>IFERROR(IF(X364="",0,CEILING((X364/$H364),1)*$H364),"")</f>
        <v>0</v>
      </c>
      <c r="Z364" s="36" t="str">
        <f>IFERROR(IF(Y364=0,"",ROUNDUP(Y364/H364,0)*0.00753),"")</f>
        <v/>
      </c>
      <c r="AA364" s="56"/>
      <c r="AB364" s="57"/>
      <c r="AC364" s="65"/>
      <c r="AG364" s="64"/>
      <c r="AJ364" s="66"/>
      <c r="AK364" s="66"/>
      <c r="BB364" s="25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397"/>
      <c r="B365" s="396"/>
      <c r="C365" s="396"/>
      <c r="D365" s="396"/>
      <c r="E365" s="396"/>
      <c r="F365" s="396"/>
      <c r="G365" s="396"/>
      <c r="H365" s="396"/>
      <c r="I365" s="396"/>
      <c r="J365" s="396"/>
      <c r="K365" s="396"/>
      <c r="L365" s="396"/>
      <c r="M365" s="396"/>
      <c r="N365" s="396"/>
      <c r="O365" s="398"/>
      <c r="P365" s="392" t="s">
        <v>69</v>
      </c>
      <c r="Q365" s="393"/>
      <c r="R365" s="393"/>
      <c r="S365" s="393"/>
      <c r="T365" s="393"/>
      <c r="U365" s="393"/>
      <c r="V365" s="394"/>
      <c r="W365" s="37" t="s">
        <v>70</v>
      </c>
      <c r="X365" s="385">
        <f>IFERROR(X364/H364,"0")</f>
        <v>0</v>
      </c>
      <c r="Y365" s="385">
        <f>IFERROR(Y364/H364,"0")</f>
        <v>0</v>
      </c>
      <c r="Z365" s="385">
        <f>IFERROR(IF(Z364="",0,Z364),"0")</f>
        <v>0</v>
      </c>
      <c r="AA365" s="386"/>
      <c r="AB365" s="386"/>
      <c r="AC365" s="386"/>
    </row>
    <row r="366" spans="1:68" x14ac:dyDescent="0.2">
      <c r="A366" s="396"/>
      <c r="B366" s="396"/>
      <c r="C366" s="396"/>
      <c r="D366" s="396"/>
      <c r="E366" s="396"/>
      <c r="F366" s="396"/>
      <c r="G366" s="396"/>
      <c r="H366" s="396"/>
      <c r="I366" s="396"/>
      <c r="J366" s="396"/>
      <c r="K366" s="396"/>
      <c r="L366" s="396"/>
      <c r="M366" s="396"/>
      <c r="N366" s="396"/>
      <c r="O366" s="398"/>
      <c r="P366" s="392" t="s">
        <v>69</v>
      </c>
      <c r="Q366" s="393"/>
      <c r="R366" s="393"/>
      <c r="S366" s="393"/>
      <c r="T366" s="393"/>
      <c r="U366" s="393"/>
      <c r="V366" s="394"/>
      <c r="W366" s="37" t="s">
        <v>68</v>
      </c>
      <c r="X366" s="385">
        <f>IFERROR(SUM(X364:X364),"0")</f>
        <v>0</v>
      </c>
      <c r="Y366" s="385">
        <f>IFERROR(SUM(Y364:Y364),"0")</f>
        <v>0</v>
      </c>
      <c r="Z366" s="37"/>
      <c r="AA366" s="386"/>
      <c r="AB366" s="386"/>
      <c r="AC366" s="386"/>
    </row>
    <row r="367" spans="1:68" ht="14.25" customHeight="1" x14ac:dyDescent="0.25">
      <c r="A367" s="395" t="s">
        <v>71</v>
      </c>
      <c r="B367" s="396"/>
      <c r="C367" s="396"/>
      <c r="D367" s="396"/>
      <c r="E367" s="396"/>
      <c r="F367" s="396"/>
      <c r="G367" s="396"/>
      <c r="H367" s="396"/>
      <c r="I367" s="396"/>
      <c r="J367" s="396"/>
      <c r="K367" s="396"/>
      <c r="L367" s="396"/>
      <c r="M367" s="396"/>
      <c r="N367" s="396"/>
      <c r="O367" s="396"/>
      <c r="P367" s="396"/>
      <c r="Q367" s="396"/>
      <c r="R367" s="396"/>
      <c r="S367" s="396"/>
      <c r="T367" s="396"/>
      <c r="U367" s="396"/>
      <c r="V367" s="396"/>
      <c r="W367" s="396"/>
      <c r="X367" s="396"/>
      <c r="Y367" s="396"/>
      <c r="Z367" s="396"/>
      <c r="AA367" s="379"/>
      <c r="AB367" s="379"/>
      <c r="AC367" s="379"/>
    </row>
    <row r="368" spans="1:68" ht="16.5" customHeight="1" x14ac:dyDescent="0.25">
      <c r="A368" s="54" t="s">
        <v>477</v>
      </c>
      <c r="B368" s="54" t="s">
        <v>478</v>
      </c>
      <c r="C368" s="31">
        <v>4301051142</v>
      </c>
      <c r="D368" s="390">
        <v>4607091387919</v>
      </c>
      <c r="E368" s="391"/>
      <c r="F368" s="382">
        <v>1.35</v>
      </c>
      <c r="G368" s="32">
        <v>6</v>
      </c>
      <c r="H368" s="382">
        <v>8.1</v>
      </c>
      <c r="I368" s="382">
        <v>8.6639999999999997</v>
      </c>
      <c r="J368" s="32">
        <v>56</v>
      </c>
      <c r="K368" s="32" t="s">
        <v>112</v>
      </c>
      <c r="L368" s="32"/>
      <c r="M368" s="33" t="s">
        <v>67</v>
      </c>
      <c r="N368" s="33"/>
      <c r="O368" s="32">
        <v>45</v>
      </c>
      <c r="P368" s="76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8" s="388"/>
      <c r="R368" s="388"/>
      <c r="S368" s="388"/>
      <c r="T368" s="389"/>
      <c r="U368" s="34"/>
      <c r="V368" s="34"/>
      <c r="W368" s="35" t="s">
        <v>68</v>
      </c>
      <c r="X368" s="383">
        <v>0</v>
      </c>
      <c r="Y368" s="384">
        <f>IFERROR(IF(X368="",0,CEILING((X368/$H368),1)*$H368),"")</f>
        <v>0</v>
      </c>
      <c r="Z368" s="36" t="str">
        <f>IFERROR(IF(Y368=0,"",ROUNDUP(Y368/H368,0)*0.02175),"")</f>
        <v/>
      </c>
      <c r="AA368" s="56"/>
      <c r="AB368" s="57"/>
      <c r="AC368" s="65"/>
      <c r="AG368" s="64"/>
      <c r="AJ368" s="66"/>
      <c r="AK368" s="66"/>
      <c r="BB368" s="255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479</v>
      </c>
      <c r="B369" s="54" t="s">
        <v>480</v>
      </c>
      <c r="C369" s="31">
        <v>4301051461</v>
      </c>
      <c r="D369" s="390">
        <v>4680115883604</v>
      </c>
      <c r="E369" s="391"/>
      <c r="F369" s="382">
        <v>0.35</v>
      </c>
      <c r="G369" s="32">
        <v>6</v>
      </c>
      <c r="H369" s="382">
        <v>2.1</v>
      </c>
      <c r="I369" s="382">
        <v>2.3719999999999999</v>
      </c>
      <c r="J369" s="32">
        <v>156</v>
      </c>
      <c r="K369" s="32" t="s">
        <v>74</v>
      </c>
      <c r="L369" s="32"/>
      <c r="M369" s="33" t="s">
        <v>115</v>
      </c>
      <c r="N369" s="33"/>
      <c r="O369" s="32">
        <v>45</v>
      </c>
      <c r="P369" s="7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9" s="388"/>
      <c r="R369" s="388"/>
      <c r="S369" s="388"/>
      <c r="T369" s="389"/>
      <c r="U369" s="34"/>
      <c r="V369" s="34"/>
      <c r="W369" s="35" t="s">
        <v>68</v>
      </c>
      <c r="X369" s="383">
        <v>0</v>
      </c>
      <c r="Y369" s="38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65"/>
      <c r="AG369" s="64"/>
      <c r="AJ369" s="66"/>
      <c r="AK369" s="66"/>
      <c r="BB369" s="25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481</v>
      </c>
      <c r="B370" s="54" t="s">
        <v>482</v>
      </c>
      <c r="C370" s="31">
        <v>4301051485</v>
      </c>
      <c r="D370" s="390">
        <v>4680115883567</v>
      </c>
      <c r="E370" s="391"/>
      <c r="F370" s="382">
        <v>0.35</v>
      </c>
      <c r="G370" s="32">
        <v>6</v>
      </c>
      <c r="H370" s="382">
        <v>2.1</v>
      </c>
      <c r="I370" s="382">
        <v>2.36</v>
      </c>
      <c r="J370" s="32">
        <v>156</v>
      </c>
      <c r="K370" s="32" t="s">
        <v>74</v>
      </c>
      <c r="L370" s="32"/>
      <c r="M370" s="33" t="s">
        <v>67</v>
      </c>
      <c r="N370" s="33"/>
      <c r="O370" s="32">
        <v>40</v>
      </c>
      <c r="P370" s="75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0" s="388"/>
      <c r="R370" s="388"/>
      <c r="S370" s="388"/>
      <c r="T370" s="389"/>
      <c r="U370" s="34"/>
      <c r="V370" s="34"/>
      <c r="W370" s="35" t="s">
        <v>68</v>
      </c>
      <c r="X370" s="383">
        <v>0</v>
      </c>
      <c r="Y370" s="38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397"/>
      <c r="B371" s="396"/>
      <c r="C371" s="396"/>
      <c r="D371" s="396"/>
      <c r="E371" s="396"/>
      <c r="F371" s="396"/>
      <c r="G371" s="396"/>
      <c r="H371" s="396"/>
      <c r="I371" s="396"/>
      <c r="J371" s="396"/>
      <c r="K371" s="396"/>
      <c r="L371" s="396"/>
      <c r="M371" s="396"/>
      <c r="N371" s="396"/>
      <c r="O371" s="398"/>
      <c r="P371" s="392" t="s">
        <v>69</v>
      </c>
      <c r="Q371" s="393"/>
      <c r="R371" s="393"/>
      <c r="S371" s="393"/>
      <c r="T371" s="393"/>
      <c r="U371" s="393"/>
      <c r="V371" s="394"/>
      <c r="W371" s="37" t="s">
        <v>70</v>
      </c>
      <c r="X371" s="385">
        <f>IFERROR(X368/H368,"0")+IFERROR(X369/H369,"0")+IFERROR(X370/H370,"0")</f>
        <v>0</v>
      </c>
      <c r="Y371" s="385">
        <f>IFERROR(Y368/H368,"0")+IFERROR(Y369/H369,"0")+IFERROR(Y370/H370,"0")</f>
        <v>0</v>
      </c>
      <c r="Z371" s="385">
        <f>IFERROR(IF(Z368="",0,Z368),"0")+IFERROR(IF(Z369="",0,Z369),"0")+IFERROR(IF(Z370="",0,Z370),"0")</f>
        <v>0</v>
      </c>
      <c r="AA371" s="386"/>
      <c r="AB371" s="386"/>
      <c r="AC371" s="386"/>
    </row>
    <row r="372" spans="1:68" x14ac:dyDescent="0.2">
      <c r="A372" s="396"/>
      <c r="B372" s="396"/>
      <c r="C372" s="396"/>
      <c r="D372" s="396"/>
      <c r="E372" s="396"/>
      <c r="F372" s="396"/>
      <c r="G372" s="396"/>
      <c r="H372" s="396"/>
      <c r="I372" s="396"/>
      <c r="J372" s="396"/>
      <c r="K372" s="396"/>
      <c r="L372" s="396"/>
      <c r="M372" s="396"/>
      <c r="N372" s="396"/>
      <c r="O372" s="398"/>
      <c r="P372" s="392" t="s">
        <v>69</v>
      </c>
      <c r="Q372" s="393"/>
      <c r="R372" s="393"/>
      <c r="S372" s="393"/>
      <c r="T372" s="393"/>
      <c r="U372" s="393"/>
      <c r="V372" s="394"/>
      <c r="W372" s="37" t="s">
        <v>68</v>
      </c>
      <c r="X372" s="385">
        <f>IFERROR(SUM(X368:X370),"0")</f>
        <v>0</v>
      </c>
      <c r="Y372" s="385">
        <f>IFERROR(SUM(Y368:Y370),"0")</f>
        <v>0</v>
      </c>
      <c r="Z372" s="37"/>
      <c r="AA372" s="386"/>
      <c r="AB372" s="386"/>
      <c r="AC372" s="386"/>
    </row>
    <row r="373" spans="1:68" ht="27.75" customHeight="1" x14ac:dyDescent="0.2">
      <c r="A373" s="443" t="s">
        <v>483</v>
      </c>
      <c r="B373" s="444"/>
      <c r="C373" s="444"/>
      <c r="D373" s="444"/>
      <c r="E373" s="444"/>
      <c r="F373" s="444"/>
      <c r="G373" s="444"/>
      <c r="H373" s="444"/>
      <c r="I373" s="444"/>
      <c r="J373" s="444"/>
      <c r="K373" s="444"/>
      <c r="L373" s="444"/>
      <c r="M373" s="444"/>
      <c r="N373" s="444"/>
      <c r="O373" s="444"/>
      <c r="P373" s="444"/>
      <c r="Q373" s="444"/>
      <c r="R373" s="444"/>
      <c r="S373" s="444"/>
      <c r="T373" s="444"/>
      <c r="U373" s="444"/>
      <c r="V373" s="444"/>
      <c r="W373" s="444"/>
      <c r="X373" s="444"/>
      <c r="Y373" s="444"/>
      <c r="Z373" s="444"/>
      <c r="AA373" s="48"/>
      <c r="AB373" s="48"/>
      <c r="AC373" s="48"/>
    </row>
    <row r="374" spans="1:68" ht="16.5" customHeight="1" x14ac:dyDescent="0.25">
      <c r="A374" s="445" t="s">
        <v>484</v>
      </c>
      <c r="B374" s="396"/>
      <c r="C374" s="396"/>
      <c r="D374" s="396"/>
      <c r="E374" s="396"/>
      <c r="F374" s="396"/>
      <c r="G374" s="396"/>
      <c r="H374" s="396"/>
      <c r="I374" s="396"/>
      <c r="J374" s="396"/>
      <c r="K374" s="396"/>
      <c r="L374" s="396"/>
      <c r="M374" s="396"/>
      <c r="N374" s="396"/>
      <c r="O374" s="396"/>
      <c r="P374" s="396"/>
      <c r="Q374" s="396"/>
      <c r="R374" s="396"/>
      <c r="S374" s="396"/>
      <c r="T374" s="396"/>
      <c r="U374" s="396"/>
      <c r="V374" s="396"/>
      <c r="W374" s="396"/>
      <c r="X374" s="396"/>
      <c r="Y374" s="396"/>
      <c r="Z374" s="396"/>
      <c r="AA374" s="378"/>
      <c r="AB374" s="378"/>
      <c r="AC374" s="378"/>
    </row>
    <row r="375" spans="1:68" ht="14.25" customHeight="1" x14ac:dyDescent="0.25">
      <c r="A375" s="395" t="s">
        <v>109</v>
      </c>
      <c r="B375" s="396"/>
      <c r="C375" s="396"/>
      <c r="D375" s="396"/>
      <c r="E375" s="396"/>
      <c r="F375" s="396"/>
      <c r="G375" s="396"/>
      <c r="H375" s="396"/>
      <c r="I375" s="396"/>
      <c r="J375" s="396"/>
      <c r="K375" s="396"/>
      <c r="L375" s="396"/>
      <c r="M375" s="396"/>
      <c r="N375" s="396"/>
      <c r="O375" s="396"/>
      <c r="P375" s="396"/>
      <c r="Q375" s="396"/>
      <c r="R375" s="396"/>
      <c r="S375" s="396"/>
      <c r="T375" s="396"/>
      <c r="U375" s="396"/>
      <c r="V375" s="396"/>
      <c r="W375" s="396"/>
      <c r="X375" s="396"/>
      <c r="Y375" s="396"/>
      <c r="Z375" s="396"/>
      <c r="AA375" s="379"/>
      <c r="AB375" s="379"/>
      <c r="AC375" s="379"/>
    </row>
    <row r="376" spans="1:68" ht="27" customHeight="1" x14ac:dyDescent="0.25">
      <c r="A376" s="54" t="s">
        <v>485</v>
      </c>
      <c r="B376" s="54" t="s">
        <v>486</v>
      </c>
      <c r="C376" s="31">
        <v>4301011946</v>
      </c>
      <c r="D376" s="390">
        <v>4680115884847</v>
      </c>
      <c r="E376" s="391"/>
      <c r="F376" s="382">
        <v>2.5</v>
      </c>
      <c r="G376" s="32">
        <v>6</v>
      </c>
      <c r="H376" s="382">
        <v>15</v>
      </c>
      <c r="I376" s="382">
        <v>15.48</v>
      </c>
      <c r="J376" s="32">
        <v>48</v>
      </c>
      <c r="K376" s="32" t="s">
        <v>112</v>
      </c>
      <c r="L376" s="32"/>
      <c r="M376" s="33" t="s">
        <v>136</v>
      </c>
      <c r="N376" s="33"/>
      <c r="O376" s="32">
        <v>60</v>
      </c>
      <c r="P376" s="53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6" s="388"/>
      <c r="R376" s="388"/>
      <c r="S376" s="388"/>
      <c r="T376" s="389"/>
      <c r="U376" s="34"/>
      <c r="V376" s="34"/>
      <c r="W376" s="35" t="s">
        <v>68</v>
      </c>
      <c r="X376" s="383">
        <v>0</v>
      </c>
      <c r="Y376" s="384">
        <f t="shared" ref="Y376:Y384" si="67">IFERROR(IF(X376="",0,CEILING((X376/$H376),1)*$H376),"")</f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ref="BM376:BM384" si="68">IFERROR(X376*I376/H376,"0")</f>
        <v>0</v>
      </c>
      <c r="BN376" s="64">
        <f t="shared" ref="BN376:BN384" si="69">IFERROR(Y376*I376/H376,"0")</f>
        <v>0</v>
      </c>
      <c r="BO376" s="64">
        <f t="shared" ref="BO376:BO384" si="70">IFERROR(1/J376*(X376/H376),"0")</f>
        <v>0</v>
      </c>
      <c r="BP376" s="64">
        <f t="shared" ref="BP376:BP384" si="71">IFERROR(1/J376*(Y376/H376),"0")</f>
        <v>0</v>
      </c>
    </row>
    <row r="377" spans="1:68" ht="27" customHeight="1" x14ac:dyDescent="0.25">
      <c r="A377" s="54" t="s">
        <v>485</v>
      </c>
      <c r="B377" s="54" t="s">
        <v>487</v>
      </c>
      <c r="C377" s="31">
        <v>4301011869</v>
      </c>
      <c r="D377" s="390">
        <v>4680115884847</v>
      </c>
      <c r="E377" s="391"/>
      <c r="F377" s="382">
        <v>2.5</v>
      </c>
      <c r="G377" s="32">
        <v>6</v>
      </c>
      <c r="H377" s="382">
        <v>15</v>
      </c>
      <c r="I377" s="382">
        <v>15.48</v>
      </c>
      <c r="J377" s="32">
        <v>48</v>
      </c>
      <c r="K377" s="32" t="s">
        <v>112</v>
      </c>
      <c r="L377" s="32"/>
      <c r="M377" s="33" t="s">
        <v>67</v>
      </c>
      <c r="N377" s="33"/>
      <c r="O377" s="32">
        <v>60</v>
      </c>
      <c r="P377" s="62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388"/>
      <c r="R377" s="388"/>
      <c r="S377" s="388"/>
      <c r="T377" s="389"/>
      <c r="U377" s="34"/>
      <c r="V377" s="34"/>
      <c r="W377" s="35" t="s">
        <v>68</v>
      </c>
      <c r="X377" s="383">
        <v>3500</v>
      </c>
      <c r="Y377" s="384">
        <f t="shared" si="67"/>
        <v>3510</v>
      </c>
      <c r="Z377" s="36">
        <f>IFERROR(IF(Y377=0,"",ROUNDUP(Y377/H377,0)*0.02175),"")</f>
        <v>5.0894999999999992</v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3612</v>
      </c>
      <c r="BN377" s="64">
        <f t="shared" si="69"/>
        <v>3622.32</v>
      </c>
      <c r="BO377" s="64">
        <f t="shared" si="70"/>
        <v>4.8611111111111107</v>
      </c>
      <c r="BP377" s="64">
        <f t="shared" si="71"/>
        <v>4.875</v>
      </c>
    </row>
    <row r="378" spans="1:68" ht="27" customHeight="1" x14ac:dyDescent="0.25">
      <c r="A378" s="54" t="s">
        <v>488</v>
      </c>
      <c r="B378" s="54" t="s">
        <v>489</v>
      </c>
      <c r="C378" s="31">
        <v>4301011947</v>
      </c>
      <c r="D378" s="390">
        <v>4680115884854</v>
      </c>
      <c r="E378" s="391"/>
      <c r="F378" s="382">
        <v>2.5</v>
      </c>
      <c r="G378" s="32">
        <v>6</v>
      </c>
      <c r="H378" s="382">
        <v>15</v>
      </c>
      <c r="I378" s="382">
        <v>15.48</v>
      </c>
      <c r="J378" s="32">
        <v>48</v>
      </c>
      <c r="K378" s="32" t="s">
        <v>112</v>
      </c>
      <c r="L378" s="32"/>
      <c r="M378" s="33" t="s">
        <v>136</v>
      </c>
      <c r="N378" s="33"/>
      <c r="O378" s="32">
        <v>60</v>
      </c>
      <c r="P378" s="54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8" s="388"/>
      <c r="R378" s="388"/>
      <c r="S378" s="388"/>
      <c r="T378" s="389"/>
      <c r="U378" s="34"/>
      <c r="V378" s="34"/>
      <c r="W378" s="35" t="s">
        <v>68</v>
      </c>
      <c r="X378" s="383">
        <v>0</v>
      </c>
      <c r="Y378" s="384">
        <f t="shared" si="67"/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customHeight="1" x14ac:dyDescent="0.25">
      <c r="A379" s="54" t="s">
        <v>488</v>
      </c>
      <c r="B379" s="54" t="s">
        <v>490</v>
      </c>
      <c r="C379" s="31">
        <v>4301011870</v>
      </c>
      <c r="D379" s="390">
        <v>4680115884854</v>
      </c>
      <c r="E379" s="391"/>
      <c r="F379" s="382">
        <v>2.5</v>
      </c>
      <c r="G379" s="32">
        <v>6</v>
      </c>
      <c r="H379" s="382">
        <v>15</v>
      </c>
      <c r="I379" s="382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3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388"/>
      <c r="R379" s="388"/>
      <c r="S379" s="388"/>
      <c r="T379" s="389"/>
      <c r="U379" s="34"/>
      <c r="V379" s="34"/>
      <c r="W379" s="35" t="s">
        <v>68</v>
      </c>
      <c r="X379" s="383">
        <v>1500</v>
      </c>
      <c r="Y379" s="384">
        <f t="shared" si="67"/>
        <v>1500</v>
      </c>
      <c r="Z379" s="36">
        <f>IFERROR(IF(Y379=0,"",ROUNDUP(Y379/H379,0)*0.02175),"")</f>
        <v>2.1749999999999998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1548</v>
      </c>
      <c r="BN379" s="64">
        <f t="shared" si="69"/>
        <v>1548</v>
      </c>
      <c r="BO379" s="64">
        <f t="shared" si="70"/>
        <v>2.083333333333333</v>
      </c>
      <c r="BP379" s="64">
        <f t="shared" si="71"/>
        <v>2.083333333333333</v>
      </c>
    </row>
    <row r="380" spans="1:68" ht="27" customHeight="1" x14ac:dyDescent="0.25">
      <c r="A380" s="54" t="s">
        <v>491</v>
      </c>
      <c r="B380" s="54" t="s">
        <v>492</v>
      </c>
      <c r="C380" s="31">
        <v>4301011943</v>
      </c>
      <c r="D380" s="390">
        <v>4680115884830</v>
      </c>
      <c r="E380" s="391"/>
      <c r="F380" s="382">
        <v>2.5</v>
      </c>
      <c r="G380" s="32">
        <v>6</v>
      </c>
      <c r="H380" s="382">
        <v>15</v>
      </c>
      <c r="I380" s="382">
        <v>15.48</v>
      </c>
      <c r="J380" s="32">
        <v>48</v>
      </c>
      <c r="K380" s="32" t="s">
        <v>112</v>
      </c>
      <c r="L380" s="32"/>
      <c r="M380" s="33" t="s">
        <v>136</v>
      </c>
      <c r="N380" s="33"/>
      <c r="O380" s="32">
        <v>60</v>
      </c>
      <c r="P380" s="60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0" s="388"/>
      <c r="R380" s="388"/>
      <c r="S380" s="388"/>
      <c r="T380" s="389"/>
      <c r="U380" s="34"/>
      <c r="V380" s="34"/>
      <c r="W380" s="35" t="s">
        <v>68</v>
      </c>
      <c r="X380" s="383">
        <v>0</v>
      </c>
      <c r="Y380" s="384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491</v>
      </c>
      <c r="B381" s="54" t="s">
        <v>493</v>
      </c>
      <c r="C381" s="31">
        <v>4301011867</v>
      </c>
      <c r="D381" s="390">
        <v>4680115884830</v>
      </c>
      <c r="E381" s="391"/>
      <c r="F381" s="382">
        <v>2.5</v>
      </c>
      <c r="G381" s="32">
        <v>6</v>
      </c>
      <c r="H381" s="382">
        <v>15</v>
      </c>
      <c r="I381" s="382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43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388"/>
      <c r="R381" s="388"/>
      <c r="S381" s="388"/>
      <c r="T381" s="389"/>
      <c r="U381" s="34"/>
      <c r="V381" s="34"/>
      <c r="W381" s="35" t="s">
        <v>68</v>
      </c>
      <c r="X381" s="383">
        <v>2000</v>
      </c>
      <c r="Y381" s="384">
        <f t="shared" si="67"/>
        <v>2010</v>
      </c>
      <c r="Z381" s="36">
        <f>IFERROR(IF(Y381=0,"",ROUNDUP(Y381/H381,0)*0.02175),"")</f>
        <v>2.9144999999999999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2064</v>
      </c>
      <c r="BN381" s="64">
        <f t="shared" si="69"/>
        <v>2074.3200000000002</v>
      </c>
      <c r="BO381" s="64">
        <f t="shared" si="70"/>
        <v>2.7777777777777777</v>
      </c>
      <c r="BP381" s="64">
        <f t="shared" si="71"/>
        <v>2.7916666666666665</v>
      </c>
    </row>
    <row r="382" spans="1:68" ht="27" customHeight="1" x14ac:dyDescent="0.25">
      <c r="A382" s="54" t="s">
        <v>494</v>
      </c>
      <c r="B382" s="54" t="s">
        <v>495</v>
      </c>
      <c r="C382" s="31">
        <v>4301011433</v>
      </c>
      <c r="D382" s="390">
        <v>4680115882638</v>
      </c>
      <c r="E382" s="391"/>
      <c r="F382" s="382">
        <v>0.4</v>
      </c>
      <c r="G382" s="32">
        <v>10</v>
      </c>
      <c r="H382" s="382">
        <v>4</v>
      </c>
      <c r="I382" s="382">
        <v>4.24</v>
      </c>
      <c r="J382" s="32">
        <v>120</v>
      </c>
      <c r="K382" s="32" t="s">
        <v>74</v>
      </c>
      <c r="L382" s="32"/>
      <c r="M382" s="33" t="s">
        <v>113</v>
      </c>
      <c r="N382" s="33"/>
      <c r="O382" s="32">
        <v>90</v>
      </c>
      <c r="P382" s="48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2" s="388"/>
      <c r="R382" s="388"/>
      <c r="S382" s="388"/>
      <c r="T382" s="389"/>
      <c r="U382" s="34"/>
      <c r="V382" s="34"/>
      <c r="W382" s="35" t="s">
        <v>68</v>
      </c>
      <c r="X382" s="383">
        <v>0</v>
      </c>
      <c r="Y382" s="384">
        <f t="shared" si="67"/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496</v>
      </c>
      <c r="B383" s="54" t="s">
        <v>497</v>
      </c>
      <c r="C383" s="31">
        <v>4301011952</v>
      </c>
      <c r="D383" s="390">
        <v>4680115884922</v>
      </c>
      <c r="E383" s="391"/>
      <c r="F383" s="382">
        <v>0.5</v>
      </c>
      <c r="G383" s="32">
        <v>10</v>
      </c>
      <c r="H383" s="382">
        <v>5</v>
      </c>
      <c r="I383" s="382">
        <v>5.21</v>
      </c>
      <c r="J383" s="32">
        <v>120</v>
      </c>
      <c r="K383" s="32" t="s">
        <v>74</v>
      </c>
      <c r="L383" s="32"/>
      <c r="M383" s="33" t="s">
        <v>67</v>
      </c>
      <c r="N383" s="33"/>
      <c r="O383" s="32">
        <v>60</v>
      </c>
      <c r="P383" s="77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3" s="388"/>
      <c r="R383" s="388"/>
      <c r="S383" s="388"/>
      <c r="T383" s="389"/>
      <c r="U383" s="34"/>
      <c r="V383" s="34"/>
      <c r="W383" s="35" t="s">
        <v>68</v>
      </c>
      <c r="X383" s="383">
        <v>0</v>
      </c>
      <c r="Y383" s="384">
        <f t="shared" si="67"/>
        <v>0</v>
      </c>
      <c r="Z383" s="36" t="str">
        <f>IFERROR(IF(Y383=0,"",ROUNDUP(Y383/H383,0)*0.00937),"")</f>
        <v/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customHeight="1" x14ac:dyDescent="0.25">
      <c r="A384" s="54" t="s">
        <v>498</v>
      </c>
      <c r="B384" s="54" t="s">
        <v>499</v>
      </c>
      <c r="C384" s="31">
        <v>4301011868</v>
      </c>
      <c r="D384" s="390">
        <v>4680115884861</v>
      </c>
      <c r="E384" s="391"/>
      <c r="F384" s="382">
        <v>0.5</v>
      </c>
      <c r="G384" s="32">
        <v>10</v>
      </c>
      <c r="H384" s="382">
        <v>5</v>
      </c>
      <c r="I384" s="382">
        <v>5.21</v>
      </c>
      <c r="J384" s="32">
        <v>120</v>
      </c>
      <c r="K384" s="32" t="s">
        <v>74</v>
      </c>
      <c r="L384" s="32"/>
      <c r="M384" s="33" t="s">
        <v>67</v>
      </c>
      <c r="N384" s="33"/>
      <c r="O384" s="32">
        <v>60</v>
      </c>
      <c r="P384" s="41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4" s="388"/>
      <c r="R384" s="388"/>
      <c r="S384" s="388"/>
      <c r="T384" s="389"/>
      <c r="U384" s="34"/>
      <c r="V384" s="34"/>
      <c r="W384" s="35" t="s">
        <v>68</v>
      </c>
      <c r="X384" s="383">
        <v>0</v>
      </c>
      <c r="Y384" s="384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x14ac:dyDescent="0.2">
      <c r="A385" s="397"/>
      <c r="B385" s="396"/>
      <c r="C385" s="396"/>
      <c r="D385" s="396"/>
      <c r="E385" s="396"/>
      <c r="F385" s="396"/>
      <c r="G385" s="396"/>
      <c r="H385" s="396"/>
      <c r="I385" s="396"/>
      <c r="J385" s="396"/>
      <c r="K385" s="396"/>
      <c r="L385" s="396"/>
      <c r="M385" s="396"/>
      <c r="N385" s="396"/>
      <c r="O385" s="398"/>
      <c r="P385" s="392" t="s">
        <v>69</v>
      </c>
      <c r="Q385" s="393"/>
      <c r="R385" s="393"/>
      <c r="S385" s="393"/>
      <c r="T385" s="393"/>
      <c r="U385" s="393"/>
      <c r="V385" s="394"/>
      <c r="W385" s="37" t="s">
        <v>70</v>
      </c>
      <c r="X385" s="385">
        <f>IFERROR(X376/H376,"0")+IFERROR(X377/H377,"0")+IFERROR(X378/H378,"0")+IFERROR(X379/H379,"0")+IFERROR(X380/H380,"0")+IFERROR(X381/H381,"0")+IFERROR(X382/H382,"0")+IFERROR(X383/H383,"0")+IFERROR(X384/H384,"0")</f>
        <v>466.66666666666674</v>
      </c>
      <c r="Y385" s="385">
        <f>IFERROR(Y376/H376,"0")+IFERROR(Y377/H377,"0")+IFERROR(Y378/H378,"0")+IFERROR(Y379/H379,"0")+IFERROR(Y380/H380,"0")+IFERROR(Y381/H381,"0")+IFERROR(Y382/H382,"0")+IFERROR(Y383/H383,"0")+IFERROR(Y384/H384,"0")</f>
        <v>468</v>
      </c>
      <c r="Z385" s="385">
        <f>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10.178999999999998</v>
      </c>
      <c r="AA385" s="386"/>
      <c r="AB385" s="386"/>
      <c r="AC385" s="386"/>
    </row>
    <row r="386" spans="1:68" x14ac:dyDescent="0.2">
      <c r="A386" s="396"/>
      <c r="B386" s="396"/>
      <c r="C386" s="396"/>
      <c r="D386" s="396"/>
      <c r="E386" s="396"/>
      <c r="F386" s="396"/>
      <c r="G386" s="396"/>
      <c r="H386" s="396"/>
      <c r="I386" s="396"/>
      <c r="J386" s="396"/>
      <c r="K386" s="396"/>
      <c r="L386" s="396"/>
      <c r="M386" s="396"/>
      <c r="N386" s="396"/>
      <c r="O386" s="398"/>
      <c r="P386" s="392" t="s">
        <v>69</v>
      </c>
      <c r="Q386" s="393"/>
      <c r="R386" s="393"/>
      <c r="S386" s="393"/>
      <c r="T386" s="393"/>
      <c r="U386" s="393"/>
      <c r="V386" s="394"/>
      <c r="W386" s="37" t="s">
        <v>68</v>
      </c>
      <c r="X386" s="385">
        <f>IFERROR(SUM(X376:X384),"0")</f>
        <v>7000</v>
      </c>
      <c r="Y386" s="385">
        <f>IFERROR(SUM(Y376:Y384),"0")</f>
        <v>7020</v>
      </c>
      <c r="Z386" s="37"/>
      <c r="AA386" s="386"/>
      <c r="AB386" s="386"/>
      <c r="AC386" s="386"/>
    </row>
    <row r="387" spans="1:68" ht="14.25" customHeight="1" x14ac:dyDescent="0.25">
      <c r="A387" s="395" t="s">
        <v>149</v>
      </c>
      <c r="B387" s="396"/>
      <c r="C387" s="396"/>
      <c r="D387" s="396"/>
      <c r="E387" s="396"/>
      <c r="F387" s="396"/>
      <c r="G387" s="396"/>
      <c r="H387" s="396"/>
      <c r="I387" s="396"/>
      <c r="J387" s="396"/>
      <c r="K387" s="396"/>
      <c r="L387" s="396"/>
      <c r="M387" s="396"/>
      <c r="N387" s="396"/>
      <c r="O387" s="396"/>
      <c r="P387" s="396"/>
      <c r="Q387" s="396"/>
      <c r="R387" s="396"/>
      <c r="S387" s="396"/>
      <c r="T387" s="396"/>
      <c r="U387" s="396"/>
      <c r="V387" s="396"/>
      <c r="W387" s="396"/>
      <c r="X387" s="396"/>
      <c r="Y387" s="396"/>
      <c r="Z387" s="396"/>
      <c r="AA387" s="379"/>
      <c r="AB387" s="379"/>
      <c r="AC387" s="379"/>
    </row>
    <row r="388" spans="1:68" ht="27" customHeight="1" x14ac:dyDescent="0.25">
      <c r="A388" s="54" t="s">
        <v>500</v>
      </c>
      <c r="B388" s="54" t="s">
        <v>501</v>
      </c>
      <c r="C388" s="31">
        <v>4301020178</v>
      </c>
      <c r="D388" s="390">
        <v>4607091383980</v>
      </c>
      <c r="E388" s="391"/>
      <c r="F388" s="382">
        <v>2.5</v>
      </c>
      <c r="G388" s="32">
        <v>6</v>
      </c>
      <c r="H388" s="382">
        <v>15</v>
      </c>
      <c r="I388" s="382">
        <v>15.48</v>
      </c>
      <c r="J388" s="32">
        <v>48</v>
      </c>
      <c r="K388" s="32" t="s">
        <v>112</v>
      </c>
      <c r="L388" s="32"/>
      <c r="M388" s="33" t="s">
        <v>113</v>
      </c>
      <c r="N388" s="33"/>
      <c r="O388" s="32">
        <v>50</v>
      </c>
      <c r="P388" s="64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8" s="388"/>
      <c r="R388" s="388"/>
      <c r="S388" s="388"/>
      <c r="T388" s="389"/>
      <c r="U388" s="34"/>
      <c r="V388" s="34"/>
      <c r="W388" s="35" t="s">
        <v>68</v>
      </c>
      <c r="X388" s="383">
        <v>2000</v>
      </c>
      <c r="Y388" s="384">
        <f>IFERROR(IF(X388="",0,CEILING((X388/$H388),1)*$H388),"")</f>
        <v>2010</v>
      </c>
      <c r="Z388" s="36">
        <f>IFERROR(IF(Y388=0,"",ROUNDUP(Y388/H388,0)*0.02175),"")</f>
        <v>2.9144999999999999</v>
      </c>
      <c r="AA388" s="56"/>
      <c r="AB388" s="57"/>
      <c r="AC388" s="65"/>
      <c r="AG388" s="64"/>
      <c r="AJ388" s="66"/>
      <c r="AK388" s="66"/>
      <c r="BB388" s="267" t="s">
        <v>1</v>
      </c>
      <c r="BM388" s="64">
        <f>IFERROR(X388*I388/H388,"0")</f>
        <v>2064</v>
      </c>
      <c r="BN388" s="64">
        <f>IFERROR(Y388*I388/H388,"0")</f>
        <v>2074.3200000000002</v>
      </c>
      <c r="BO388" s="64">
        <f>IFERROR(1/J388*(X388/H388),"0")</f>
        <v>2.7777777777777777</v>
      </c>
      <c r="BP388" s="64">
        <f>IFERROR(1/J388*(Y388/H388),"0")</f>
        <v>2.7916666666666665</v>
      </c>
    </row>
    <row r="389" spans="1:68" ht="27" customHeight="1" x14ac:dyDescent="0.25">
      <c r="A389" s="54" t="s">
        <v>502</v>
      </c>
      <c r="B389" s="54" t="s">
        <v>503</v>
      </c>
      <c r="C389" s="31">
        <v>4301020179</v>
      </c>
      <c r="D389" s="390">
        <v>4607091384178</v>
      </c>
      <c r="E389" s="391"/>
      <c r="F389" s="382">
        <v>0.4</v>
      </c>
      <c r="G389" s="32">
        <v>10</v>
      </c>
      <c r="H389" s="382">
        <v>4</v>
      </c>
      <c r="I389" s="382">
        <v>4.24</v>
      </c>
      <c r="J389" s="32">
        <v>120</v>
      </c>
      <c r="K389" s="32" t="s">
        <v>74</v>
      </c>
      <c r="L389" s="32"/>
      <c r="M389" s="33" t="s">
        <v>113</v>
      </c>
      <c r="N389" s="33"/>
      <c r="O389" s="32">
        <v>50</v>
      </c>
      <c r="P389" s="4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9" s="388"/>
      <c r="R389" s="388"/>
      <c r="S389" s="388"/>
      <c r="T389" s="389"/>
      <c r="U389" s="34"/>
      <c r="V389" s="34"/>
      <c r="W389" s="35" t="s">
        <v>68</v>
      </c>
      <c r="X389" s="383">
        <v>0</v>
      </c>
      <c r="Y389" s="384">
        <f>IFERROR(IF(X389="",0,CEILING((X389/$H389),1)*$H389),"")</f>
        <v>0</v>
      </c>
      <c r="Z389" s="36" t="str">
        <f>IFERROR(IF(Y389=0,"",ROUNDUP(Y389/H389,0)*0.00937),"")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397"/>
      <c r="B390" s="396"/>
      <c r="C390" s="396"/>
      <c r="D390" s="396"/>
      <c r="E390" s="396"/>
      <c r="F390" s="396"/>
      <c r="G390" s="396"/>
      <c r="H390" s="396"/>
      <c r="I390" s="396"/>
      <c r="J390" s="396"/>
      <c r="K390" s="396"/>
      <c r="L390" s="396"/>
      <c r="M390" s="396"/>
      <c r="N390" s="396"/>
      <c r="O390" s="398"/>
      <c r="P390" s="392" t="s">
        <v>69</v>
      </c>
      <c r="Q390" s="393"/>
      <c r="R390" s="393"/>
      <c r="S390" s="393"/>
      <c r="T390" s="393"/>
      <c r="U390" s="393"/>
      <c r="V390" s="394"/>
      <c r="W390" s="37" t="s">
        <v>70</v>
      </c>
      <c r="X390" s="385">
        <f>IFERROR(X388/H388,"0")+IFERROR(X389/H389,"0")</f>
        <v>133.33333333333334</v>
      </c>
      <c r="Y390" s="385">
        <f>IFERROR(Y388/H388,"0")+IFERROR(Y389/H389,"0")</f>
        <v>134</v>
      </c>
      <c r="Z390" s="385">
        <f>IFERROR(IF(Z388="",0,Z388),"0")+IFERROR(IF(Z389="",0,Z389),"0")</f>
        <v>2.9144999999999999</v>
      </c>
      <c r="AA390" s="386"/>
      <c r="AB390" s="386"/>
      <c r="AC390" s="386"/>
    </row>
    <row r="391" spans="1:68" x14ac:dyDescent="0.2">
      <c r="A391" s="396"/>
      <c r="B391" s="396"/>
      <c r="C391" s="396"/>
      <c r="D391" s="396"/>
      <c r="E391" s="396"/>
      <c r="F391" s="396"/>
      <c r="G391" s="396"/>
      <c r="H391" s="396"/>
      <c r="I391" s="396"/>
      <c r="J391" s="396"/>
      <c r="K391" s="396"/>
      <c r="L391" s="396"/>
      <c r="M391" s="396"/>
      <c r="N391" s="396"/>
      <c r="O391" s="398"/>
      <c r="P391" s="392" t="s">
        <v>69</v>
      </c>
      <c r="Q391" s="393"/>
      <c r="R391" s="393"/>
      <c r="S391" s="393"/>
      <c r="T391" s="393"/>
      <c r="U391" s="393"/>
      <c r="V391" s="394"/>
      <c r="W391" s="37" t="s">
        <v>68</v>
      </c>
      <c r="X391" s="385">
        <f>IFERROR(SUM(X388:X389),"0")</f>
        <v>2000</v>
      </c>
      <c r="Y391" s="385">
        <f>IFERROR(SUM(Y388:Y389),"0")</f>
        <v>2010</v>
      </c>
      <c r="Z391" s="37"/>
      <c r="AA391" s="386"/>
      <c r="AB391" s="386"/>
      <c r="AC391" s="386"/>
    </row>
    <row r="392" spans="1:68" ht="14.25" customHeight="1" x14ac:dyDescent="0.25">
      <c r="A392" s="395" t="s">
        <v>71</v>
      </c>
      <c r="B392" s="396"/>
      <c r="C392" s="396"/>
      <c r="D392" s="396"/>
      <c r="E392" s="396"/>
      <c r="F392" s="396"/>
      <c r="G392" s="396"/>
      <c r="H392" s="396"/>
      <c r="I392" s="396"/>
      <c r="J392" s="396"/>
      <c r="K392" s="396"/>
      <c r="L392" s="396"/>
      <c r="M392" s="396"/>
      <c r="N392" s="396"/>
      <c r="O392" s="396"/>
      <c r="P392" s="396"/>
      <c r="Q392" s="396"/>
      <c r="R392" s="396"/>
      <c r="S392" s="396"/>
      <c r="T392" s="396"/>
      <c r="U392" s="396"/>
      <c r="V392" s="396"/>
      <c r="W392" s="396"/>
      <c r="X392" s="396"/>
      <c r="Y392" s="396"/>
      <c r="Z392" s="396"/>
      <c r="AA392" s="379"/>
      <c r="AB392" s="379"/>
      <c r="AC392" s="379"/>
    </row>
    <row r="393" spans="1:68" ht="27" customHeight="1" x14ac:dyDescent="0.25">
      <c r="A393" s="54" t="s">
        <v>504</v>
      </c>
      <c r="B393" s="54" t="s">
        <v>505</v>
      </c>
      <c r="C393" s="31">
        <v>4301051639</v>
      </c>
      <c r="D393" s="390">
        <v>4607091383928</v>
      </c>
      <c r="E393" s="391"/>
      <c r="F393" s="382">
        <v>1.3</v>
      </c>
      <c r="G393" s="32">
        <v>6</v>
      </c>
      <c r="H393" s="382">
        <v>7.8</v>
      </c>
      <c r="I393" s="382">
        <v>8.3699999999999992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40</v>
      </c>
      <c r="P393" s="63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3" s="388"/>
      <c r="R393" s="388"/>
      <c r="S393" s="388"/>
      <c r="T393" s="389"/>
      <c r="U393" s="34"/>
      <c r="V393" s="34"/>
      <c r="W393" s="35" t="s">
        <v>68</v>
      </c>
      <c r="X393" s="383">
        <v>0</v>
      </c>
      <c r="Y393" s="384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9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504</v>
      </c>
      <c r="B394" s="54" t="s">
        <v>506</v>
      </c>
      <c r="C394" s="31">
        <v>4301051560</v>
      </c>
      <c r="D394" s="390">
        <v>4607091383928</v>
      </c>
      <c r="E394" s="391"/>
      <c r="F394" s="382">
        <v>1.3</v>
      </c>
      <c r="G394" s="32">
        <v>6</v>
      </c>
      <c r="H394" s="382">
        <v>7.8</v>
      </c>
      <c r="I394" s="382">
        <v>8.3699999999999992</v>
      </c>
      <c r="J394" s="32">
        <v>56</v>
      </c>
      <c r="K394" s="32" t="s">
        <v>112</v>
      </c>
      <c r="L394" s="32"/>
      <c r="M394" s="33" t="s">
        <v>115</v>
      </c>
      <c r="N394" s="33"/>
      <c r="O394" s="32">
        <v>40</v>
      </c>
      <c r="P394" s="45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4" s="388"/>
      <c r="R394" s="388"/>
      <c r="S394" s="388"/>
      <c r="T394" s="389"/>
      <c r="U394" s="34"/>
      <c r="V394" s="34"/>
      <c r="W394" s="35" t="s">
        <v>68</v>
      </c>
      <c r="X394" s="383">
        <v>0</v>
      </c>
      <c r="Y394" s="384">
        <f>IFERROR(IF(X394="",0,CEILING((X394/$H394),1)*$H394),"")</f>
        <v>0</v>
      </c>
      <c r="Z394" s="36" t="str">
        <f>IFERROR(IF(Y394=0,"",ROUNDUP(Y394/H394,0)*0.02175),"")</f>
        <v/>
      </c>
      <c r="AA394" s="56"/>
      <c r="AB394" s="57"/>
      <c r="AC394" s="65"/>
      <c r="AG394" s="64"/>
      <c r="AJ394" s="66"/>
      <c r="AK394" s="66"/>
      <c r="BB394" s="270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507</v>
      </c>
      <c r="B395" s="54" t="s">
        <v>508</v>
      </c>
      <c r="C395" s="31">
        <v>4301051636</v>
      </c>
      <c r="D395" s="390">
        <v>4607091384260</v>
      </c>
      <c r="E395" s="391"/>
      <c r="F395" s="382">
        <v>1.3</v>
      </c>
      <c r="G395" s="32">
        <v>6</v>
      </c>
      <c r="H395" s="382">
        <v>7.8</v>
      </c>
      <c r="I395" s="382">
        <v>8.3640000000000008</v>
      </c>
      <c r="J395" s="32">
        <v>56</v>
      </c>
      <c r="K395" s="32" t="s">
        <v>112</v>
      </c>
      <c r="L395" s="32"/>
      <c r="M395" s="33" t="s">
        <v>67</v>
      </c>
      <c r="N395" s="33"/>
      <c r="O395" s="32">
        <v>40</v>
      </c>
      <c r="P395" s="63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5" s="388"/>
      <c r="R395" s="388"/>
      <c r="S395" s="388"/>
      <c r="T395" s="389"/>
      <c r="U395" s="34"/>
      <c r="V395" s="34"/>
      <c r="W395" s="35" t="s">
        <v>68</v>
      </c>
      <c r="X395" s="383">
        <v>0</v>
      </c>
      <c r="Y395" s="384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x14ac:dyDescent="0.2">
      <c r="A396" s="397"/>
      <c r="B396" s="396"/>
      <c r="C396" s="396"/>
      <c r="D396" s="396"/>
      <c r="E396" s="396"/>
      <c r="F396" s="396"/>
      <c r="G396" s="396"/>
      <c r="H396" s="396"/>
      <c r="I396" s="396"/>
      <c r="J396" s="396"/>
      <c r="K396" s="396"/>
      <c r="L396" s="396"/>
      <c r="M396" s="396"/>
      <c r="N396" s="396"/>
      <c r="O396" s="398"/>
      <c r="P396" s="392" t="s">
        <v>69</v>
      </c>
      <c r="Q396" s="393"/>
      <c r="R396" s="393"/>
      <c r="S396" s="393"/>
      <c r="T396" s="393"/>
      <c r="U396" s="393"/>
      <c r="V396" s="394"/>
      <c r="W396" s="37" t="s">
        <v>70</v>
      </c>
      <c r="X396" s="385">
        <f>IFERROR(X393/H393,"0")+IFERROR(X394/H394,"0")+IFERROR(X395/H395,"0")</f>
        <v>0</v>
      </c>
      <c r="Y396" s="385">
        <f>IFERROR(Y393/H393,"0")+IFERROR(Y394/H394,"0")+IFERROR(Y395/H395,"0")</f>
        <v>0</v>
      </c>
      <c r="Z396" s="385">
        <f>IFERROR(IF(Z393="",0,Z393),"0")+IFERROR(IF(Z394="",0,Z394),"0")+IFERROR(IF(Z395="",0,Z395),"0")</f>
        <v>0</v>
      </c>
      <c r="AA396" s="386"/>
      <c r="AB396" s="386"/>
      <c r="AC396" s="386"/>
    </row>
    <row r="397" spans="1:68" x14ac:dyDescent="0.2">
      <c r="A397" s="396"/>
      <c r="B397" s="396"/>
      <c r="C397" s="396"/>
      <c r="D397" s="396"/>
      <c r="E397" s="396"/>
      <c r="F397" s="396"/>
      <c r="G397" s="396"/>
      <c r="H397" s="396"/>
      <c r="I397" s="396"/>
      <c r="J397" s="396"/>
      <c r="K397" s="396"/>
      <c r="L397" s="396"/>
      <c r="M397" s="396"/>
      <c r="N397" s="396"/>
      <c r="O397" s="398"/>
      <c r="P397" s="392" t="s">
        <v>69</v>
      </c>
      <c r="Q397" s="393"/>
      <c r="R397" s="393"/>
      <c r="S397" s="393"/>
      <c r="T397" s="393"/>
      <c r="U397" s="393"/>
      <c r="V397" s="394"/>
      <c r="W397" s="37" t="s">
        <v>68</v>
      </c>
      <c r="X397" s="385">
        <f>IFERROR(SUM(X393:X395),"0")</f>
        <v>0</v>
      </c>
      <c r="Y397" s="385">
        <f>IFERROR(SUM(Y393:Y395),"0")</f>
        <v>0</v>
      </c>
      <c r="Z397" s="37"/>
      <c r="AA397" s="386"/>
      <c r="AB397" s="386"/>
      <c r="AC397" s="386"/>
    </row>
    <row r="398" spans="1:68" ht="14.25" customHeight="1" x14ac:dyDescent="0.25">
      <c r="A398" s="395" t="s">
        <v>170</v>
      </c>
      <c r="B398" s="396"/>
      <c r="C398" s="396"/>
      <c r="D398" s="396"/>
      <c r="E398" s="396"/>
      <c r="F398" s="396"/>
      <c r="G398" s="396"/>
      <c r="H398" s="396"/>
      <c r="I398" s="396"/>
      <c r="J398" s="396"/>
      <c r="K398" s="396"/>
      <c r="L398" s="396"/>
      <c r="M398" s="396"/>
      <c r="N398" s="396"/>
      <c r="O398" s="396"/>
      <c r="P398" s="396"/>
      <c r="Q398" s="396"/>
      <c r="R398" s="396"/>
      <c r="S398" s="396"/>
      <c r="T398" s="396"/>
      <c r="U398" s="396"/>
      <c r="V398" s="396"/>
      <c r="W398" s="396"/>
      <c r="X398" s="396"/>
      <c r="Y398" s="396"/>
      <c r="Z398" s="396"/>
      <c r="AA398" s="379"/>
      <c r="AB398" s="379"/>
      <c r="AC398" s="379"/>
    </row>
    <row r="399" spans="1:68" ht="16.5" customHeight="1" x14ac:dyDescent="0.25">
      <c r="A399" s="54" t="s">
        <v>509</v>
      </c>
      <c r="B399" s="54" t="s">
        <v>510</v>
      </c>
      <c r="C399" s="31">
        <v>4301060314</v>
      </c>
      <c r="D399" s="390">
        <v>4607091384673</v>
      </c>
      <c r="E399" s="391"/>
      <c r="F399" s="382">
        <v>1.3</v>
      </c>
      <c r="G399" s="32">
        <v>6</v>
      </c>
      <c r="H399" s="382">
        <v>7.8</v>
      </c>
      <c r="I399" s="382">
        <v>8.3640000000000008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30</v>
      </c>
      <c r="P399" s="69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9" s="388"/>
      <c r="R399" s="388"/>
      <c r="S399" s="388"/>
      <c r="T399" s="389"/>
      <c r="U399" s="34"/>
      <c r="V399" s="34"/>
      <c r="W399" s="35" t="s">
        <v>68</v>
      </c>
      <c r="X399" s="383">
        <v>150</v>
      </c>
      <c r="Y399" s="384">
        <f>IFERROR(IF(X399="",0,CEILING((X399/$H399),1)*$H399),"")</f>
        <v>156</v>
      </c>
      <c r="Z399" s="36">
        <f>IFERROR(IF(Y399=0,"",ROUNDUP(Y399/H399,0)*0.02175),"")</f>
        <v>0.43499999999999994</v>
      </c>
      <c r="AA399" s="56"/>
      <c r="AB399" s="57"/>
      <c r="AC399" s="65"/>
      <c r="AG399" s="64"/>
      <c r="AJ399" s="66"/>
      <c r="AK399" s="66"/>
      <c r="BB399" s="272" t="s">
        <v>1</v>
      </c>
      <c r="BM399" s="64">
        <f>IFERROR(X399*I399/H399,"0")</f>
        <v>160.84615384615387</v>
      </c>
      <c r="BN399" s="64">
        <f>IFERROR(Y399*I399/H399,"0")</f>
        <v>167.28000000000003</v>
      </c>
      <c r="BO399" s="64">
        <f>IFERROR(1/J399*(X399/H399),"0")</f>
        <v>0.34340659340659335</v>
      </c>
      <c r="BP399" s="64">
        <f>IFERROR(1/J399*(Y399/H399),"0")</f>
        <v>0.3571428571428571</v>
      </c>
    </row>
    <row r="400" spans="1:68" ht="16.5" customHeight="1" x14ac:dyDescent="0.25">
      <c r="A400" s="54" t="s">
        <v>509</v>
      </c>
      <c r="B400" s="54" t="s">
        <v>511</v>
      </c>
      <c r="C400" s="31">
        <v>4301060345</v>
      </c>
      <c r="D400" s="390">
        <v>4607091384673</v>
      </c>
      <c r="E400" s="391"/>
      <c r="F400" s="382">
        <v>1.3</v>
      </c>
      <c r="G400" s="32">
        <v>6</v>
      </c>
      <c r="H400" s="382">
        <v>7.8</v>
      </c>
      <c r="I400" s="382">
        <v>8.3640000000000008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30</v>
      </c>
      <c r="P400" s="49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0" s="388"/>
      <c r="R400" s="388"/>
      <c r="S400" s="388"/>
      <c r="T400" s="389"/>
      <c r="U400" s="34"/>
      <c r="V400" s="34"/>
      <c r="W400" s="35" t="s">
        <v>68</v>
      </c>
      <c r="X400" s="383">
        <v>0</v>
      </c>
      <c r="Y400" s="384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73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397"/>
      <c r="B401" s="396"/>
      <c r="C401" s="396"/>
      <c r="D401" s="396"/>
      <c r="E401" s="396"/>
      <c r="F401" s="396"/>
      <c r="G401" s="396"/>
      <c r="H401" s="396"/>
      <c r="I401" s="396"/>
      <c r="J401" s="396"/>
      <c r="K401" s="396"/>
      <c r="L401" s="396"/>
      <c r="M401" s="396"/>
      <c r="N401" s="396"/>
      <c r="O401" s="398"/>
      <c r="P401" s="392" t="s">
        <v>69</v>
      </c>
      <c r="Q401" s="393"/>
      <c r="R401" s="393"/>
      <c r="S401" s="393"/>
      <c r="T401" s="393"/>
      <c r="U401" s="393"/>
      <c r="V401" s="394"/>
      <c r="W401" s="37" t="s">
        <v>70</v>
      </c>
      <c r="X401" s="385">
        <f>IFERROR(X399/H399,"0")+IFERROR(X400/H400,"0")</f>
        <v>19.23076923076923</v>
      </c>
      <c r="Y401" s="385">
        <f>IFERROR(Y399/H399,"0")+IFERROR(Y400/H400,"0")</f>
        <v>20</v>
      </c>
      <c r="Z401" s="385">
        <f>IFERROR(IF(Z399="",0,Z399),"0")+IFERROR(IF(Z400="",0,Z400),"0")</f>
        <v>0.43499999999999994</v>
      </c>
      <c r="AA401" s="386"/>
      <c r="AB401" s="386"/>
      <c r="AC401" s="386"/>
    </row>
    <row r="402" spans="1:68" x14ac:dyDescent="0.2">
      <c r="A402" s="396"/>
      <c r="B402" s="396"/>
      <c r="C402" s="396"/>
      <c r="D402" s="396"/>
      <c r="E402" s="396"/>
      <c r="F402" s="396"/>
      <c r="G402" s="396"/>
      <c r="H402" s="396"/>
      <c r="I402" s="396"/>
      <c r="J402" s="396"/>
      <c r="K402" s="396"/>
      <c r="L402" s="396"/>
      <c r="M402" s="396"/>
      <c r="N402" s="396"/>
      <c r="O402" s="398"/>
      <c r="P402" s="392" t="s">
        <v>69</v>
      </c>
      <c r="Q402" s="393"/>
      <c r="R402" s="393"/>
      <c r="S402" s="393"/>
      <c r="T402" s="393"/>
      <c r="U402" s="393"/>
      <c r="V402" s="394"/>
      <c r="W402" s="37" t="s">
        <v>68</v>
      </c>
      <c r="X402" s="385">
        <f>IFERROR(SUM(X399:X400),"0")</f>
        <v>150</v>
      </c>
      <c r="Y402" s="385">
        <f>IFERROR(SUM(Y399:Y400),"0")</f>
        <v>156</v>
      </c>
      <c r="Z402" s="37"/>
      <c r="AA402" s="386"/>
      <c r="AB402" s="386"/>
      <c r="AC402" s="386"/>
    </row>
    <row r="403" spans="1:68" ht="16.5" customHeight="1" x14ac:dyDescent="0.25">
      <c r="A403" s="445" t="s">
        <v>512</v>
      </c>
      <c r="B403" s="396"/>
      <c r="C403" s="396"/>
      <c r="D403" s="396"/>
      <c r="E403" s="396"/>
      <c r="F403" s="396"/>
      <c r="G403" s="396"/>
      <c r="H403" s="396"/>
      <c r="I403" s="396"/>
      <c r="J403" s="396"/>
      <c r="K403" s="396"/>
      <c r="L403" s="396"/>
      <c r="M403" s="396"/>
      <c r="N403" s="396"/>
      <c r="O403" s="396"/>
      <c r="P403" s="396"/>
      <c r="Q403" s="396"/>
      <c r="R403" s="396"/>
      <c r="S403" s="396"/>
      <c r="T403" s="396"/>
      <c r="U403" s="396"/>
      <c r="V403" s="396"/>
      <c r="W403" s="396"/>
      <c r="X403" s="396"/>
      <c r="Y403" s="396"/>
      <c r="Z403" s="396"/>
      <c r="AA403" s="378"/>
      <c r="AB403" s="378"/>
      <c r="AC403" s="378"/>
    </row>
    <row r="404" spans="1:68" ht="14.25" customHeight="1" x14ac:dyDescent="0.25">
      <c r="A404" s="395" t="s">
        <v>109</v>
      </c>
      <c r="B404" s="396"/>
      <c r="C404" s="396"/>
      <c r="D404" s="396"/>
      <c r="E404" s="396"/>
      <c r="F404" s="396"/>
      <c r="G404" s="396"/>
      <c r="H404" s="396"/>
      <c r="I404" s="396"/>
      <c r="J404" s="396"/>
      <c r="K404" s="396"/>
      <c r="L404" s="396"/>
      <c r="M404" s="396"/>
      <c r="N404" s="396"/>
      <c r="O404" s="396"/>
      <c r="P404" s="396"/>
      <c r="Q404" s="396"/>
      <c r="R404" s="396"/>
      <c r="S404" s="396"/>
      <c r="T404" s="396"/>
      <c r="U404" s="396"/>
      <c r="V404" s="396"/>
      <c r="W404" s="396"/>
      <c r="X404" s="396"/>
      <c r="Y404" s="396"/>
      <c r="Z404" s="396"/>
      <c r="AA404" s="379"/>
      <c r="AB404" s="379"/>
      <c r="AC404" s="379"/>
    </row>
    <row r="405" spans="1:68" ht="27" customHeight="1" x14ac:dyDescent="0.25">
      <c r="A405" s="54" t="s">
        <v>513</v>
      </c>
      <c r="B405" s="54" t="s">
        <v>514</v>
      </c>
      <c r="C405" s="31">
        <v>4301011873</v>
      </c>
      <c r="D405" s="390">
        <v>4680115881907</v>
      </c>
      <c r="E405" s="391"/>
      <c r="F405" s="382">
        <v>1.8</v>
      </c>
      <c r="G405" s="32">
        <v>6</v>
      </c>
      <c r="H405" s="382">
        <v>10.8</v>
      </c>
      <c r="I405" s="382">
        <v>11.28</v>
      </c>
      <c r="J405" s="32">
        <v>56</v>
      </c>
      <c r="K405" s="32" t="s">
        <v>112</v>
      </c>
      <c r="L405" s="32"/>
      <c r="M405" s="33" t="s">
        <v>67</v>
      </c>
      <c r="N405" s="33"/>
      <c r="O405" s="32">
        <v>60</v>
      </c>
      <c r="P405" s="472" t="s">
        <v>515</v>
      </c>
      <c r="Q405" s="388"/>
      <c r="R405" s="388"/>
      <c r="S405" s="388"/>
      <c r="T405" s="389"/>
      <c r="U405" s="34"/>
      <c r="V405" s="34"/>
      <c r="W405" s="35" t="s">
        <v>68</v>
      </c>
      <c r="X405" s="383">
        <v>0</v>
      </c>
      <c r="Y405" s="384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37.5" customHeight="1" x14ac:dyDescent="0.25">
      <c r="A406" s="54" t="s">
        <v>516</v>
      </c>
      <c r="B406" s="54" t="s">
        <v>517</v>
      </c>
      <c r="C406" s="31">
        <v>4301011874</v>
      </c>
      <c r="D406" s="390">
        <v>4680115884892</v>
      </c>
      <c r="E406" s="391"/>
      <c r="F406" s="382">
        <v>1.8</v>
      </c>
      <c r="G406" s="32">
        <v>6</v>
      </c>
      <c r="H406" s="382">
        <v>10.8</v>
      </c>
      <c r="I406" s="382">
        <v>11.28</v>
      </c>
      <c r="J406" s="32">
        <v>56</v>
      </c>
      <c r="K406" s="32" t="s">
        <v>112</v>
      </c>
      <c r="L406" s="32"/>
      <c r="M406" s="33" t="s">
        <v>67</v>
      </c>
      <c r="N406" s="33"/>
      <c r="O406" s="32">
        <v>60</v>
      </c>
      <c r="P406" s="5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6" s="388"/>
      <c r="R406" s="388"/>
      <c r="S406" s="388"/>
      <c r="T406" s="389"/>
      <c r="U406" s="34"/>
      <c r="V406" s="34"/>
      <c r="W406" s="35" t="s">
        <v>68</v>
      </c>
      <c r="X406" s="383">
        <v>0</v>
      </c>
      <c r="Y406" s="384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65"/>
      <c r="AG406" s="64"/>
      <c r="AJ406" s="66"/>
      <c r="AK406" s="66"/>
      <c r="BB406" s="275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518</v>
      </c>
      <c r="B407" s="54" t="s">
        <v>519</v>
      </c>
      <c r="C407" s="31">
        <v>4301011875</v>
      </c>
      <c r="D407" s="390">
        <v>4680115884885</v>
      </c>
      <c r="E407" s="391"/>
      <c r="F407" s="382">
        <v>0.8</v>
      </c>
      <c r="G407" s="32">
        <v>15</v>
      </c>
      <c r="H407" s="382">
        <v>12</v>
      </c>
      <c r="I407" s="382">
        <v>12.48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47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7" s="388"/>
      <c r="R407" s="388"/>
      <c r="S407" s="388"/>
      <c r="T407" s="389"/>
      <c r="U407" s="34"/>
      <c r="V407" s="34"/>
      <c r="W407" s="35" t="s">
        <v>68</v>
      </c>
      <c r="X407" s="383">
        <v>0</v>
      </c>
      <c r="Y407" s="384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520</v>
      </c>
      <c r="B408" s="54" t="s">
        <v>521</v>
      </c>
      <c r="C408" s="31">
        <v>4301011871</v>
      </c>
      <c r="D408" s="390">
        <v>4680115884908</v>
      </c>
      <c r="E408" s="391"/>
      <c r="F408" s="382">
        <v>0.4</v>
      </c>
      <c r="G408" s="32">
        <v>10</v>
      </c>
      <c r="H408" s="382">
        <v>4</v>
      </c>
      <c r="I408" s="382">
        <v>4.21</v>
      </c>
      <c r="J408" s="32">
        <v>120</v>
      </c>
      <c r="K408" s="32" t="s">
        <v>74</v>
      </c>
      <c r="L408" s="32"/>
      <c r="M408" s="33" t="s">
        <v>67</v>
      </c>
      <c r="N408" s="33"/>
      <c r="O408" s="32">
        <v>60</v>
      </c>
      <c r="P408" s="75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8" s="388"/>
      <c r="R408" s="388"/>
      <c r="S408" s="388"/>
      <c r="T408" s="389"/>
      <c r="U408" s="34"/>
      <c r="V408" s="34"/>
      <c r="W408" s="35" t="s">
        <v>68</v>
      </c>
      <c r="X408" s="383">
        <v>0</v>
      </c>
      <c r="Y408" s="384">
        <f>IFERROR(IF(X408="",0,CEILING((X408/$H408),1)*$H408),"")</f>
        <v>0</v>
      </c>
      <c r="Z408" s="36" t="str">
        <f>IFERROR(IF(Y408=0,"",ROUNDUP(Y408/H408,0)*0.00937),"")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397"/>
      <c r="B409" s="396"/>
      <c r="C409" s="396"/>
      <c r="D409" s="396"/>
      <c r="E409" s="396"/>
      <c r="F409" s="396"/>
      <c r="G409" s="396"/>
      <c r="H409" s="396"/>
      <c r="I409" s="396"/>
      <c r="J409" s="396"/>
      <c r="K409" s="396"/>
      <c r="L409" s="396"/>
      <c r="M409" s="396"/>
      <c r="N409" s="396"/>
      <c r="O409" s="398"/>
      <c r="P409" s="392" t="s">
        <v>69</v>
      </c>
      <c r="Q409" s="393"/>
      <c r="R409" s="393"/>
      <c r="S409" s="393"/>
      <c r="T409" s="393"/>
      <c r="U409" s="393"/>
      <c r="V409" s="394"/>
      <c r="W409" s="37" t="s">
        <v>70</v>
      </c>
      <c r="X409" s="385">
        <f>IFERROR(X405/H405,"0")+IFERROR(X406/H406,"0")+IFERROR(X407/H407,"0")+IFERROR(X408/H408,"0")</f>
        <v>0</v>
      </c>
      <c r="Y409" s="385">
        <f>IFERROR(Y405/H405,"0")+IFERROR(Y406/H406,"0")+IFERROR(Y407/H407,"0")+IFERROR(Y408/H408,"0")</f>
        <v>0</v>
      </c>
      <c r="Z409" s="385">
        <f>IFERROR(IF(Z405="",0,Z405),"0")+IFERROR(IF(Z406="",0,Z406),"0")+IFERROR(IF(Z407="",0,Z407),"0")+IFERROR(IF(Z408="",0,Z408),"0")</f>
        <v>0</v>
      </c>
      <c r="AA409" s="386"/>
      <c r="AB409" s="386"/>
      <c r="AC409" s="386"/>
    </row>
    <row r="410" spans="1:68" x14ac:dyDescent="0.2">
      <c r="A410" s="396"/>
      <c r="B410" s="396"/>
      <c r="C410" s="396"/>
      <c r="D410" s="396"/>
      <c r="E410" s="396"/>
      <c r="F410" s="396"/>
      <c r="G410" s="396"/>
      <c r="H410" s="396"/>
      <c r="I410" s="396"/>
      <c r="J410" s="396"/>
      <c r="K410" s="396"/>
      <c r="L410" s="396"/>
      <c r="M410" s="396"/>
      <c r="N410" s="396"/>
      <c r="O410" s="398"/>
      <c r="P410" s="392" t="s">
        <v>69</v>
      </c>
      <c r="Q410" s="393"/>
      <c r="R410" s="393"/>
      <c r="S410" s="393"/>
      <c r="T410" s="393"/>
      <c r="U410" s="393"/>
      <c r="V410" s="394"/>
      <c r="W410" s="37" t="s">
        <v>68</v>
      </c>
      <c r="X410" s="385">
        <f>IFERROR(SUM(X405:X408),"0")</f>
        <v>0</v>
      </c>
      <c r="Y410" s="385">
        <f>IFERROR(SUM(Y405:Y408),"0")</f>
        <v>0</v>
      </c>
      <c r="Z410" s="37"/>
      <c r="AA410" s="386"/>
      <c r="AB410" s="386"/>
      <c r="AC410" s="386"/>
    </row>
    <row r="411" spans="1:68" ht="14.25" customHeight="1" x14ac:dyDescent="0.25">
      <c r="A411" s="395" t="s">
        <v>63</v>
      </c>
      <c r="B411" s="396"/>
      <c r="C411" s="396"/>
      <c r="D411" s="396"/>
      <c r="E411" s="396"/>
      <c r="F411" s="396"/>
      <c r="G411" s="396"/>
      <c r="H411" s="396"/>
      <c r="I411" s="396"/>
      <c r="J411" s="396"/>
      <c r="K411" s="396"/>
      <c r="L411" s="396"/>
      <c r="M411" s="396"/>
      <c r="N411" s="396"/>
      <c r="O411" s="396"/>
      <c r="P411" s="396"/>
      <c r="Q411" s="396"/>
      <c r="R411" s="396"/>
      <c r="S411" s="396"/>
      <c r="T411" s="396"/>
      <c r="U411" s="396"/>
      <c r="V411" s="396"/>
      <c r="W411" s="396"/>
      <c r="X411" s="396"/>
      <c r="Y411" s="396"/>
      <c r="Z411" s="396"/>
      <c r="AA411" s="379"/>
      <c r="AB411" s="379"/>
      <c r="AC411" s="379"/>
    </row>
    <row r="412" spans="1:68" ht="27" customHeight="1" x14ac:dyDescent="0.25">
      <c r="A412" s="54" t="s">
        <v>522</v>
      </c>
      <c r="B412" s="54" t="s">
        <v>523</v>
      </c>
      <c r="C412" s="31">
        <v>4301031303</v>
      </c>
      <c r="D412" s="390">
        <v>4607091384802</v>
      </c>
      <c r="E412" s="391"/>
      <c r="F412" s="382">
        <v>0.73</v>
      </c>
      <c r="G412" s="32">
        <v>6</v>
      </c>
      <c r="H412" s="382">
        <v>4.38</v>
      </c>
      <c r="I412" s="382">
        <v>4.6399999999999997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35</v>
      </c>
      <c r="P412" s="7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2" s="388"/>
      <c r="R412" s="388"/>
      <c r="S412" s="388"/>
      <c r="T412" s="389"/>
      <c r="U412" s="34"/>
      <c r="V412" s="34"/>
      <c r="W412" s="35" t="s">
        <v>68</v>
      </c>
      <c r="X412" s="383">
        <v>0</v>
      </c>
      <c r="Y412" s="384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8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524</v>
      </c>
      <c r="B413" s="54" t="s">
        <v>525</v>
      </c>
      <c r="C413" s="31">
        <v>4301031304</v>
      </c>
      <c r="D413" s="390">
        <v>4607091384826</v>
      </c>
      <c r="E413" s="391"/>
      <c r="F413" s="382">
        <v>0.35</v>
      </c>
      <c r="G413" s="32">
        <v>8</v>
      </c>
      <c r="H413" s="382">
        <v>2.8</v>
      </c>
      <c r="I413" s="382">
        <v>2.98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35</v>
      </c>
      <c r="P413" s="47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3" s="388"/>
      <c r="R413" s="388"/>
      <c r="S413" s="388"/>
      <c r="T413" s="389"/>
      <c r="U413" s="34"/>
      <c r="V413" s="34"/>
      <c r="W413" s="35" t="s">
        <v>68</v>
      </c>
      <c r="X413" s="383">
        <v>0</v>
      </c>
      <c r="Y413" s="38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65"/>
      <c r="AG413" s="64"/>
      <c r="AJ413" s="66"/>
      <c r="AK413" s="66"/>
      <c r="BB413" s="279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397"/>
      <c r="B414" s="396"/>
      <c r="C414" s="396"/>
      <c r="D414" s="396"/>
      <c r="E414" s="396"/>
      <c r="F414" s="396"/>
      <c r="G414" s="396"/>
      <c r="H414" s="396"/>
      <c r="I414" s="396"/>
      <c r="J414" s="396"/>
      <c r="K414" s="396"/>
      <c r="L414" s="396"/>
      <c r="M414" s="396"/>
      <c r="N414" s="396"/>
      <c r="O414" s="398"/>
      <c r="P414" s="392" t="s">
        <v>69</v>
      </c>
      <c r="Q414" s="393"/>
      <c r="R414" s="393"/>
      <c r="S414" s="393"/>
      <c r="T414" s="393"/>
      <c r="U414" s="393"/>
      <c r="V414" s="394"/>
      <c r="W414" s="37" t="s">
        <v>70</v>
      </c>
      <c r="X414" s="385">
        <f>IFERROR(X412/H412,"0")+IFERROR(X413/H413,"0")</f>
        <v>0</v>
      </c>
      <c r="Y414" s="385">
        <f>IFERROR(Y412/H412,"0")+IFERROR(Y413/H413,"0")</f>
        <v>0</v>
      </c>
      <c r="Z414" s="385">
        <f>IFERROR(IF(Z412="",0,Z412),"0")+IFERROR(IF(Z413="",0,Z413),"0")</f>
        <v>0</v>
      </c>
      <c r="AA414" s="386"/>
      <c r="AB414" s="386"/>
      <c r="AC414" s="386"/>
    </row>
    <row r="415" spans="1:68" x14ac:dyDescent="0.2">
      <c r="A415" s="396"/>
      <c r="B415" s="396"/>
      <c r="C415" s="396"/>
      <c r="D415" s="396"/>
      <c r="E415" s="396"/>
      <c r="F415" s="396"/>
      <c r="G415" s="396"/>
      <c r="H415" s="396"/>
      <c r="I415" s="396"/>
      <c r="J415" s="396"/>
      <c r="K415" s="396"/>
      <c r="L415" s="396"/>
      <c r="M415" s="396"/>
      <c r="N415" s="396"/>
      <c r="O415" s="398"/>
      <c r="P415" s="392" t="s">
        <v>69</v>
      </c>
      <c r="Q415" s="393"/>
      <c r="R415" s="393"/>
      <c r="S415" s="393"/>
      <c r="T415" s="393"/>
      <c r="U415" s="393"/>
      <c r="V415" s="394"/>
      <c r="W415" s="37" t="s">
        <v>68</v>
      </c>
      <c r="X415" s="385">
        <f>IFERROR(SUM(X412:X413),"0")</f>
        <v>0</v>
      </c>
      <c r="Y415" s="385">
        <f>IFERROR(SUM(Y412:Y413),"0")</f>
        <v>0</v>
      </c>
      <c r="Z415" s="37"/>
      <c r="AA415" s="386"/>
      <c r="AB415" s="386"/>
      <c r="AC415" s="386"/>
    </row>
    <row r="416" spans="1:68" ht="14.25" customHeight="1" x14ac:dyDescent="0.25">
      <c r="A416" s="395" t="s">
        <v>71</v>
      </c>
      <c r="B416" s="396"/>
      <c r="C416" s="396"/>
      <c r="D416" s="396"/>
      <c r="E416" s="396"/>
      <c r="F416" s="396"/>
      <c r="G416" s="396"/>
      <c r="H416" s="396"/>
      <c r="I416" s="396"/>
      <c r="J416" s="396"/>
      <c r="K416" s="396"/>
      <c r="L416" s="396"/>
      <c r="M416" s="396"/>
      <c r="N416" s="396"/>
      <c r="O416" s="396"/>
      <c r="P416" s="396"/>
      <c r="Q416" s="396"/>
      <c r="R416" s="396"/>
      <c r="S416" s="396"/>
      <c r="T416" s="396"/>
      <c r="U416" s="396"/>
      <c r="V416" s="396"/>
      <c r="W416" s="396"/>
      <c r="X416" s="396"/>
      <c r="Y416" s="396"/>
      <c r="Z416" s="396"/>
      <c r="AA416" s="379"/>
      <c r="AB416" s="379"/>
      <c r="AC416" s="379"/>
    </row>
    <row r="417" spans="1:68" ht="27" customHeight="1" x14ac:dyDescent="0.25">
      <c r="A417" s="54" t="s">
        <v>526</v>
      </c>
      <c r="B417" s="54" t="s">
        <v>527</v>
      </c>
      <c r="C417" s="31">
        <v>4301051635</v>
      </c>
      <c r="D417" s="390">
        <v>4607091384246</v>
      </c>
      <c r="E417" s="391"/>
      <c r="F417" s="382">
        <v>1.3</v>
      </c>
      <c r="G417" s="32">
        <v>6</v>
      </c>
      <c r="H417" s="382">
        <v>7.8</v>
      </c>
      <c r="I417" s="382">
        <v>8.3640000000000008</v>
      </c>
      <c r="J417" s="32">
        <v>56</v>
      </c>
      <c r="K417" s="32" t="s">
        <v>112</v>
      </c>
      <c r="L417" s="32"/>
      <c r="M417" s="33" t="s">
        <v>67</v>
      </c>
      <c r="N417" s="33"/>
      <c r="O417" s="32">
        <v>40</v>
      </c>
      <c r="P417" s="72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7" s="388"/>
      <c r="R417" s="388"/>
      <c r="S417" s="388"/>
      <c r="T417" s="389"/>
      <c r="U417" s="34"/>
      <c r="V417" s="34"/>
      <c r="W417" s="35" t="s">
        <v>68</v>
      </c>
      <c r="X417" s="383">
        <v>0</v>
      </c>
      <c r="Y417" s="384">
        <f>IFERROR(IF(X417="",0,CEILING((X417/$H417),1)*$H417),"")</f>
        <v>0</v>
      </c>
      <c r="Z417" s="36" t="str">
        <f>IFERROR(IF(Y417=0,"",ROUNDUP(Y417/H417,0)*0.02175),"")</f>
        <v/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customHeight="1" x14ac:dyDescent="0.25">
      <c r="A418" s="54" t="s">
        <v>528</v>
      </c>
      <c r="B418" s="54" t="s">
        <v>529</v>
      </c>
      <c r="C418" s="31">
        <v>4301051445</v>
      </c>
      <c r="D418" s="390">
        <v>4680115881976</v>
      </c>
      <c r="E418" s="391"/>
      <c r="F418" s="382">
        <v>1.3</v>
      </c>
      <c r="G418" s="32">
        <v>6</v>
      </c>
      <c r="H418" s="382">
        <v>7.8</v>
      </c>
      <c r="I418" s="382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2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8" s="388"/>
      <c r="R418" s="388"/>
      <c r="S418" s="388"/>
      <c r="T418" s="389"/>
      <c r="U418" s="34"/>
      <c r="V418" s="34"/>
      <c r="W418" s="35" t="s">
        <v>68</v>
      </c>
      <c r="X418" s="383">
        <v>0</v>
      </c>
      <c r="Y418" s="384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customHeight="1" x14ac:dyDescent="0.25">
      <c r="A419" s="54" t="s">
        <v>530</v>
      </c>
      <c r="B419" s="54" t="s">
        <v>531</v>
      </c>
      <c r="C419" s="31">
        <v>4301051297</v>
      </c>
      <c r="D419" s="390">
        <v>4607091384253</v>
      </c>
      <c r="E419" s="391"/>
      <c r="F419" s="382">
        <v>0.4</v>
      </c>
      <c r="G419" s="32">
        <v>6</v>
      </c>
      <c r="H419" s="382">
        <v>2.4</v>
      </c>
      <c r="I419" s="382">
        <v>2.6840000000000002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40</v>
      </c>
      <c r="P419" s="5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9" s="388"/>
      <c r="R419" s="388"/>
      <c r="S419" s="388"/>
      <c r="T419" s="389"/>
      <c r="U419" s="34"/>
      <c r="V419" s="34"/>
      <c r="W419" s="35" t="s">
        <v>68</v>
      </c>
      <c r="X419" s="383">
        <v>0</v>
      </c>
      <c r="Y419" s="384">
        <f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530</v>
      </c>
      <c r="B420" s="54" t="s">
        <v>532</v>
      </c>
      <c r="C420" s="31">
        <v>4301051634</v>
      </c>
      <c r="D420" s="390">
        <v>4607091384253</v>
      </c>
      <c r="E420" s="391"/>
      <c r="F420" s="382">
        <v>0.4</v>
      </c>
      <c r="G420" s="32">
        <v>6</v>
      </c>
      <c r="H420" s="382">
        <v>2.4</v>
      </c>
      <c r="I420" s="382">
        <v>2.6840000000000002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40</v>
      </c>
      <c r="P420" s="73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0" s="388"/>
      <c r="R420" s="388"/>
      <c r="S420" s="388"/>
      <c r="T420" s="389"/>
      <c r="U420" s="34"/>
      <c r="V420" s="34"/>
      <c r="W420" s="35" t="s">
        <v>68</v>
      </c>
      <c r="X420" s="383">
        <v>0</v>
      </c>
      <c r="Y420" s="384">
        <f>IFERROR(IF(X420="",0,CEILING((X420/$H420),1)*$H420),"")</f>
        <v>0</v>
      </c>
      <c r="Z420" s="36" t="str">
        <f>IFERROR(IF(Y420=0,"",ROUNDUP(Y420/H420,0)*0.00753),"")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533</v>
      </c>
      <c r="B421" s="54" t="s">
        <v>534</v>
      </c>
      <c r="C421" s="31">
        <v>4301051444</v>
      </c>
      <c r="D421" s="390">
        <v>4680115881969</v>
      </c>
      <c r="E421" s="391"/>
      <c r="F421" s="382">
        <v>0.4</v>
      </c>
      <c r="G421" s="32">
        <v>6</v>
      </c>
      <c r="H421" s="382">
        <v>2.4</v>
      </c>
      <c r="I421" s="382">
        <v>2.6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1" s="388"/>
      <c r="R421" s="388"/>
      <c r="S421" s="388"/>
      <c r="T421" s="389"/>
      <c r="U421" s="34"/>
      <c r="V421" s="34"/>
      <c r="W421" s="35" t="s">
        <v>68</v>
      </c>
      <c r="X421" s="383">
        <v>0</v>
      </c>
      <c r="Y421" s="384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397"/>
      <c r="B422" s="396"/>
      <c r="C422" s="396"/>
      <c r="D422" s="396"/>
      <c r="E422" s="396"/>
      <c r="F422" s="396"/>
      <c r="G422" s="396"/>
      <c r="H422" s="396"/>
      <c r="I422" s="396"/>
      <c r="J422" s="396"/>
      <c r="K422" s="396"/>
      <c r="L422" s="396"/>
      <c r="M422" s="396"/>
      <c r="N422" s="396"/>
      <c r="O422" s="398"/>
      <c r="P422" s="392" t="s">
        <v>69</v>
      </c>
      <c r="Q422" s="393"/>
      <c r="R422" s="393"/>
      <c r="S422" s="393"/>
      <c r="T422" s="393"/>
      <c r="U422" s="393"/>
      <c r="V422" s="394"/>
      <c r="W422" s="37" t="s">
        <v>70</v>
      </c>
      <c r="X422" s="385">
        <f>IFERROR(X417/H417,"0")+IFERROR(X418/H418,"0")+IFERROR(X419/H419,"0")+IFERROR(X420/H420,"0")+IFERROR(X421/H421,"0")</f>
        <v>0</v>
      </c>
      <c r="Y422" s="385">
        <f>IFERROR(Y417/H417,"0")+IFERROR(Y418/H418,"0")+IFERROR(Y419/H419,"0")+IFERROR(Y420/H420,"0")+IFERROR(Y421/H421,"0")</f>
        <v>0</v>
      </c>
      <c r="Z422" s="385">
        <f>IFERROR(IF(Z417="",0,Z417),"0")+IFERROR(IF(Z418="",0,Z418),"0")+IFERROR(IF(Z419="",0,Z419),"0")+IFERROR(IF(Z420="",0,Z420),"0")+IFERROR(IF(Z421="",0,Z421),"0")</f>
        <v>0</v>
      </c>
      <c r="AA422" s="386"/>
      <c r="AB422" s="386"/>
      <c r="AC422" s="386"/>
    </row>
    <row r="423" spans="1:68" x14ac:dyDescent="0.2">
      <c r="A423" s="396"/>
      <c r="B423" s="396"/>
      <c r="C423" s="396"/>
      <c r="D423" s="396"/>
      <c r="E423" s="396"/>
      <c r="F423" s="396"/>
      <c r="G423" s="396"/>
      <c r="H423" s="396"/>
      <c r="I423" s="396"/>
      <c r="J423" s="396"/>
      <c r="K423" s="396"/>
      <c r="L423" s="396"/>
      <c r="M423" s="396"/>
      <c r="N423" s="396"/>
      <c r="O423" s="398"/>
      <c r="P423" s="392" t="s">
        <v>69</v>
      </c>
      <c r="Q423" s="393"/>
      <c r="R423" s="393"/>
      <c r="S423" s="393"/>
      <c r="T423" s="393"/>
      <c r="U423" s="393"/>
      <c r="V423" s="394"/>
      <c r="W423" s="37" t="s">
        <v>68</v>
      </c>
      <c r="X423" s="385">
        <f>IFERROR(SUM(X417:X421),"0")</f>
        <v>0</v>
      </c>
      <c r="Y423" s="385">
        <f>IFERROR(SUM(Y417:Y421),"0")</f>
        <v>0</v>
      </c>
      <c r="Z423" s="37"/>
      <c r="AA423" s="386"/>
      <c r="AB423" s="386"/>
      <c r="AC423" s="386"/>
    </row>
    <row r="424" spans="1:68" ht="14.25" customHeight="1" x14ac:dyDescent="0.25">
      <c r="A424" s="395" t="s">
        <v>170</v>
      </c>
      <c r="B424" s="396"/>
      <c r="C424" s="396"/>
      <c r="D424" s="396"/>
      <c r="E424" s="396"/>
      <c r="F424" s="396"/>
      <c r="G424" s="396"/>
      <c r="H424" s="396"/>
      <c r="I424" s="396"/>
      <c r="J424" s="396"/>
      <c r="K424" s="396"/>
      <c r="L424" s="396"/>
      <c r="M424" s="396"/>
      <c r="N424" s="396"/>
      <c r="O424" s="396"/>
      <c r="P424" s="396"/>
      <c r="Q424" s="396"/>
      <c r="R424" s="396"/>
      <c r="S424" s="396"/>
      <c r="T424" s="396"/>
      <c r="U424" s="396"/>
      <c r="V424" s="396"/>
      <c r="W424" s="396"/>
      <c r="X424" s="396"/>
      <c r="Y424" s="396"/>
      <c r="Z424" s="396"/>
      <c r="AA424" s="379"/>
      <c r="AB424" s="379"/>
      <c r="AC424" s="379"/>
    </row>
    <row r="425" spans="1:68" ht="27" customHeight="1" x14ac:dyDescent="0.25">
      <c r="A425" s="54" t="s">
        <v>535</v>
      </c>
      <c r="B425" s="54" t="s">
        <v>536</v>
      </c>
      <c r="C425" s="31">
        <v>4301060377</v>
      </c>
      <c r="D425" s="390">
        <v>4607091389357</v>
      </c>
      <c r="E425" s="391"/>
      <c r="F425" s="382">
        <v>1.3</v>
      </c>
      <c r="G425" s="32">
        <v>6</v>
      </c>
      <c r="H425" s="382">
        <v>7.8</v>
      </c>
      <c r="I425" s="382">
        <v>8.2799999999999994</v>
      </c>
      <c r="J425" s="32">
        <v>56</v>
      </c>
      <c r="K425" s="32" t="s">
        <v>112</v>
      </c>
      <c r="L425" s="32"/>
      <c r="M425" s="33" t="s">
        <v>67</v>
      </c>
      <c r="N425" s="33"/>
      <c r="O425" s="32">
        <v>40</v>
      </c>
      <c r="P425" s="58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5" s="388"/>
      <c r="R425" s="388"/>
      <c r="S425" s="388"/>
      <c r="T425" s="389"/>
      <c r="U425" s="34"/>
      <c r="V425" s="34"/>
      <c r="W425" s="35" t="s">
        <v>68</v>
      </c>
      <c r="X425" s="383">
        <v>0</v>
      </c>
      <c r="Y425" s="384">
        <f>IFERROR(IF(X425="",0,CEILING((X425/$H425),1)*$H425),"")</f>
        <v>0</v>
      </c>
      <c r="Z425" s="36" t="str">
        <f>IFERROR(IF(Y425=0,"",ROUNDUP(Y425/H425,0)*0.02175),"")</f>
        <v/>
      </c>
      <c r="AA425" s="56"/>
      <c r="AB425" s="57"/>
      <c r="AC425" s="65"/>
      <c r="AG425" s="64"/>
      <c r="AJ425" s="66"/>
      <c r="AK425" s="66"/>
      <c r="BB425" s="285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397"/>
      <c r="B426" s="396"/>
      <c r="C426" s="396"/>
      <c r="D426" s="396"/>
      <c r="E426" s="396"/>
      <c r="F426" s="396"/>
      <c r="G426" s="396"/>
      <c r="H426" s="396"/>
      <c r="I426" s="396"/>
      <c r="J426" s="396"/>
      <c r="K426" s="396"/>
      <c r="L426" s="396"/>
      <c r="M426" s="396"/>
      <c r="N426" s="396"/>
      <c r="O426" s="398"/>
      <c r="P426" s="392" t="s">
        <v>69</v>
      </c>
      <c r="Q426" s="393"/>
      <c r="R426" s="393"/>
      <c r="S426" s="393"/>
      <c r="T426" s="393"/>
      <c r="U426" s="393"/>
      <c r="V426" s="394"/>
      <c r="W426" s="37" t="s">
        <v>70</v>
      </c>
      <c r="X426" s="385">
        <f>IFERROR(X425/H425,"0")</f>
        <v>0</v>
      </c>
      <c r="Y426" s="385">
        <f>IFERROR(Y425/H425,"0")</f>
        <v>0</v>
      </c>
      <c r="Z426" s="385">
        <f>IFERROR(IF(Z425="",0,Z425),"0")</f>
        <v>0</v>
      </c>
      <c r="AA426" s="386"/>
      <c r="AB426" s="386"/>
      <c r="AC426" s="386"/>
    </row>
    <row r="427" spans="1:68" x14ac:dyDescent="0.2">
      <c r="A427" s="396"/>
      <c r="B427" s="396"/>
      <c r="C427" s="396"/>
      <c r="D427" s="396"/>
      <c r="E427" s="396"/>
      <c r="F427" s="396"/>
      <c r="G427" s="396"/>
      <c r="H427" s="396"/>
      <c r="I427" s="396"/>
      <c r="J427" s="396"/>
      <c r="K427" s="396"/>
      <c r="L427" s="396"/>
      <c r="M427" s="396"/>
      <c r="N427" s="396"/>
      <c r="O427" s="398"/>
      <c r="P427" s="392" t="s">
        <v>69</v>
      </c>
      <c r="Q427" s="393"/>
      <c r="R427" s="393"/>
      <c r="S427" s="393"/>
      <c r="T427" s="393"/>
      <c r="U427" s="393"/>
      <c r="V427" s="394"/>
      <c r="W427" s="37" t="s">
        <v>68</v>
      </c>
      <c r="X427" s="385">
        <f>IFERROR(SUM(X425:X425),"0")</f>
        <v>0</v>
      </c>
      <c r="Y427" s="385">
        <f>IFERROR(SUM(Y425:Y425),"0")</f>
        <v>0</v>
      </c>
      <c r="Z427" s="37"/>
      <c r="AA427" s="386"/>
      <c r="AB427" s="386"/>
      <c r="AC427" s="386"/>
    </row>
    <row r="428" spans="1:68" ht="27.75" customHeight="1" x14ac:dyDescent="0.2">
      <c r="A428" s="443" t="s">
        <v>537</v>
      </c>
      <c r="B428" s="444"/>
      <c r="C428" s="444"/>
      <c r="D428" s="444"/>
      <c r="E428" s="444"/>
      <c r="F428" s="444"/>
      <c r="G428" s="444"/>
      <c r="H428" s="444"/>
      <c r="I428" s="444"/>
      <c r="J428" s="444"/>
      <c r="K428" s="444"/>
      <c r="L428" s="444"/>
      <c r="M428" s="444"/>
      <c r="N428" s="444"/>
      <c r="O428" s="444"/>
      <c r="P428" s="444"/>
      <c r="Q428" s="444"/>
      <c r="R428" s="444"/>
      <c r="S428" s="444"/>
      <c r="T428" s="444"/>
      <c r="U428" s="444"/>
      <c r="V428" s="444"/>
      <c r="W428" s="444"/>
      <c r="X428" s="444"/>
      <c r="Y428" s="444"/>
      <c r="Z428" s="444"/>
      <c r="AA428" s="48"/>
      <c r="AB428" s="48"/>
      <c r="AC428" s="48"/>
    </row>
    <row r="429" spans="1:68" ht="16.5" customHeight="1" x14ac:dyDescent="0.25">
      <c r="A429" s="445" t="s">
        <v>538</v>
      </c>
      <c r="B429" s="396"/>
      <c r="C429" s="396"/>
      <c r="D429" s="396"/>
      <c r="E429" s="396"/>
      <c r="F429" s="396"/>
      <c r="G429" s="396"/>
      <c r="H429" s="396"/>
      <c r="I429" s="396"/>
      <c r="J429" s="396"/>
      <c r="K429" s="396"/>
      <c r="L429" s="396"/>
      <c r="M429" s="396"/>
      <c r="N429" s="396"/>
      <c r="O429" s="396"/>
      <c r="P429" s="396"/>
      <c r="Q429" s="396"/>
      <c r="R429" s="396"/>
      <c r="S429" s="396"/>
      <c r="T429" s="396"/>
      <c r="U429" s="396"/>
      <c r="V429" s="396"/>
      <c r="W429" s="396"/>
      <c r="X429" s="396"/>
      <c r="Y429" s="396"/>
      <c r="Z429" s="396"/>
      <c r="AA429" s="378"/>
      <c r="AB429" s="378"/>
      <c r="AC429" s="378"/>
    </row>
    <row r="430" spans="1:68" ht="14.25" customHeight="1" x14ac:dyDescent="0.25">
      <c r="A430" s="395" t="s">
        <v>109</v>
      </c>
      <c r="B430" s="396"/>
      <c r="C430" s="396"/>
      <c r="D430" s="396"/>
      <c r="E430" s="396"/>
      <c r="F430" s="396"/>
      <c r="G430" s="396"/>
      <c r="H430" s="396"/>
      <c r="I430" s="396"/>
      <c r="J430" s="396"/>
      <c r="K430" s="396"/>
      <c r="L430" s="396"/>
      <c r="M430" s="396"/>
      <c r="N430" s="396"/>
      <c r="O430" s="396"/>
      <c r="P430" s="396"/>
      <c r="Q430" s="396"/>
      <c r="R430" s="396"/>
      <c r="S430" s="396"/>
      <c r="T430" s="396"/>
      <c r="U430" s="396"/>
      <c r="V430" s="396"/>
      <c r="W430" s="396"/>
      <c r="X430" s="396"/>
      <c r="Y430" s="396"/>
      <c r="Z430" s="396"/>
      <c r="AA430" s="379"/>
      <c r="AB430" s="379"/>
      <c r="AC430" s="379"/>
    </row>
    <row r="431" spans="1:68" ht="27" customHeight="1" x14ac:dyDescent="0.25">
      <c r="A431" s="54" t="s">
        <v>539</v>
      </c>
      <c r="B431" s="54" t="s">
        <v>540</v>
      </c>
      <c r="C431" s="31">
        <v>4301011428</v>
      </c>
      <c r="D431" s="390">
        <v>4607091389708</v>
      </c>
      <c r="E431" s="391"/>
      <c r="F431" s="382">
        <v>0.45</v>
      </c>
      <c r="G431" s="32">
        <v>6</v>
      </c>
      <c r="H431" s="382">
        <v>2.7</v>
      </c>
      <c r="I431" s="382">
        <v>2.9</v>
      </c>
      <c r="J431" s="32">
        <v>156</v>
      </c>
      <c r="K431" s="32" t="s">
        <v>74</v>
      </c>
      <c r="L431" s="32"/>
      <c r="M431" s="33" t="s">
        <v>113</v>
      </c>
      <c r="N431" s="33"/>
      <c r="O431" s="32">
        <v>50</v>
      </c>
      <c r="P431" s="55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1" s="388"/>
      <c r="R431" s="388"/>
      <c r="S431" s="388"/>
      <c r="T431" s="389"/>
      <c r="U431" s="34"/>
      <c r="V431" s="34"/>
      <c r="W431" s="35" t="s">
        <v>68</v>
      </c>
      <c r="X431" s="383">
        <v>0</v>
      </c>
      <c r="Y431" s="38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6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397"/>
      <c r="B432" s="396"/>
      <c r="C432" s="396"/>
      <c r="D432" s="396"/>
      <c r="E432" s="396"/>
      <c r="F432" s="396"/>
      <c r="G432" s="396"/>
      <c r="H432" s="396"/>
      <c r="I432" s="396"/>
      <c r="J432" s="396"/>
      <c r="K432" s="396"/>
      <c r="L432" s="396"/>
      <c r="M432" s="396"/>
      <c r="N432" s="396"/>
      <c r="O432" s="398"/>
      <c r="P432" s="392" t="s">
        <v>69</v>
      </c>
      <c r="Q432" s="393"/>
      <c r="R432" s="393"/>
      <c r="S432" s="393"/>
      <c r="T432" s="393"/>
      <c r="U432" s="393"/>
      <c r="V432" s="394"/>
      <c r="W432" s="37" t="s">
        <v>70</v>
      </c>
      <c r="X432" s="385">
        <f>IFERROR(X431/H431,"0")</f>
        <v>0</v>
      </c>
      <c r="Y432" s="385">
        <f>IFERROR(Y431/H431,"0")</f>
        <v>0</v>
      </c>
      <c r="Z432" s="385">
        <f>IFERROR(IF(Z431="",0,Z431),"0")</f>
        <v>0</v>
      </c>
      <c r="AA432" s="386"/>
      <c r="AB432" s="386"/>
      <c r="AC432" s="386"/>
    </row>
    <row r="433" spans="1:68" x14ac:dyDescent="0.2">
      <c r="A433" s="396"/>
      <c r="B433" s="396"/>
      <c r="C433" s="396"/>
      <c r="D433" s="396"/>
      <c r="E433" s="396"/>
      <c r="F433" s="396"/>
      <c r="G433" s="396"/>
      <c r="H433" s="396"/>
      <c r="I433" s="396"/>
      <c r="J433" s="396"/>
      <c r="K433" s="396"/>
      <c r="L433" s="396"/>
      <c r="M433" s="396"/>
      <c r="N433" s="396"/>
      <c r="O433" s="398"/>
      <c r="P433" s="392" t="s">
        <v>69</v>
      </c>
      <c r="Q433" s="393"/>
      <c r="R433" s="393"/>
      <c r="S433" s="393"/>
      <c r="T433" s="393"/>
      <c r="U433" s="393"/>
      <c r="V433" s="394"/>
      <c r="W433" s="37" t="s">
        <v>68</v>
      </c>
      <c r="X433" s="385">
        <f>IFERROR(SUM(X431:X431),"0")</f>
        <v>0</v>
      </c>
      <c r="Y433" s="385">
        <f>IFERROR(SUM(Y431:Y431),"0")</f>
        <v>0</v>
      </c>
      <c r="Z433" s="37"/>
      <c r="AA433" s="386"/>
      <c r="AB433" s="386"/>
      <c r="AC433" s="386"/>
    </row>
    <row r="434" spans="1:68" ht="14.25" customHeight="1" x14ac:dyDescent="0.25">
      <c r="A434" s="395" t="s">
        <v>63</v>
      </c>
      <c r="B434" s="396"/>
      <c r="C434" s="396"/>
      <c r="D434" s="396"/>
      <c r="E434" s="396"/>
      <c r="F434" s="396"/>
      <c r="G434" s="396"/>
      <c r="H434" s="396"/>
      <c r="I434" s="396"/>
      <c r="J434" s="396"/>
      <c r="K434" s="396"/>
      <c r="L434" s="396"/>
      <c r="M434" s="396"/>
      <c r="N434" s="396"/>
      <c r="O434" s="396"/>
      <c r="P434" s="396"/>
      <c r="Q434" s="396"/>
      <c r="R434" s="396"/>
      <c r="S434" s="396"/>
      <c r="T434" s="396"/>
      <c r="U434" s="396"/>
      <c r="V434" s="396"/>
      <c r="W434" s="396"/>
      <c r="X434" s="396"/>
      <c r="Y434" s="396"/>
      <c r="Z434" s="396"/>
      <c r="AA434" s="379"/>
      <c r="AB434" s="379"/>
      <c r="AC434" s="379"/>
    </row>
    <row r="435" spans="1:68" ht="27" customHeight="1" x14ac:dyDescent="0.25">
      <c r="A435" s="54" t="s">
        <v>541</v>
      </c>
      <c r="B435" s="54" t="s">
        <v>542</v>
      </c>
      <c r="C435" s="31">
        <v>4301031322</v>
      </c>
      <c r="D435" s="390">
        <v>4607091389753</v>
      </c>
      <c r="E435" s="391"/>
      <c r="F435" s="382">
        <v>0.7</v>
      </c>
      <c r="G435" s="32">
        <v>6</v>
      </c>
      <c r="H435" s="382">
        <v>4.2</v>
      </c>
      <c r="I435" s="382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5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5" s="388"/>
      <c r="R435" s="388"/>
      <c r="S435" s="388"/>
      <c r="T435" s="389"/>
      <c r="U435" s="34"/>
      <c r="V435" s="34"/>
      <c r="W435" s="35" t="s">
        <v>68</v>
      </c>
      <c r="X435" s="383">
        <v>0</v>
      </c>
      <c r="Y435" s="384">
        <f t="shared" ref="Y435:Y455" si="72">IFERROR(IF(X435="",0,CEILING((X435/$H435),1)*$H435),"")</f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ref="BM435:BM455" si="73">IFERROR(X435*I435/H435,"0")</f>
        <v>0</v>
      </c>
      <c r="BN435" s="64">
        <f t="shared" ref="BN435:BN455" si="74">IFERROR(Y435*I435/H435,"0")</f>
        <v>0</v>
      </c>
      <c r="BO435" s="64">
        <f t="shared" ref="BO435:BO455" si="75">IFERROR(1/J435*(X435/H435),"0")</f>
        <v>0</v>
      </c>
      <c r="BP435" s="64">
        <f t="shared" ref="BP435:BP455" si="76">IFERROR(1/J435*(Y435/H435),"0")</f>
        <v>0</v>
      </c>
    </row>
    <row r="436" spans="1:68" ht="27" customHeight="1" x14ac:dyDescent="0.25">
      <c r="A436" s="54" t="s">
        <v>541</v>
      </c>
      <c r="B436" s="54" t="s">
        <v>543</v>
      </c>
      <c r="C436" s="31">
        <v>4301031355</v>
      </c>
      <c r="D436" s="390">
        <v>4607091389753</v>
      </c>
      <c r="E436" s="391"/>
      <c r="F436" s="382">
        <v>0.7</v>
      </c>
      <c r="G436" s="32">
        <v>6</v>
      </c>
      <c r="H436" s="382">
        <v>4.2</v>
      </c>
      <c r="I436" s="382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65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6" s="388"/>
      <c r="R436" s="388"/>
      <c r="S436" s="388"/>
      <c r="T436" s="389"/>
      <c r="U436" s="34"/>
      <c r="V436" s="34"/>
      <c r="W436" s="35" t="s">
        <v>68</v>
      </c>
      <c r="X436" s="383">
        <v>0</v>
      </c>
      <c r="Y436" s="384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customHeight="1" x14ac:dyDescent="0.25">
      <c r="A437" s="54" t="s">
        <v>544</v>
      </c>
      <c r="B437" s="54" t="s">
        <v>545</v>
      </c>
      <c r="C437" s="31">
        <v>4301031323</v>
      </c>
      <c r="D437" s="390">
        <v>4607091389760</v>
      </c>
      <c r="E437" s="391"/>
      <c r="F437" s="382">
        <v>0.7</v>
      </c>
      <c r="G437" s="32">
        <v>6</v>
      </c>
      <c r="H437" s="382">
        <v>4.2</v>
      </c>
      <c r="I437" s="382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39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7" s="388"/>
      <c r="R437" s="388"/>
      <c r="S437" s="388"/>
      <c r="T437" s="389"/>
      <c r="U437" s="34"/>
      <c r="V437" s="34"/>
      <c r="W437" s="35" t="s">
        <v>68</v>
      </c>
      <c r="X437" s="383">
        <v>0</v>
      </c>
      <c r="Y437" s="384">
        <f t="shared" si="72"/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546</v>
      </c>
      <c r="B438" s="54" t="s">
        <v>547</v>
      </c>
      <c r="C438" s="31">
        <v>4301031325</v>
      </c>
      <c r="D438" s="390">
        <v>4607091389746</v>
      </c>
      <c r="E438" s="391"/>
      <c r="F438" s="382">
        <v>0.7</v>
      </c>
      <c r="G438" s="32">
        <v>6</v>
      </c>
      <c r="H438" s="382">
        <v>4.2</v>
      </c>
      <c r="I438" s="382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8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8" s="388"/>
      <c r="R438" s="388"/>
      <c r="S438" s="388"/>
      <c r="T438" s="389"/>
      <c r="U438" s="34"/>
      <c r="V438" s="34"/>
      <c r="W438" s="35" t="s">
        <v>68</v>
      </c>
      <c r="X438" s="383">
        <v>0</v>
      </c>
      <c r="Y438" s="384">
        <f t="shared" si="72"/>
        <v>0</v>
      </c>
      <c r="Z438" s="36" t="str">
        <f>IFERROR(IF(Y438=0,"",ROUNDUP(Y438/H438,0)*0.00753),"")</f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customHeight="1" x14ac:dyDescent="0.25">
      <c r="A439" s="54" t="s">
        <v>546</v>
      </c>
      <c r="B439" s="54" t="s">
        <v>548</v>
      </c>
      <c r="C439" s="31">
        <v>4301031356</v>
      </c>
      <c r="D439" s="390">
        <v>4607091389746</v>
      </c>
      <c r="E439" s="391"/>
      <c r="F439" s="382">
        <v>0.7</v>
      </c>
      <c r="G439" s="32">
        <v>6</v>
      </c>
      <c r="H439" s="382">
        <v>4.2</v>
      </c>
      <c r="I439" s="382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9" s="388"/>
      <c r="R439" s="388"/>
      <c r="S439" s="388"/>
      <c r="T439" s="389"/>
      <c r="U439" s="34"/>
      <c r="V439" s="34"/>
      <c r="W439" s="35" t="s">
        <v>68</v>
      </c>
      <c r="X439" s="383">
        <v>0</v>
      </c>
      <c r="Y439" s="384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549</v>
      </c>
      <c r="B440" s="54" t="s">
        <v>550</v>
      </c>
      <c r="C440" s="31">
        <v>4301031335</v>
      </c>
      <c r="D440" s="390">
        <v>4680115883147</v>
      </c>
      <c r="E440" s="391"/>
      <c r="F440" s="382">
        <v>0.28000000000000003</v>
      </c>
      <c r="G440" s="32">
        <v>6</v>
      </c>
      <c r="H440" s="382">
        <v>1.68</v>
      </c>
      <c r="I440" s="382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1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0" s="388"/>
      <c r="R440" s="388"/>
      <c r="S440" s="388"/>
      <c r="T440" s="389"/>
      <c r="U440" s="34"/>
      <c r="V440" s="34"/>
      <c r="W440" s="35" t="s">
        <v>68</v>
      </c>
      <c r="X440" s="383">
        <v>0</v>
      </c>
      <c r="Y440" s="384">
        <f t="shared" si="72"/>
        <v>0</v>
      </c>
      <c r="Z440" s="36" t="str">
        <f t="shared" ref="Z440:Z454" si="77">IFERROR(IF(Y440=0,"",ROUNDUP(Y440/H440,0)*0.00502),"")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customHeight="1" x14ac:dyDescent="0.25">
      <c r="A441" s="54" t="s">
        <v>549</v>
      </c>
      <c r="B441" s="54" t="s">
        <v>551</v>
      </c>
      <c r="C441" s="31">
        <v>4301031257</v>
      </c>
      <c r="D441" s="390">
        <v>4680115883147</v>
      </c>
      <c r="E441" s="391"/>
      <c r="F441" s="382">
        <v>0.28000000000000003</v>
      </c>
      <c r="G441" s="32">
        <v>6</v>
      </c>
      <c r="H441" s="382">
        <v>1.68</v>
      </c>
      <c r="I441" s="382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2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1" s="388"/>
      <c r="R441" s="388"/>
      <c r="S441" s="388"/>
      <c r="T441" s="389"/>
      <c r="U441" s="34"/>
      <c r="V441" s="34"/>
      <c r="W441" s="35" t="s">
        <v>68</v>
      </c>
      <c r="X441" s="383">
        <v>0</v>
      </c>
      <c r="Y441" s="384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customHeight="1" x14ac:dyDescent="0.25">
      <c r="A442" s="54" t="s">
        <v>552</v>
      </c>
      <c r="B442" s="54" t="s">
        <v>553</v>
      </c>
      <c r="C442" s="31">
        <v>4301031330</v>
      </c>
      <c r="D442" s="390">
        <v>4607091384338</v>
      </c>
      <c r="E442" s="391"/>
      <c r="F442" s="382">
        <v>0.35</v>
      </c>
      <c r="G442" s="32">
        <v>6</v>
      </c>
      <c r="H442" s="382">
        <v>2.1</v>
      </c>
      <c r="I442" s="382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2" s="388"/>
      <c r="R442" s="388"/>
      <c r="S442" s="388"/>
      <c r="T442" s="389"/>
      <c r="U442" s="34"/>
      <c r="V442" s="34"/>
      <c r="W442" s="35" t="s">
        <v>68</v>
      </c>
      <c r="X442" s="383">
        <v>0</v>
      </c>
      <c r="Y442" s="384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customHeight="1" x14ac:dyDescent="0.25">
      <c r="A443" s="54" t="s">
        <v>552</v>
      </c>
      <c r="B443" s="54" t="s">
        <v>554</v>
      </c>
      <c r="C443" s="31">
        <v>4301031178</v>
      </c>
      <c r="D443" s="390">
        <v>4607091384338</v>
      </c>
      <c r="E443" s="391"/>
      <c r="F443" s="382">
        <v>0.35</v>
      </c>
      <c r="G443" s="32">
        <v>6</v>
      </c>
      <c r="H443" s="382">
        <v>2.1</v>
      </c>
      <c r="I443" s="382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3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3" s="388"/>
      <c r="R443" s="388"/>
      <c r="S443" s="388"/>
      <c r="T443" s="389"/>
      <c r="U443" s="34"/>
      <c r="V443" s="34"/>
      <c r="W443" s="35" t="s">
        <v>68</v>
      </c>
      <c r="X443" s="383">
        <v>0</v>
      </c>
      <c r="Y443" s="384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customHeight="1" x14ac:dyDescent="0.25">
      <c r="A444" s="54" t="s">
        <v>555</v>
      </c>
      <c r="B444" s="54" t="s">
        <v>556</v>
      </c>
      <c r="C444" s="31">
        <v>4301031336</v>
      </c>
      <c r="D444" s="390">
        <v>4680115883154</v>
      </c>
      <c r="E444" s="391"/>
      <c r="F444" s="382">
        <v>0.28000000000000003</v>
      </c>
      <c r="G444" s="32">
        <v>6</v>
      </c>
      <c r="H444" s="382">
        <v>1.68</v>
      </c>
      <c r="I444" s="382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4" s="388"/>
      <c r="R444" s="388"/>
      <c r="S444" s="388"/>
      <c r="T444" s="389"/>
      <c r="U444" s="34"/>
      <c r="V444" s="34"/>
      <c r="W444" s="35" t="s">
        <v>68</v>
      </c>
      <c r="X444" s="383">
        <v>0</v>
      </c>
      <c r="Y444" s="384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37.5" customHeight="1" x14ac:dyDescent="0.25">
      <c r="A445" s="54" t="s">
        <v>555</v>
      </c>
      <c r="B445" s="54" t="s">
        <v>557</v>
      </c>
      <c r="C445" s="31">
        <v>4301031254</v>
      </c>
      <c r="D445" s="390">
        <v>4680115883154</v>
      </c>
      <c r="E445" s="391"/>
      <c r="F445" s="382">
        <v>0.28000000000000003</v>
      </c>
      <c r="G445" s="32">
        <v>6</v>
      </c>
      <c r="H445" s="382">
        <v>1.68</v>
      </c>
      <c r="I445" s="382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4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5" s="388"/>
      <c r="R445" s="388"/>
      <c r="S445" s="388"/>
      <c r="T445" s="389"/>
      <c r="U445" s="34"/>
      <c r="V445" s="34"/>
      <c r="W445" s="35" t="s">
        <v>68</v>
      </c>
      <c r="X445" s="383">
        <v>0</v>
      </c>
      <c r="Y445" s="384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customHeight="1" x14ac:dyDescent="0.25">
      <c r="A446" s="54" t="s">
        <v>558</v>
      </c>
      <c r="B446" s="54" t="s">
        <v>559</v>
      </c>
      <c r="C446" s="31">
        <v>4301031331</v>
      </c>
      <c r="D446" s="390">
        <v>4607091389524</v>
      </c>
      <c r="E446" s="391"/>
      <c r="F446" s="382">
        <v>0.35</v>
      </c>
      <c r="G446" s="32">
        <v>6</v>
      </c>
      <c r="H446" s="382">
        <v>2.1</v>
      </c>
      <c r="I446" s="382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6" s="388"/>
      <c r="R446" s="388"/>
      <c r="S446" s="388"/>
      <c r="T446" s="389"/>
      <c r="U446" s="34"/>
      <c r="V446" s="34"/>
      <c r="W446" s="35" t="s">
        <v>68</v>
      </c>
      <c r="X446" s="383">
        <v>0</v>
      </c>
      <c r="Y446" s="384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customHeight="1" x14ac:dyDescent="0.25">
      <c r="A447" s="54" t="s">
        <v>558</v>
      </c>
      <c r="B447" s="54" t="s">
        <v>560</v>
      </c>
      <c r="C447" s="31">
        <v>4301031361</v>
      </c>
      <c r="D447" s="390">
        <v>4607091389524</v>
      </c>
      <c r="E447" s="391"/>
      <c r="F447" s="382">
        <v>0.35</v>
      </c>
      <c r="G447" s="32">
        <v>6</v>
      </c>
      <c r="H447" s="382">
        <v>2.1</v>
      </c>
      <c r="I447" s="382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71" t="s">
        <v>561</v>
      </c>
      <c r="Q447" s="388"/>
      <c r="R447" s="388"/>
      <c r="S447" s="388"/>
      <c r="T447" s="389"/>
      <c r="U447" s="34"/>
      <c r="V447" s="34"/>
      <c r="W447" s="35" t="s">
        <v>68</v>
      </c>
      <c r="X447" s="383">
        <v>0</v>
      </c>
      <c r="Y447" s="384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customHeight="1" x14ac:dyDescent="0.25">
      <c r="A448" s="54" t="s">
        <v>562</v>
      </c>
      <c r="B448" s="54" t="s">
        <v>563</v>
      </c>
      <c r="C448" s="31">
        <v>4301031337</v>
      </c>
      <c r="D448" s="390">
        <v>4680115883161</v>
      </c>
      <c r="E448" s="391"/>
      <c r="F448" s="382">
        <v>0.28000000000000003</v>
      </c>
      <c r="G448" s="32">
        <v>6</v>
      </c>
      <c r="H448" s="382">
        <v>1.68</v>
      </c>
      <c r="I448" s="382">
        <v>1.81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8" s="388"/>
      <c r="R448" s="388"/>
      <c r="S448" s="388"/>
      <c r="T448" s="389"/>
      <c r="U448" s="34"/>
      <c r="V448" s="34"/>
      <c r="W448" s="35" t="s">
        <v>68</v>
      </c>
      <c r="X448" s="383">
        <v>0</v>
      </c>
      <c r="Y448" s="384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27" customHeight="1" x14ac:dyDescent="0.25">
      <c r="A449" s="54" t="s">
        <v>562</v>
      </c>
      <c r="B449" s="54" t="s">
        <v>564</v>
      </c>
      <c r="C449" s="31">
        <v>4301031258</v>
      </c>
      <c r="D449" s="390">
        <v>4680115883161</v>
      </c>
      <c r="E449" s="391"/>
      <c r="F449" s="382">
        <v>0.28000000000000003</v>
      </c>
      <c r="G449" s="32">
        <v>6</v>
      </c>
      <c r="H449" s="382">
        <v>1.68</v>
      </c>
      <c r="I449" s="382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7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9" s="388"/>
      <c r="R449" s="388"/>
      <c r="S449" s="388"/>
      <c r="T449" s="389"/>
      <c r="U449" s="34"/>
      <c r="V449" s="34"/>
      <c r="W449" s="35" t="s">
        <v>68</v>
      </c>
      <c r="X449" s="383">
        <v>0</v>
      </c>
      <c r="Y449" s="384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565</v>
      </c>
      <c r="B450" s="54" t="s">
        <v>566</v>
      </c>
      <c r="C450" s="31">
        <v>4301031333</v>
      </c>
      <c r="D450" s="390">
        <v>4607091389531</v>
      </c>
      <c r="E450" s="391"/>
      <c r="F450" s="382">
        <v>0.35</v>
      </c>
      <c r="G450" s="32">
        <v>6</v>
      </c>
      <c r="H450" s="382">
        <v>2.1</v>
      </c>
      <c r="I450" s="382">
        <v>2.23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6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0" s="388"/>
      <c r="R450" s="388"/>
      <c r="S450" s="388"/>
      <c r="T450" s="389"/>
      <c r="U450" s="34"/>
      <c r="V450" s="34"/>
      <c r="W450" s="35" t="s">
        <v>68</v>
      </c>
      <c r="X450" s="383">
        <v>0</v>
      </c>
      <c r="Y450" s="384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565</v>
      </c>
      <c r="B451" s="54" t="s">
        <v>567</v>
      </c>
      <c r="C451" s="31">
        <v>4301031358</v>
      </c>
      <c r="D451" s="390">
        <v>4607091389531</v>
      </c>
      <c r="E451" s="391"/>
      <c r="F451" s="382">
        <v>0.35</v>
      </c>
      <c r="G451" s="32">
        <v>6</v>
      </c>
      <c r="H451" s="382">
        <v>2.1</v>
      </c>
      <c r="I451" s="382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5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1" s="388"/>
      <c r="R451" s="388"/>
      <c r="S451" s="388"/>
      <c r="T451" s="389"/>
      <c r="U451" s="34"/>
      <c r="V451" s="34"/>
      <c r="W451" s="35" t="s">
        <v>68</v>
      </c>
      <c r="X451" s="383">
        <v>0</v>
      </c>
      <c r="Y451" s="384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customHeight="1" x14ac:dyDescent="0.25">
      <c r="A452" s="54" t="s">
        <v>568</v>
      </c>
      <c r="B452" s="54" t="s">
        <v>569</v>
      </c>
      <c r="C452" s="31">
        <v>4301031360</v>
      </c>
      <c r="D452" s="390">
        <v>4607091384345</v>
      </c>
      <c r="E452" s="391"/>
      <c r="F452" s="382">
        <v>0.35</v>
      </c>
      <c r="G452" s="32">
        <v>6</v>
      </c>
      <c r="H452" s="382">
        <v>2.1</v>
      </c>
      <c r="I452" s="382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2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2" s="388"/>
      <c r="R452" s="388"/>
      <c r="S452" s="388"/>
      <c r="T452" s="389"/>
      <c r="U452" s="34"/>
      <c r="V452" s="34"/>
      <c r="W452" s="35" t="s">
        <v>68</v>
      </c>
      <c r="X452" s="383">
        <v>0</v>
      </c>
      <c r="Y452" s="384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customHeight="1" x14ac:dyDescent="0.25">
      <c r="A453" s="54" t="s">
        <v>570</v>
      </c>
      <c r="B453" s="54" t="s">
        <v>571</v>
      </c>
      <c r="C453" s="31">
        <v>4301031338</v>
      </c>
      <c r="D453" s="390">
        <v>4680115883185</v>
      </c>
      <c r="E453" s="391"/>
      <c r="F453" s="382">
        <v>0.28000000000000003</v>
      </c>
      <c r="G453" s="32">
        <v>6</v>
      </c>
      <c r="H453" s="382">
        <v>1.68</v>
      </c>
      <c r="I453" s="382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8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3" s="388"/>
      <c r="R453" s="388"/>
      <c r="S453" s="388"/>
      <c r="T453" s="389"/>
      <c r="U453" s="34"/>
      <c r="V453" s="34"/>
      <c r="W453" s="35" t="s">
        <v>68</v>
      </c>
      <c r="X453" s="383">
        <v>0</v>
      </c>
      <c r="Y453" s="384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27" customHeight="1" x14ac:dyDescent="0.25">
      <c r="A454" s="54" t="s">
        <v>570</v>
      </c>
      <c r="B454" s="54" t="s">
        <v>572</v>
      </c>
      <c r="C454" s="31">
        <v>4301031255</v>
      </c>
      <c r="D454" s="390">
        <v>4680115883185</v>
      </c>
      <c r="E454" s="391"/>
      <c r="F454" s="382">
        <v>0.28000000000000003</v>
      </c>
      <c r="G454" s="32">
        <v>6</v>
      </c>
      <c r="H454" s="382">
        <v>1.68</v>
      </c>
      <c r="I454" s="382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40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4" s="388"/>
      <c r="R454" s="388"/>
      <c r="S454" s="388"/>
      <c r="T454" s="389"/>
      <c r="U454" s="34"/>
      <c r="V454" s="34"/>
      <c r="W454" s="35" t="s">
        <v>68</v>
      </c>
      <c r="X454" s="383">
        <v>0</v>
      </c>
      <c r="Y454" s="384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37.5" customHeight="1" x14ac:dyDescent="0.25">
      <c r="A455" s="54" t="s">
        <v>573</v>
      </c>
      <c r="B455" s="54" t="s">
        <v>574</v>
      </c>
      <c r="C455" s="31">
        <v>4301031236</v>
      </c>
      <c r="D455" s="390">
        <v>4680115882928</v>
      </c>
      <c r="E455" s="391"/>
      <c r="F455" s="382">
        <v>0.28000000000000003</v>
      </c>
      <c r="G455" s="32">
        <v>6</v>
      </c>
      <c r="H455" s="382">
        <v>1.68</v>
      </c>
      <c r="I455" s="382">
        <v>2.6</v>
      </c>
      <c r="J455" s="32">
        <v>156</v>
      </c>
      <c r="K455" s="32" t="s">
        <v>74</v>
      </c>
      <c r="L455" s="32"/>
      <c r="M455" s="33" t="s">
        <v>67</v>
      </c>
      <c r="N455" s="33"/>
      <c r="O455" s="32">
        <v>35</v>
      </c>
      <c r="P455" s="41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5" s="388"/>
      <c r="R455" s="388"/>
      <c r="S455" s="388"/>
      <c r="T455" s="389"/>
      <c r="U455" s="34"/>
      <c r="V455" s="34"/>
      <c r="W455" s="35" t="s">
        <v>68</v>
      </c>
      <c r="X455" s="383">
        <v>0</v>
      </c>
      <c r="Y455" s="384">
        <f t="shared" si="72"/>
        <v>0</v>
      </c>
      <c r="Z455" s="36" t="str">
        <f>IFERROR(IF(Y455=0,"",ROUNDUP(Y455/H455,0)*0.00753),"")</f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x14ac:dyDescent="0.2">
      <c r="A456" s="397"/>
      <c r="B456" s="396"/>
      <c r="C456" s="396"/>
      <c r="D456" s="396"/>
      <c r="E456" s="396"/>
      <c r="F456" s="396"/>
      <c r="G456" s="396"/>
      <c r="H456" s="396"/>
      <c r="I456" s="396"/>
      <c r="J456" s="396"/>
      <c r="K456" s="396"/>
      <c r="L456" s="396"/>
      <c r="M456" s="396"/>
      <c r="N456" s="396"/>
      <c r="O456" s="398"/>
      <c r="P456" s="392" t="s">
        <v>69</v>
      </c>
      <c r="Q456" s="393"/>
      <c r="R456" s="393"/>
      <c r="S456" s="393"/>
      <c r="T456" s="393"/>
      <c r="U456" s="393"/>
      <c r="V456" s="394"/>
      <c r="W456" s="37" t="s">
        <v>70</v>
      </c>
      <c r="X456" s="385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</f>
        <v>0</v>
      </c>
      <c r="Y456" s="385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</f>
        <v>0</v>
      </c>
      <c r="Z456" s="385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386"/>
      <c r="AB456" s="386"/>
      <c r="AC456" s="386"/>
    </row>
    <row r="457" spans="1:68" x14ac:dyDescent="0.2">
      <c r="A457" s="396"/>
      <c r="B457" s="396"/>
      <c r="C457" s="396"/>
      <c r="D457" s="396"/>
      <c r="E457" s="396"/>
      <c r="F457" s="396"/>
      <c r="G457" s="396"/>
      <c r="H457" s="396"/>
      <c r="I457" s="396"/>
      <c r="J457" s="396"/>
      <c r="K457" s="396"/>
      <c r="L457" s="396"/>
      <c r="M457" s="396"/>
      <c r="N457" s="396"/>
      <c r="O457" s="398"/>
      <c r="P457" s="392" t="s">
        <v>69</v>
      </c>
      <c r="Q457" s="393"/>
      <c r="R457" s="393"/>
      <c r="S457" s="393"/>
      <c r="T457" s="393"/>
      <c r="U457" s="393"/>
      <c r="V457" s="394"/>
      <c r="W457" s="37" t="s">
        <v>68</v>
      </c>
      <c r="X457" s="385">
        <f>IFERROR(SUM(X435:X455),"0")</f>
        <v>0</v>
      </c>
      <c r="Y457" s="385">
        <f>IFERROR(SUM(Y435:Y455),"0")</f>
        <v>0</v>
      </c>
      <c r="Z457" s="37"/>
      <c r="AA457" s="386"/>
      <c r="AB457" s="386"/>
      <c r="AC457" s="386"/>
    </row>
    <row r="458" spans="1:68" ht="14.25" customHeight="1" x14ac:dyDescent="0.25">
      <c r="A458" s="395" t="s">
        <v>71</v>
      </c>
      <c r="B458" s="396"/>
      <c r="C458" s="396"/>
      <c r="D458" s="396"/>
      <c r="E458" s="396"/>
      <c r="F458" s="396"/>
      <c r="G458" s="396"/>
      <c r="H458" s="396"/>
      <c r="I458" s="396"/>
      <c r="J458" s="396"/>
      <c r="K458" s="396"/>
      <c r="L458" s="396"/>
      <c r="M458" s="396"/>
      <c r="N458" s="396"/>
      <c r="O458" s="396"/>
      <c r="P458" s="396"/>
      <c r="Q458" s="396"/>
      <c r="R458" s="396"/>
      <c r="S458" s="396"/>
      <c r="T458" s="396"/>
      <c r="U458" s="396"/>
      <c r="V458" s="396"/>
      <c r="W458" s="396"/>
      <c r="X458" s="396"/>
      <c r="Y458" s="396"/>
      <c r="Z458" s="396"/>
      <c r="AA458" s="379"/>
      <c r="AB458" s="379"/>
      <c r="AC458" s="379"/>
    </row>
    <row r="459" spans="1:68" ht="27" customHeight="1" x14ac:dyDescent="0.25">
      <c r="A459" s="54" t="s">
        <v>575</v>
      </c>
      <c r="B459" s="54" t="s">
        <v>576</v>
      </c>
      <c r="C459" s="31">
        <v>4301051284</v>
      </c>
      <c r="D459" s="390">
        <v>4607091384352</v>
      </c>
      <c r="E459" s="391"/>
      <c r="F459" s="382">
        <v>0.6</v>
      </c>
      <c r="G459" s="32">
        <v>4</v>
      </c>
      <c r="H459" s="382">
        <v>2.4</v>
      </c>
      <c r="I459" s="382">
        <v>2.6459999999999999</v>
      </c>
      <c r="J459" s="32">
        <v>120</v>
      </c>
      <c r="K459" s="32" t="s">
        <v>74</v>
      </c>
      <c r="L459" s="32"/>
      <c r="M459" s="33" t="s">
        <v>115</v>
      </c>
      <c r="N459" s="33"/>
      <c r="O459" s="32">
        <v>45</v>
      </c>
      <c r="P459" s="64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9" s="388"/>
      <c r="R459" s="388"/>
      <c r="S459" s="388"/>
      <c r="T459" s="389"/>
      <c r="U459" s="34"/>
      <c r="V459" s="34"/>
      <c r="W459" s="35" t="s">
        <v>68</v>
      </c>
      <c r="X459" s="383">
        <v>0</v>
      </c>
      <c r="Y459" s="384">
        <f>IFERROR(IF(X459="",0,CEILING((X459/$H459),1)*$H459),"")</f>
        <v>0</v>
      </c>
      <c r="Z459" s="36" t="str">
        <f>IFERROR(IF(Y459=0,"",ROUNDUP(Y459/H459,0)*0.00937),"")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577</v>
      </c>
      <c r="B460" s="54" t="s">
        <v>578</v>
      </c>
      <c r="C460" s="31">
        <v>4301051431</v>
      </c>
      <c r="D460" s="390">
        <v>4607091389654</v>
      </c>
      <c r="E460" s="391"/>
      <c r="F460" s="382">
        <v>0.33</v>
      </c>
      <c r="G460" s="32">
        <v>6</v>
      </c>
      <c r="H460" s="382">
        <v>1.98</v>
      </c>
      <c r="I460" s="382">
        <v>2.258</v>
      </c>
      <c r="J460" s="32">
        <v>156</v>
      </c>
      <c r="K460" s="32" t="s">
        <v>74</v>
      </c>
      <c r="L460" s="32"/>
      <c r="M460" s="33" t="s">
        <v>115</v>
      </c>
      <c r="N460" s="33"/>
      <c r="O460" s="32">
        <v>45</v>
      </c>
      <c r="P460" s="6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0" s="388"/>
      <c r="R460" s="388"/>
      <c r="S460" s="388"/>
      <c r="T460" s="389"/>
      <c r="U460" s="34"/>
      <c r="V460" s="34"/>
      <c r="W460" s="35" t="s">
        <v>68</v>
      </c>
      <c r="X460" s="383">
        <v>0</v>
      </c>
      <c r="Y460" s="384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397"/>
      <c r="B461" s="396"/>
      <c r="C461" s="396"/>
      <c r="D461" s="396"/>
      <c r="E461" s="396"/>
      <c r="F461" s="396"/>
      <c r="G461" s="396"/>
      <c r="H461" s="396"/>
      <c r="I461" s="396"/>
      <c r="J461" s="396"/>
      <c r="K461" s="396"/>
      <c r="L461" s="396"/>
      <c r="M461" s="396"/>
      <c r="N461" s="396"/>
      <c r="O461" s="398"/>
      <c r="P461" s="392" t="s">
        <v>69</v>
      </c>
      <c r="Q461" s="393"/>
      <c r="R461" s="393"/>
      <c r="S461" s="393"/>
      <c r="T461" s="393"/>
      <c r="U461" s="393"/>
      <c r="V461" s="394"/>
      <c r="W461" s="37" t="s">
        <v>70</v>
      </c>
      <c r="X461" s="385">
        <f>IFERROR(X459/H459,"0")+IFERROR(X460/H460,"0")</f>
        <v>0</v>
      </c>
      <c r="Y461" s="385">
        <f>IFERROR(Y459/H459,"0")+IFERROR(Y460/H460,"0")</f>
        <v>0</v>
      </c>
      <c r="Z461" s="385">
        <f>IFERROR(IF(Z459="",0,Z459),"0")+IFERROR(IF(Z460="",0,Z460),"0")</f>
        <v>0</v>
      </c>
      <c r="AA461" s="386"/>
      <c r="AB461" s="386"/>
      <c r="AC461" s="386"/>
    </row>
    <row r="462" spans="1:68" x14ac:dyDescent="0.2">
      <c r="A462" s="396"/>
      <c r="B462" s="396"/>
      <c r="C462" s="396"/>
      <c r="D462" s="396"/>
      <c r="E462" s="396"/>
      <c r="F462" s="396"/>
      <c r="G462" s="396"/>
      <c r="H462" s="396"/>
      <c r="I462" s="396"/>
      <c r="J462" s="396"/>
      <c r="K462" s="396"/>
      <c r="L462" s="396"/>
      <c r="M462" s="396"/>
      <c r="N462" s="396"/>
      <c r="O462" s="398"/>
      <c r="P462" s="392" t="s">
        <v>69</v>
      </c>
      <c r="Q462" s="393"/>
      <c r="R462" s="393"/>
      <c r="S462" s="393"/>
      <c r="T462" s="393"/>
      <c r="U462" s="393"/>
      <c r="V462" s="394"/>
      <c r="W462" s="37" t="s">
        <v>68</v>
      </c>
      <c r="X462" s="385">
        <f>IFERROR(SUM(X459:X460),"0")</f>
        <v>0</v>
      </c>
      <c r="Y462" s="385">
        <f>IFERROR(SUM(Y459:Y460),"0")</f>
        <v>0</v>
      </c>
      <c r="Z462" s="37"/>
      <c r="AA462" s="386"/>
      <c r="AB462" s="386"/>
      <c r="AC462" s="386"/>
    </row>
    <row r="463" spans="1:68" ht="14.25" customHeight="1" x14ac:dyDescent="0.25">
      <c r="A463" s="395" t="s">
        <v>95</v>
      </c>
      <c r="B463" s="396"/>
      <c r="C463" s="396"/>
      <c r="D463" s="396"/>
      <c r="E463" s="396"/>
      <c r="F463" s="396"/>
      <c r="G463" s="396"/>
      <c r="H463" s="396"/>
      <c r="I463" s="396"/>
      <c r="J463" s="396"/>
      <c r="K463" s="396"/>
      <c r="L463" s="396"/>
      <c r="M463" s="396"/>
      <c r="N463" s="396"/>
      <c r="O463" s="396"/>
      <c r="P463" s="396"/>
      <c r="Q463" s="396"/>
      <c r="R463" s="396"/>
      <c r="S463" s="396"/>
      <c r="T463" s="396"/>
      <c r="U463" s="396"/>
      <c r="V463" s="396"/>
      <c r="W463" s="396"/>
      <c r="X463" s="396"/>
      <c r="Y463" s="396"/>
      <c r="Z463" s="396"/>
      <c r="AA463" s="379"/>
      <c r="AB463" s="379"/>
      <c r="AC463" s="379"/>
    </row>
    <row r="464" spans="1:68" ht="27" customHeight="1" x14ac:dyDescent="0.25">
      <c r="A464" s="54" t="s">
        <v>579</v>
      </c>
      <c r="B464" s="54" t="s">
        <v>580</v>
      </c>
      <c r="C464" s="31">
        <v>4301032047</v>
      </c>
      <c r="D464" s="390">
        <v>4680115884342</v>
      </c>
      <c r="E464" s="391"/>
      <c r="F464" s="382">
        <v>0.06</v>
      </c>
      <c r="G464" s="32">
        <v>20</v>
      </c>
      <c r="H464" s="382">
        <v>1.2</v>
      </c>
      <c r="I464" s="382">
        <v>1.8</v>
      </c>
      <c r="J464" s="32">
        <v>200</v>
      </c>
      <c r="K464" s="32" t="s">
        <v>581</v>
      </c>
      <c r="L464" s="32"/>
      <c r="M464" s="33" t="s">
        <v>582</v>
      </c>
      <c r="N464" s="33"/>
      <c r="O464" s="32">
        <v>60</v>
      </c>
      <c r="P464" s="49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4" s="388"/>
      <c r="R464" s="388"/>
      <c r="S464" s="388"/>
      <c r="T464" s="389"/>
      <c r="U464" s="34"/>
      <c r="V464" s="34"/>
      <c r="W464" s="35" t="s">
        <v>68</v>
      </c>
      <c r="X464" s="383">
        <v>0</v>
      </c>
      <c r="Y464" s="384">
        <f>IFERROR(IF(X464="",0,CEILING((X464/$H464),1)*$H464),"")</f>
        <v>0</v>
      </c>
      <c r="Z464" s="36" t="str">
        <f>IFERROR(IF(Y464=0,"",ROUNDUP(Y464/H464,0)*0.00627),"")</f>
        <v/>
      </c>
      <c r="AA464" s="56"/>
      <c r="AB464" s="57"/>
      <c r="AC464" s="65"/>
      <c r="AG464" s="64"/>
      <c r="AJ464" s="66"/>
      <c r="AK464" s="66"/>
      <c r="BB464" s="31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397"/>
      <c r="B465" s="396"/>
      <c r="C465" s="396"/>
      <c r="D465" s="396"/>
      <c r="E465" s="396"/>
      <c r="F465" s="396"/>
      <c r="G465" s="396"/>
      <c r="H465" s="396"/>
      <c r="I465" s="396"/>
      <c r="J465" s="396"/>
      <c r="K465" s="396"/>
      <c r="L465" s="396"/>
      <c r="M465" s="396"/>
      <c r="N465" s="396"/>
      <c r="O465" s="398"/>
      <c r="P465" s="392" t="s">
        <v>69</v>
      </c>
      <c r="Q465" s="393"/>
      <c r="R465" s="393"/>
      <c r="S465" s="393"/>
      <c r="T465" s="393"/>
      <c r="U465" s="393"/>
      <c r="V465" s="394"/>
      <c r="W465" s="37" t="s">
        <v>70</v>
      </c>
      <c r="X465" s="385">
        <f>IFERROR(X464/H464,"0")</f>
        <v>0</v>
      </c>
      <c r="Y465" s="385">
        <f>IFERROR(Y464/H464,"0")</f>
        <v>0</v>
      </c>
      <c r="Z465" s="385">
        <f>IFERROR(IF(Z464="",0,Z464),"0")</f>
        <v>0</v>
      </c>
      <c r="AA465" s="386"/>
      <c r="AB465" s="386"/>
      <c r="AC465" s="386"/>
    </row>
    <row r="466" spans="1:68" x14ac:dyDescent="0.2">
      <c r="A466" s="396"/>
      <c r="B466" s="396"/>
      <c r="C466" s="396"/>
      <c r="D466" s="396"/>
      <c r="E466" s="396"/>
      <c r="F466" s="396"/>
      <c r="G466" s="396"/>
      <c r="H466" s="396"/>
      <c r="I466" s="396"/>
      <c r="J466" s="396"/>
      <c r="K466" s="396"/>
      <c r="L466" s="396"/>
      <c r="M466" s="396"/>
      <c r="N466" s="396"/>
      <c r="O466" s="398"/>
      <c r="P466" s="392" t="s">
        <v>69</v>
      </c>
      <c r="Q466" s="393"/>
      <c r="R466" s="393"/>
      <c r="S466" s="393"/>
      <c r="T466" s="393"/>
      <c r="U466" s="393"/>
      <c r="V466" s="394"/>
      <c r="W466" s="37" t="s">
        <v>68</v>
      </c>
      <c r="X466" s="385">
        <f>IFERROR(SUM(X464:X464),"0")</f>
        <v>0</v>
      </c>
      <c r="Y466" s="385">
        <f>IFERROR(SUM(Y464:Y464),"0")</f>
        <v>0</v>
      </c>
      <c r="Z466" s="37"/>
      <c r="AA466" s="386"/>
      <c r="AB466" s="386"/>
      <c r="AC466" s="386"/>
    </row>
    <row r="467" spans="1:68" ht="16.5" customHeight="1" x14ac:dyDescent="0.25">
      <c r="A467" s="445" t="s">
        <v>583</v>
      </c>
      <c r="B467" s="396"/>
      <c r="C467" s="396"/>
      <c r="D467" s="396"/>
      <c r="E467" s="396"/>
      <c r="F467" s="396"/>
      <c r="G467" s="396"/>
      <c r="H467" s="396"/>
      <c r="I467" s="396"/>
      <c r="J467" s="396"/>
      <c r="K467" s="396"/>
      <c r="L467" s="396"/>
      <c r="M467" s="396"/>
      <c r="N467" s="396"/>
      <c r="O467" s="396"/>
      <c r="P467" s="396"/>
      <c r="Q467" s="396"/>
      <c r="R467" s="396"/>
      <c r="S467" s="396"/>
      <c r="T467" s="396"/>
      <c r="U467" s="396"/>
      <c r="V467" s="396"/>
      <c r="W467" s="396"/>
      <c r="X467" s="396"/>
      <c r="Y467" s="396"/>
      <c r="Z467" s="396"/>
      <c r="AA467" s="378"/>
      <c r="AB467" s="378"/>
      <c r="AC467" s="378"/>
    </row>
    <row r="468" spans="1:68" ht="14.25" customHeight="1" x14ac:dyDescent="0.25">
      <c r="A468" s="395" t="s">
        <v>149</v>
      </c>
      <c r="B468" s="396"/>
      <c r="C468" s="396"/>
      <c r="D468" s="396"/>
      <c r="E468" s="396"/>
      <c r="F468" s="396"/>
      <c r="G468" s="396"/>
      <c r="H468" s="396"/>
      <c r="I468" s="396"/>
      <c r="J468" s="396"/>
      <c r="K468" s="396"/>
      <c r="L468" s="396"/>
      <c r="M468" s="396"/>
      <c r="N468" s="396"/>
      <c r="O468" s="396"/>
      <c r="P468" s="396"/>
      <c r="Q468" s="396"/>
      <c r="R468" s="396"/>
      <c r="S468" s="396"/>
      <c r="T468" s="396"/>
      <c r="U468" s="396"/>
      <c r="V468" s="396"/>
      <c r="W468" s="396"/>
      <c r="X468" s="396"/>
      <c r="Y468" s="396"/>
      <c r="Z468" s="396"/>
      <c r="AA468" s="379"/>
      <c r="AB468" s="379"/>
      <c r="AC468" s="379"/>
    </row>
    <row r="469" spans="1:68" ht="27" customHeight="1" x14ac:dyDescent="0.25">
      <c r="A469" s="54" t="s">
        <v>584</v>
      </c>
      <c r="B469" s="54" t="s">
        <v>585</v>
      </c>
      <c r="C469" s="31">
        <v>4301020315</v>
      </c>
      <c r="D469" s="390">
        <v>4607091389364</v>
      </c>
      <c r="E469" s="391"/>
      <c r="F469" s="382">
        <v>0.42</v>
      </c>
      <c r="G469" s="32">
        <v>6</v>
      </c>
      <c r="H469" s="382">
        <v>2.52</v>
      </c>
      <c r="I469" s="382">
        <v>2.75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40</v>
      </c>
      <c r="P469" s="54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9" s="388"/>
      <c r="R469" s="388"/>
      <c r="S469" s="388"/>
      <c r="T469" s="389"/>
      <c r="U469" s="34"/>
      <c r="V469" s="34"/>
      <c r="W469" s="35" t="s">
        <v>68</v>
      </c>
      <c r="X469" s="383">
        <v>0</v>
      </c>
      <c r="Y469" s="38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11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397"/>
      <c r="B470" s="396"/>
      <c r="C470" s="396"/>
      <c r="D470" s="396"/>
      <c r="E470" s="396"/>
      <c r="F470" s="396"/>
      <c r="G470" s="396"/>
      <c r="H470" s="396"/>
      <c r="I470" s="396"/>
      <c r="J470" s="396"/>
      <c r="K470" s="396"/>
      <c r="L470" s="396"/>
      <c r="M470" s="396"/>
      <c r="N470" s="396"/>
      <c r="O470" s="398"/>
      <c r="P470" s="392" t="s">
        <v>69</v>
      </c>
      <c r="Q470" s="393"/>
      <c r="R470" s="393"/>
      <c r="S470" s="393"/>
      <c r="T470" s="393"/>
      <c r="U470" s="393"/>
      <c r="V470" s="394"/>
      <c r="W470" s="37" t="s">
        <v>70</v>
      </c>
      <c r="X470" s="385">
        <f>IFERROR(X469/H469,"0")</f>
        <v>0</v>
      </c>
      <c r="Y470" s="385">
        <f>IFERROR(Y469/H469,"0")</f>
        <v>0</v>
      </c>
      <c r="Z470" s="385">
        <f>IFERROR(IF(Z469="",0,Z469),"0")</f>
        <v>0</v>
      </c>
      <c r="AA470" s="386"/>
      <c r="AB470" s="386"/>
      <c r="AC470" s="386"/>
    </row>
    <row r="471" spans="1:68" x14ac:dyDescent="0.2">
      <c r="A471" s="396"/>
      <c r="B471" s="396"/>
      <c r="C471" s="396"/>
      <c r="D471" s="396"/>
      <c r="E471" s="396"/>
      <c r="F471" s="396"/>
      <c r="G471" s="396"/>
      <c r="H471" s="396"/>
      <c r="I471" s="396"/>
      <c r="J471" s="396"/>
      <c r="K471" s="396"/>
      <c r="L471" s="396"/>
      <c r="M471" s="396"/>
      <c r="N471" s="396"/>
      <c r="O471" s="398"/>
      <c r="P471" s="392" t="s">
        <v>69</v>
      </c>
      <c r="Q471" s="393"/>
      <c r="R471" s="393"/>
      <c r="S471" s="393"/>
      <c r="T471" s="393"/>
      <c r="U471" s="393"/>
      <c r="V471" s="394"/>
      <c r="W471" s="37" t="s">
        <v>68</v>
      </c>
      <c r="X471" s="385">
        <f>IFERROR(SUM(X469:X469),"0")</f>
        <v>0</v>
      </c>
      <c r="Y471" s="385">
        <f>IFERROR(SUM(Y469:Y469),"0")</f>
        <v>0</v>
      </c>
      <c r="Z471" s="37"/>
      <c r="AA471" s="386"/>
      <c r="AB471" s="386"/>
      <c r="AC471" s="386"/>
    </row>
    <row r="472" spans="1:68" ht="14.25" customHeight="1" x14ac:dyDescent="0.25">
      <c r="A472" s="395" t="s">
        <v>63</v>
      </c>
      <c r="B472" s="396"/>
      <c r="C472" s="396"/>
      <c r="D472" s="396"/>
      <c r="E472" s="396"/>
      <c r="F472" s="396"/>
      <c r="G472" s="396"/>
      <c r="H472" s="396"/>
      <c r="I472" s="396"/>
      <c r="J472" s="396"/>
      <c r="K472" s="396"/>
      <c r="L472" s="396"/>
      <c r="M472" s="396"/>
      <c r="N472" s="396"/>
      <c r="O472" s="396"/>
      <c r="P472" s="396"/>
      <c r="Q472" s="396"/>
      <c r="R472" s="396"/>
      <c r="S472" s="396"/>
      <c r="T472" s="396"/>
      <c r="U472" s="396"/>
      <c r="V472" s="396"/>
      <c r="W472" s="396"/>
      <c r="X472" s="396"/>
      <c r="Y472" s="396"/>
      <c r="Z472" s="396"/>
      <c r="AA472" s="379"/>
      <c r="AB472" s="379"/>
      <c r="AC472" s="379"/>
    </row>
    <row r="473" spans="1:68" ht="27" customHeight="1" x14ac:dyDescent="0.25">
      <c r="A473" s="54" t="s">
        <v>586</v>
      </c>
      <c r="B473" s="54" t="s">
        <v>587</v>
      </c>
      <c r="C473" s="31">
        <v>4301031324</v>
      </c>
      <c r="D473" s="390">
        <v>4607091389739</v>
      </c>
      <c r="E473" s="391"/>
      <c r="F473" s="382">
        <v>0.7</v>
      </c>
      <c r="G473" s="32">
        <v>6</v>
      </c>
      <c r="H473" s="382">
        <v>4.2</v>
      </c>
      <c r="I473" s="382">
        <v>4.43</v>
      </c>
      <c r="J473" s="32">
        <v>156</v>
      </c>
      <c r="K473" s="32" t="s">
        <v>74</v>
      </c>
      <c r="L473" s="32"/>
      <c r="M473" s="33" t="s">
        <v>67</v>
      </c>
      <c r="N473" s="33"/>
      <c r="O473" s="32">
        <v>50</v>
      </c>
      <c r="P473" s="46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3" s="388"/>
      <c r="R473" s="388"/>
      <c r="S473" s="388"/>
      <c r="T473" s="389"/>
      <c r="U473" s="34"/>
      <c r="V473" s="34"/>
      <c r="W473" s="35" t="s">
        <v>68</v>
      </c>
      <c r="X473" s="383">
        <v>0</v>
      </c>
      <c r="Y473" s="384">
        <f t="shared" ref="Y473:Y478" si="78"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ref="BM473:BM478" si="79">IFERROR(X473*I473/H473,"0")</f>
        <v>0</v>
      </c>
      <c r="BN473" s="64">
        <f t="shared" ref="BN473:BN478" si="80">IFERROR(Y473*I473/H473,"0")</f>
        <v>0</v>
      </c>
      <c r="BO473" s="64">
        <f t="shared" ref="BO473:BO478" si="81">IFERROR(1/J473*(X473/H473),"0")</f>
        <v>0</v>
      </c>
      <c r="BP473" s="64">
        <f t="shared" ref="BP473:BP478" si="82">IFERROR(1/J473*(Y473/H473),"0")</f>
        <v>0</v>
      </c>
    </row>
    <row r="474" spans="1:68" ht="27" customHeight="1" x14ac:dyDescent="0.25">
      <c r="A474" s="54" t="s">
        <v>586</v>
      </c>
      <c r="B474" s="54" t="s">
        <v>588</v>
      </c>
      <c r="C474" s="31">
        <v>4301031212</v>
      </c>
      <c r="D474" s="390">
        <v>4607091389739</v>
      </c>
      <c r="E474" s="391"/>
      <c r="F474" s="382">
        <v>0.7</v>
      </c>
      <c r="G474" s="32">
        <v>6</v>
      </c>
      <c r="H474" s="382">
        <v>4.2</v>
      </c>
      <c r="I474" s="382">
        <v>4.43</v>
      </c>
      <c r="J474" s="32">
        <v>156</v>
      </c>
      <c r="K474" s="32" t="s">
        <v>74</v>
      </c>
      <c r="L474" s="32"/>
      <c r="M474" s="33" t="s">
        <v>113</v>
      </c>
      <c r="N474" s="33"/>
      <c r="O474" s="32">
        <v>45</v>
      </c>
      <c r="P474" s="49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4" s="388"/>
      <c r="R474" s="388"/>
      <c r="S474" s="388"/>
      <c r="T474" s="389"/>
      <c r="U474" s="34"/>
      <c r="V474" s="34"/>
      <c r="W474" s="35" t="s">
        <v>68</v>
      </c>
      <c r="X474" s="383">
        <v>0</v>
      </c>
      <c r="Y474" s="384">
        <f t="shared" si="78"/>
        <v>0</v>
      </c>
      <c r="Z474" s="36" t="str">
        <f>IFERROR(IF(Y474=0,"",ROUNDUP(Y474/H474,0)*0.00753),"")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customHeight="1" x14ac:dyDescent="0.25">
      <c r="A475" s="54" t="s">
        <v>589</v>
      </c>
      <c r="B475" s="54" t="s">
        <v>590</v>
      </c>
      <c r="C475" s="31">
        <v>4301031363</v>
      </c>
      <c r="D475" s="390">
        <v>4607091389425</v>
      </c>
      <c r="E475" s="391"/>
      <c r="F475" s="382">
        <v>0.35</v>
      </c>
      <c r="G475" s="32">
        <v>6</v>
      </c>
      <c r="H475" s="382">
        <v>2.1</v>
      </c>
      <c r="I475" s="382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8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5" s="388"/>
      <c r="R475" s="388"/>
      <c r="S475" s="388"/>
      <c r="T475" s="389"/>
      <c r="U475" s="34"/>
      <c r="V475" s="34"/>
      <c r="W475" s="35" t="s">
        <v>68</v>
      </c>
      <c r="X475" s="383">
        <v>0</v>
      </c>
      <c r="Y475" s="384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ht="27" customHeight="1" x14ac:dyDescent="0.25">
      <c r="A476" s="54" t="s">
        <v>591</v>
      </c>
      <c r="B476" s="54" t="s">
        <v>592</v>
      </c>
      <c r="C476" s="31">
        <v>4301031334</v>
      </c>
      <c r="D476" s="390">
        <v>4680115880771</v>
      </c>
      <c r="E476" s="391"/>
      <c r="F476" s="382">
        <v>0.28000000000000003</v>
      </c>
      <c r="G476" s="32">
        <v>6</v>
      </c>
      <c r="H476" s="382">
        <v>1.68</v>
      </c>
      <c r="I476" s="382">
        <v>1.81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50</v>
      </c>
      <c r="P476" s="47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6" s="388"/>
      <c r="R476" s="388"/>
      <c r="S476" s="388"/>
      <c r="T476" s="389"/>
      <c r="U476" s="34"/>
      <c r="V476" s="34"/>
      <c r="W476" s="35" t="s">
        <v>68</v>
      </c>
      <c r="X476" s="383">
        <v>0</v>
      </c>
      <c r="Y476" s="384">
        <f t="shared" si="78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customHeight="1" x14ac:dyDescent="0.25">
      <c r="A477" s="54" t="s">
        <v>593</v>
      </c>
      <c r="B477" s="54" t="s">
        <v>594</v>
      </c>
      <c r="C477" s="31">
        <v>4301031327</v>
      </c>
      <c r="D477" s="390">
        <v>4607091389500</v>
      </c>
      <c r="E477" s="391"/>
      <c r="F477" s="382">
        <v>0.35</v>
      </c>
      <c r="G477" s="32">
        <v>6</v>
      </c>
      <c r="H477" s="382">
        <v>2.1</v>
      </c>
      <c r="I477" s="382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2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7" s="388"/>
      <c r="R477" s="388"/>
      <c r="S477" s="388"/>
      <c r="T477" s="389"/>
      <c r="U477" s="34"/>
      <c r="V477" s="34"/>
      <c r="W477" s="35" t="s">
        <v>68</v>
      </c>
      <c r="X477" s="383">
        <v>0</v>
      </c>
      <c r="Y477" s="384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customHeight="1" x14ac:dyDescent="0.25">
      <c r="A478" s="54" t="s">
        <v>593</v>
      </c>
      <c r="B478" s="54" t="s">
        <v>595</v>
      </c>
      <c r="C478" s="31">
        <v>4301031173</v>
      </c>
      <c r="D478" s="390">
        <v>4607091389500</v>
      </c>
      <c r="E478" s="391"/>
      <c r="F478" s="382">
        <v>0.35</v>
      </c>
      <c r="G478" s="32">
        <v>6</v>
      </c>
      <c r="H478" s="382">
        <v>2.1</v>
      </c>
      <c r="I478" s="382">
        <v>2.23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45</v>
      </c>
      <c r="P478" s="71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8" s="388"/>
      <c r="R478" s="388"/>
      <c r="S478" s="388"/>
      <c r="T478" s="389"/>
      <c r="U478" s="34"/>
      <c r="V478" s="34"/>
      <c r="W478" s="35" t="s">
        <v>68</v>
      </c>
      <c r="X478" s="383">
        <v>0</v>
      </c>
      <c r="Y478" s="384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x14ac:dyDescent="0.2">
      <c r="A479" s="397"/>
      <c r="B479" s="396"/>
      <c r="C479" s="396"/>
      <c r="D479" s="396"/>
      <c r="E479" s="396"/>
      <c r="F479" s="396"/>
      <c r="G479" s="396"/>
      <c r="H479" s="396"/>
      <c r="I479" s="396"/>
      <c r="J479" s="396"/>
      <c r="K479" s="396"/>
      <c r="L479" s="396"/>
      <c r="M479" s="396"/>
      <c r="N479" s="396"/>
      <c r="O479" s="398"/>
      <c r="P479" s="392" t="s">
        <v>69</v>
      </c>
      <c r="Q479" s="393"/>
      <c r="R479" s="393"/>
      <c r="S479" s="393"/>
      <c r="T479" s="393"/>
      <c r="U479" s="393"/>
      <c r="V479" s="394"/>
      <c r="W479" s="37" t="s">
        <v>70</v>
      </c>
      <c r="X479" s="385">
        <f>IFERROR(X473/H473,"0")+IFERROR(X474/H474,"0")+IFERROR(X475/H475,"0")+IFERROR(X476/H476,"0")+IFERROR(X477/H477,"0")+IFERROR(X478/H478,"0")</f>
        <v>0</v>
      </c>
      <c r="Y479" s="385">
        <f>IFERROR(Y473/H473,"0")+IFERROR(Y474/H474,"0")+IFERROR(Y475/H475,"0")+IFERROR(Y476/H476,"0")+IFERROR(Y477/H477,"0")+IFERROR(Y478/H478,"0")</f>
        <v>0</v>
      </c>
      <c r="Z479" s="385">
        <f>IFERROR(IF(Z473="",0,Z473),"0")+IFERROR(IF(Z474="",0,Z474),"0")+IFERROR(IF(Z475="",0,Z475),"0")+IFERROR(IF(Z476="",0,Z476),"0")+IFERROR(IF(Z477="",0,Z477),"0")+IFERROR(IF(Z478="",0,Z478),"0")</f>
        <v>0</v>
      </c>
      <c r="AA479" s="386"/>
      <c r="AB479" s="386"/>
      <c r="AC479" s="386"/>
    </row>
    <row r="480" spans="1:68" x14ac:dyDescent="0.2">
      <c r="A480" s="396"/>
      <c r="B480" s="396"/>
      <c r="C480" s="396"/>
      <c r="D480" s="396"/>
      <c r="E480" s="396"/>
      <c r="F480" s="396"/>
      <c r="G480" s="396"/>
      <c r="H480" s="396"/>
      <c r="I480" s="396"/>
      <c r="J480" s="396"/>
      <c r="K480" s="396"/>
      <c r="L480" s="396"/>
      <c r="M480" s="396"/>
      <c r="N480" s="396"/>
      <c r="O480" s="398"/>
      <c r="P480" s="392" t="s">
        <v>69</v>
      </c>
      <c r="Q480" s="393"/>
      <c r="R480" s="393"/>
      <c r="S480" s="393"/>
      <c r="T480" s="393"/>
      <c r="U480" s="393"/>
      <c r="V480" s="394"/>
      <c r="W480" s="37" t="s">
        <v>68</v>
      </c>
      <c r="X480" s="385">
        <f>IFERROR(SUM(X473:X478),"0")</f>
        <v>0</v>
      </c>
      <c r="Y480" s="385">
        <f>IFERROR(SUM(Y473:Y478),"0")</f>
        <v>0</v>
      </c>
      <c r="Z480" s="37"/>
      <c r="AA480" s="386"/>
      <c r="AB480" s="386"/>
      <c r="AC480" s="386"/>
    </row>
    <row r="481" spans="1:68" ht="14.25" customHeight="1" x14ac:dyDescent="0.25">
      <c r="A481" s="395" t="s">
        <v>104</v>
      </c>
      <c r="B481" s="396"/>
      <c r="C481" s="396"/>
      <c r="D481" s="396"/>
      <c r="E481" s="396"/>
      <c r="F481" s="396"/>
      <c r="G481" s="396"/>
      <c r="H481" s="396"/>
      <c r="I481" s="396"/>
      <c r="J481" s="396"/>
      <c r="K481" s="396"/>
      <c r="L481" s="396"/>
      <c r="M481" s="396"/>
      <c r="N481" s="396"/>
      <c r="O481" s="396"/>
      <c r="P481" s="396"/>
      <c r="Q481" s="396"/>
      <c r="R481" s="396"/>
      <c r="S481" s="396"/>
      <c r="T481" s="396"/>
      <c r="U481" s="396"/>
      <c r="V481" s="396"/>
      <c r="W481" s="396"/>
      <c r="X481" s="396"/>
      <c r="Y481" s="396"/>
      <c r="Z481" s="396"/>
      <c r="AA481" s="379"/>
      <c r="AB481" s="379"/>
      <c r="AC481" s="379"/>
    </row>
    <row r="482" spans="1:68" ht="27" customHeight="1" x14ac:dyDescent="0.25">
      <c r="A482" s="54" t="s">
        <v>596</v>
      </c>
      <c r="B482" s="54" t="s">
        <v>597</v>
      </c>
      <c r="C482" s="31">
        <v>4301170010</v>
      </c>
      <c r="D482" s="390">
        <v>4680115884090</v>
      </c>
      <c r="E482" s="391"/>
      <c r="F482" s="382">
        <v>0.11</v>
      </c>
      <c r="G482" s="32">
        <v>12</v>
      </c>
      <c r="H482" s="382">
        <v>1.32</v>
      </c>
      <c r="I482" s="382">
        <v>1.88</v>
      </c>
      <c r="J482" s="32">
        <v>200</v>
      </c>
      <c r="K482" s="32" t="s">
        <v>581</v>
      </c>
      <c r="L482" s="32"/>
      <c r="M482" s="33" t="s">
        <v>582</v>
      </c>
      <c r="N482" s="33"/>
      <c r="O482" s="32">
        <v>150</v>
      </c>
      <c r="P482" s="48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88"/>
      <c r="R482" s="388"/>
      <c r="S482" s="388"/>
      <c r="T482" s="389"/>
      <c r="U482" s="34"/>
      <c r="V482" s="34"/>
      <c r="W482" s="35" t="s">
        <v>68</v>
      </c>
      <c r="X482" s="383">
        <v>0</v>
      </c>
      <c r="Y482" s="384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397"/>
      <c r="B483" s="396"/>
      <c r="C483" s="396"/>
      <c r="D483" s="396"/>
      <c r="E483" s="396"/>
      <c r="F483" s="396"/>
      <c r="G483" s="396"/>
      <c r="H483" s="396"/>
      <c r="I483" s="396"/>
      <c r="J483" s="396"/>
      <c r="K483" s="396"/>
      <c r="L483" s="396"/>
      <c r="M483" s="396"/>
      <c r="N483" s="396"/>
      <c r="O483" s="398"/>
      <c r="P483" s="392" t="s">
        <v>69</v>
      </c>
      <c r="Q483" s="393"/>
      <c r="R483" s="393"/>
      <c r="S483" s="393"/>
      <c r="T483" s="393"/>
      <c r="U483" s="393"/>
      <c r="V483" s="394"/>
      <c r="W483" s="37" t="s">
        <v>70</v>
      </c>
      <c r="X483" s="385">
        <f>IFERROR(X482/H482,"0")</f>
        <v>0</v>
      </c>
      <c r="Y483" s="385">
        <f>IFERROR(Y482/H482,"0")</f>
        <v>0</v>
      </c>
      <c r="Z483" s="385">
        <f>IFERROR(IF(Z482="",0,Z482),"0")</f>
        <v>0</v>
      </c>
      <c r="AA483" s="386"/>
      <c r="AB483" s="386"/>
      <c r="AC483" s="386"/>
    </row>
    <row r="484" spans="1:68" x14ac:dyDescent="0.2">
      <c r="A484" s="396"/>
      <c r="B484" s="396"/>
      <c r="C484" s="396"/>
      <c r="D484" s="396"/>
      <c r="E484" s="396"/>
      <c r="F484" s="396"/>
      <c r="G484" s="396"/>
      <c r="H484" s="396"/>
      <c r="I484" s="396"/>
      <c r="J484" s="396"/>
      <c r="K484" s="396"/>
      <c r="L484" s="396"/>
      <c r="M484" s="396"/>
      <c r="N484" s="396"/>
      <c r="O484" s="398"/>
      <c r="P484" s="392" t="s">
        <v>69</v>
      </c>
      <c r="Q484" s="393"/>
      <c r="R484" s="393"/>
      <c r="S484" s="393"/>
      <c r="T484" s="393"/>
      <c r="U484" s="393"/>
      <c r="V484" s="394"/>
      <c r="W484" s="37" t="s">
        <v>68</v>
      </c>
      <c r="X484" s="385">
        <f>IFERROR(SUM(X482:X482),"0")</f>
        <v>0</v>
      </c>
      <c r="Y484" s="385">
        <f>IFERROR(SUM(Y482:Y482),"0")</f>
        <v>0</v>
      </c>
      <c r="Z484" s="37"/>
      <c r="AA484" s="386"/>
      <c r="AB484" s="386"/>
      <c r="AC484" s="386"/>
    </row>
    <row r="485" spans="1:68" ht="16.5" customHeight="1" x14ac:dyDescent="0.25">
      <c r="A485" s="445" t="s">
        <v>598</v>
      </c>
      <c r="B485" s="396"/>
      <c r="C485" s="396"/>
      <c r="D485" s="396"/>
      <c r="E485" s="396"/>
      <c r="F485" s="396"/>
      <c r="G485" s="396"/>
      <c r="H485" s="396"/>
      <c r="I485" s="396"/>
      <c r="J485" s="396"/>
      <c r="K485" s="396"/>
      <c r="L485" s="396"/>
      <c r="M485" s="396"/>
      <c r="N485" s="396"/>
      <c r="O485" s="396"/>
      <c r="P485" s="396"/>
      <c r="Q485" s="396"/>
      <c r="R485" s="396"/>
      <c r="S485" s="396"/>
      <c r="T485" s="396"/>
      <c r="U485" s="396"/>
      <c r="V485" s="396"/>
      <c r="W485" s="396"/>
      <c r="X485" s="396"/>
      <c r="Y485" s="396"/>
      <c r="Z485" s="396"/>
      <c r="AA485" s="378"/>
      <c r="AB485" s="378"/>
      <c r="AC485" s="378"/>
    </row>
    <row r="486" spans="1:68" ht="14.25" customHeight="1" x14ac:dyDescent="0.25">
      <c r="A486" s="395" t="s">
        <v>63</v>
      </c>
      <c r="B486" s="396"/>
      <c r="C486" s="396"/>
      <c r="D486" s="396"/>
      <c r="E486" s="396"/>
      <c r="F486" s="396"/>
      <c r="G486" s="396"/>
      <c r="H486" s="396"/>
      <c r="I486" s="396"/>
      <c r="J486" s="396"/>
      <c r="K486" s="396"/>
      <c r="L486" s="396"/>
      <c r="M486" s="396"/>
      <c r="N486" s="396"/>
      <c r="O486" s="396"/>
      <c r="P486" s="396"/>
      <c r="Q486" s="396"/>
      <c r="R486" s="396"/>
      <c r="S486" s="396"/>
      <c r="T486" s="396"/>
      <c r="U486" s="396"/>
      <c r="V486" s="396"/>
      <c r="W486" s="396"/>
      <c r="X486" s="396"/>
      <c r="Y486" s="396"/>
      <c r="Z486" s="396"/>
      <c r="AA486" s="379"/>
      <c r="AB486" s="379"/>
      <c r="AC486" s="379"/>
    </row>
    <row r="487" spans="1:68" ht="27" customHeight="1" x14ac:dyDescent="0.25">
      <c r="A487" s="54" t="s">
        <v>599</v>
      </c>
      <c r="B487" s="54" t="s">
        <v>600</v>
      </c>
      <c r="C487" s="31">
        <v>4301031294</v>
      </c>
      <c r="D487" s="390">
        <v>4680115885189</v>
      </c>
      <c r="E487" s="391"/>
      <c r="F487" s="382">
        <v>0.2</v>
      </c>
      <c r="G487" s="32">
        <v>6</v>
      </c>
      <c r="H487" s="382">
        <v>1.2</v>
      </c>
      <c r="I487" s="382">
        <v>1.3720000000000001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40</v>
      </c>
      <c r="P487" s="65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7" s="388"/>
      <c r="R487" s="388"/>
      <c r="S487" s="388"/>
      <c r="T487" s="389"/>
      <c r="U487" s="34"/>
      <c r="V487" s="34"/>
      <c r="W487" s="35" t="s">
        <v>68</v>
      </c>
      <c r="X487" s="383">
        <v>0</v>
      </c>
      <c r="Y487" s="38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65"/>
      <c r="AG487" s="64"/>
      <c r="AJ487" s="66"/>
      <c r="AK487" s="66"/>
      <c r="BB487" s="319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601</v>
      </c>
      <c r="B488" s="54" t="s">
        <v>602</v>
      </c>
      <c r="C488" s="31">
        <v>4301031293</v>
      </c>
      <c r="D488" s="390">
        <v>4680115885172</v>
      </c>
      <c r="E488" s="391"/>
      <c r="F488" s="382">
        <v>0.2</v>
      </c>
      <c r="G488" s="32">
        <v>6</v>
      </c>
      <c r="H488" s="382">
        <v>1.2</v>
      </c>
      <c r="I488" s="382">
        <v>1.3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40</v>
      </c>
      <c r="P488" s="69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8" s="388"/>
      <c r="R488" s="388"/>
      <c r="S488" s="388"/>
      <c r="T488" s="389"/>
      <c r="U488" s="34"/>
      <c r="V488" s="34"/>
      <c r="W488" s="35" t="s">
        <v>68</v>
      </c>
      <c r="X488" s="383">
        <v>0</v>
      </c>
      <c r="Y488" s="384">
        <f>IFERROR(IF(X488="",0,CEILING((X488/$H488),1)*$H488),"")</f>
        <v>0</v>
      </c>
      <c r="Z488" s="36" t="str">
        <f>IFERROR(IF(Y488=0,"",ROUNDUP(Y488/H488,0)*0.00502),"")</f>
        <v/>
      </c>
      <c r="AA488" s="56"/>
      <c r="AB488" s="57"/>
      <c r="AC488" s="65"/>
      <c r="AG488" s="64"/>
      <c r="AJ488" s="66"/>
      <c r="AK488" s="66"/>
      <c r="BB488" s="32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603</v>
      </c>
      <c r="B489" s="54" t="s">
        <v>604</v>
      </c>
      <c r="C489" s="31">
        <v>4301031291</v>
      </c>
      <c r="D489" s="390">
        <v>4680115885110</v>
      </c>
      <c r="E489" s="391"/>
      <c r="F489" s="382">
        <v>0.2</v>
      </c>
      <c r="G489" s="32">
        <v>6</v>
      </c>
      <c r="H489" s="382">
        <v>1.2</v>
      </c>
      <c r="I489" s="382">
        <v>2.02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35</v>
      </c>
      <c r="P489" s="59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9" s="388"/>
      <c r="R489" s="388"/>
      <c r="S489" s="388"/>
      <c r="T489" s="389"/>
      <c r="U489" s="34"/>
      <c r="V489" s="34"/>
      <c r="W489" s="35" t="s">
        <v>68</v>
      </c>
      <c r="X489" s="383">
        <v>0</v>
      </c>
      <c r="Y489" s="384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397"/>
      <c r="B490" s="396"/>
      <c r="C490" s="396"/>
      <c r="D490" s="396"/>
      <c r="E490" s="396"/>
      <c r="F490" s="396"/>
      <c r="G490" s="396"/>
      <c r="H490" s="396"/>
      <c r="I490" s="396"/>
      <c r="J490" s="396"/>
      <c r="K490" s="396"/>
      <c r="L490" s="396"/>
      <c r="M490" s="396"/>
      <c r="N490" s="396"/>
      <c r="O490" s="398"/>
      <c r="P490" s="392" t="s">
        <v>69</v>
      </c>
      <c r="Q490" s="393"/>
      <c r="R490" s="393"/>
      <c r="S490" s="393"/>
      <c r="T490" s="393"/>
      <c r="U490" s="393"/>
      <c r="V490" s="394"/>
      <c r="W490" s="37" t="s">
        <v>70</v>
      </c>
      <c r="X490" s="385">
        <f>IFERROR(X487/H487,"0")+IFERROR(X488/H488,"0")+IFERROR(X489/H489,"0")</f>
        <v>0</v>
      </c>
      <c r="Y490" s="385">
        <f>IFERROR(Y487/H487,"0")+IFERROR(Y488/H488,"0")+IFERROR(Y489/H489,"0")</f>
        <v>0</v>
      </c>
      <c r="Z490" s="385">
        <f>IFERROR(IF(Z487="",0,Z487),"0")+IFERROR(IF(Z488="",0,Z488),"0")+IFERROR(IF(Z489="",0,Z489),"0")</f>
        <v>0</v>
      </c>
      <c r="AA490" s="386"/>
      <c r="AB490" s="386"/>
      <c r="AC490" s="386"/>
    </row>
    <row r="491" spans="1:68" x14ac:dyDescent="0.2">
      <c r="A491" s="396"/>
      <c r="B491" s="396"/>
      <c r="C491" s="396"/>
      <c r="D491" s="396"/>
      <c r="E491" s="396"/>
      <c r="F491" s="396"/>
      <c r="G491" s="396"/>
      <c r="H491" s="396"/>
      <c r="I491" s="396"/>
      <c r="J491" s="396"/>
      <c r="K491" s="396"/>
      <c r="L491" s="396"/>
      <c r="M491" s="396"/>
      <c r="N491" s="396"/>
      <c r="O491" s="398"/>
      <c r="P491" s="392" t="s">
        <v>69</v>
      </c>
      <c r="Q491" s="393"/>
      <c r="R491" s="393"/>
      <c r="S491" s="393"/>
      <c r="T491" s="393"/>
      <c r="U491" s="393"/>
      <c r="V491" s="394"/>
      <c r="W491" s="37" t="s">
        <v>68</v>
      </c>
      <c r="X491" s="385">
        <f>IFERROR(SUM(X487:X489),"0")</f>
        <v>0</v>
      </c>
      <c r="Y491" s="385">
        <f>IFERROR(SUM(Y487:Y489),"0")</f>
        <v>0</v>
      </c>
      <c r="Z491" s="37"/>
      <c r="AA491" s="386"/>
      <c r="AB491" s="386"/>
      <c r="AC491" s="386"/>
    </row>
    <row r="492" spans="1:68" ht="16.5" customHeight="1" x14ac:dyDescent="0.25">
      <c r="A492" s="445" t="s">
        <v>605</v>
      </c>
      <c r="B492" s="396"/>
      <c r="C492" s="396"/>
      <c r="D492" s="396"/>
      <c r="E492" s="396"/>
      <c r="F492" s="396"/>
      <c r="G492" s="396"/>
      <c r="H492" s="396"/>
      <c r="I492" s="396"/>
      <c r="J492" s="396"/>
      <c r="K492" s="396"/>
      <c r="L492" s="396"/>
      <c r="M492" s="396"/>
      <c r="N492" s="396"/>
      <c r="O492" s="396"/>
      <c r="P492" s="396"/>
      <c r="Q492" s="396"/>
      <c r="R492" s="396"/>
      <c r="S492" s="396"/>
      <c r="T492" s="396"/>
      <c r="U492" s="396"/>
      <c r="V492" s="396"/>
      <c r="W492" s="396"/>
      <c r="X492" s="396"/>
      <c r="Y492" s="396"/>
      <c r="Z492" s="396"/>
      <c r="AA492" s="378"/>
      <c r="AB492" s="378"/>
      <c r="AC492" s="378"/>
    </row>
    <row r="493" spans="1:68" ht="14.25" customHeight="1" x14ac:dyDescent="0.25">
      <c r="A493" s="395" t="s">
        <v>63</v>
      </c>
      <c r="B493" s="396"/>
      <c r="C493" s="396"/>
      <c r="D493" s="396"/>
      <c r="E493" s="396"/>
      <c r="F493" s="396"/>
      <c r="G493" s="396"/>
      <c r="H493" s="396"/>
      <c r="I493" s="396"/>
      <c r="J493" s="396"/>
      <c r="K493" s="396"/>
      <c r="L493" s="396"/>
      <c r="M493" s="396"/>
      <c r="N493" s="396"/>
      <c r="O493" s="396"/>
      <c r="P493" s="396"/>
      <c r="Q493" s="396"/>
      <c r="R493" s="396"/>
      <c r="S493" s="396"/>
      <c r="T493" s="396"/>
      <c r="U493" s="396"/>
      <c r="V493" s="396"/>
      <c r="W493" s="396"/>
      <c r="X493" s="396"/>
      <c r="Y493" s="396"/>
      <c r="Z493" s="396"/>
      <c r="AA493" s="379"/>
      <c r="AB493" s="379"/>
      <c r="AC493" s="379"/>
    </row>
    <row r="494" spans="1:68" ht="27" customHeight="1" x14ac:dyDescent="0.25">
      <c r="A494" s="54" t="s">
        <v>606</v>
      </c>
      <c r="B494" s="54" t="s">
        <v>607</v>
      </c>
      <c r="C494" s="31">
        <v>4301031261</v>
      </c>
      <c r="D494" s="390">
        <v>4680115885103</v>
      </c>
      <c r="E494" s="391"/>
      <c r="F494" s="382">
        <v>0.27</v>
      </c>
      <c r="G494" s="32">
        <v>6</v>
      </c>
      <c r="H494" s="382">
        <v>1.62</v>
      </c>
      <c r="I494" s="382">
        <v>1.82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40</v>
      </c>
      <c r="P494" s="51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4" s="388"/>
      <c r="R494" s="388"/>
      <c r="S494" s="388"/>
      <c r="T494" s="389"/>
      <c r="U494" s="34"/>
      <c r="V494" s="34"/>
      <c r="W494" s="35" t="s">
        <v>68</v>
      </c>
      <c r="X494" s="383">
        <v>0</v>
      </c>
      <c r="Y494" s="384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2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397"/>
      <c r="B495" s="396"/>
      <c r="C495" s="396"/>
      <c r="D495" s="396"/>
      <c r="E495" s="396"/>
      <c r="F495" s="396"/>
      <c r="G495" s="396"/>
      <c r="H495" s="396"/>
      <c r="I495" s="396"/>
      <c r="J495" s="396"/>
      <c r="K495" s="396"/>
      <c r="L495" s="396"/>
      <c r="M495" s="396"/>
      <c r="N495" s="396"/>
      <c r="O495" s="398"/>
      <c r="P495" s="392" t="s">
        <v>69</v>
      </c>
      <c r="Q495" s="393"/>
      <c r="R495" s="393"/>
      <c r="S495" s="393"/>
      <c r="T495" s="393"/>
      <c r="U495" s="393"/>
      <c r="V495" s="394"/>
      <c r="W495" s="37" t="s">
        <v>70</v>
      </c>
      <c r="X495" s="385">
        <f>IFERROR(X494/H494,"0")</f>
        <v>0</v>
      </c>
      <c r="Y495" s="385">
        <f>IFERROR(Y494/H494,"0")</f>
        <v>0</v>
      </c>
      <c r="Z495" s="385">
        <f>IFERROR(IF(Z494="",0,Z494),"0")</f>
        <v>0</v>
      </c>
      <c r="AA495" s="386"/>
      <c r="AB495" s="386"/>
      <c r="AC495" s="386"/>
    </row>
    <row r="496" spans="1:68" x14ac:dyDescent="0.2">
      <c r="A496" s="396"/>
      <c r="B496" s="396"/>
      <c r="C496" s="396"/>
      <c r="D496" s="396"/>
      <c r="E496" s="396"/>
      <c r="F496" s="396"/>
      <c r="G496" s="396"/>
      <c r="H496" s="396"/>
      <c r="I496" s="396"/>
      <c r="J496" s="396"/>
      <c r="K496" s="396"/>
      <c r="L496" s="396"/>
      <c r="M496" s="396"/>
      <c r="N496" s="396"/>
      <c r="O496" s="398"/>
      <c r="P496" s="392" t="s">
        <v>69</v>
      </c>
      <c r="Q496" s="393"/>
      <c r="R496" s="393"/>
      <c r="S496" s="393"/>
      <c r="T496" s="393"/>
      <c r="U496" s="393"/>
      <c r="V496" s="394"/>
      <c r="W496" s="37" t="s">
        <v>68</v>
      </c>
      <c r="X496" s="385">
        <f>IFERROR(SUM(X494:X494),"0")</f>
        <v>0</v>
      </c>
      <c r="Y496" s="385">
        <f>IFERROR(SUM(Y494:Y494),"0")</f>
        <v>0</v>
      </c>
      <c r="Z496" s="37"/>
      <c r="AA496" s="386"/>
      <c r="AB496" s="386"/>
      <c r="AC496" s="386"/>
    </row>
    <row r="497" spans="1:68" ht="27.75" customHeight="1" x14ac:dyDescent="0.2">
      <c r="A497" s="443" t="s">
        <v>608</v>
      </c>
      <c r="B497" s="444"/>
      <c r="C497" s="444"/>
      <c r="D497" s="444"/>
      <c r="E497" s="444"/>
      <c r="F497" s="444"/>
      <c r="G497" s="444"/>
      <c r="H497" s="444"/>
      <c r="I497" s="444"/>
      <c r="J497" s="444"/>
      <c r="K497" s="444"/>
      <c r="L497" s="444"/>
      <c r="M497" s="444"/>
      <c r="N497" s="444"/>
      <c r="O497" s="444"/>
      <c r="P497" s="444"/>
      <c r="Q497" s="444"/>
      <c r="R497" s="444"/>
      <c r="S497" s="444"/>
      <c r="T497" s="444"/>
      <c r="U497" s="444"/>
      <c r="V497" s="444"/>
      <c r="W497" s="444"/>
      <c r="X497" s="444"/>
      <c r="Y497" s="444"/>
      <c r="Z497" s="444"/>
      <c r="AA497" s="48"/>
      <c r="AB497" s="48"/>
      <c r="AC497" s="48"/>
    </row>
    <row r="498" spans="1:68" ht="16.5" customHeight="1" x14ac:dyDescent="0.25">
      <c r="A498" s="445" t="s">
        <v>608</v>
      </c>
      <c r="B498" s="396"/>
      <c r="C498" s="396"/>
      <c r="D498" s="396"/>
      <c r="E498" s="396"/>
      <c r="F498" s="396"/>
      <c r="G498" s="396"/>
      <c r="H498" s="396"/>
      <c r="I498" s="396"/>
      <c r="J498" s="396"/>
      <c r="K498" s="396"/>
      <c r="L498" s="396"/>
      <c r="M498" s="396"/>
      <c r="N498" s="396"/>
      <c r="O498" s="396"/>
      <c r="P498" s="396"/>
      <c r="Q498" s="396"/>
      <c r="R498" s="396"/>
      <c r="S498" s="396"/>
      <c r="T498" s="396"/>
      <c r="U498" s="396"/>
      <c r="V498" s="396"/>
      <c r="W498" s="396"/>
      <c r="X498" s="396"/>
      <c r="Y498" s="396"/>
      <c r="Z498" s="396"/>
      <c r="AA498" s="378"/>
      <c r="AB498" s="378"/>
      <c r="AC498" s="378"/>
    </row>
    <row r="499" spans="1:68" ht="14.25" customHeight="1" x14ac:dyDescent="0.25">
      <c r="A499" s="395" t="s">
        <v>109</v>
      </c>
      <c r="B499" s="396"/>
      <c r="C499" s="396"/>
      <c r="D499" s="396"/>
      <c r="E499" s="396"/>
      <c r="F499" s="396"/>
      <c r="G499" s="396"/>
      <c r="H499" s="396"/>
      <c r="I499" s="396"/>
      <c r="J499" s="396"/>
      <c r="K499" s="396"/>
      <c r="L499" s="396"/>
      <c r="M499" s="396"/>
      <c r="N499" s="396"/>
      <c r="O499" s="396"/>
      <c r="P499" s="396"/>
      <c r="Q499" s="396"/>
      <c r="R499" s="396"/>
      <c r="S499" s="396"/>
      <c r="T499" s="396"/>
      <c r="U499" s="396"/>
      <c r="V499" s="396"/>
      <c r="W499" s="396"/>
      <c r="X499" s="396"/>
      <c r="Y499" s="396"/>
      <c r="Z499" s="396"/>
      <c r="AA499" s="379"/>
      <c r="AB499" s="379"/>
      <c r="AC499" s="379"/>
    </row>
    <row r="500" spans="1:68" ht="27" customHeight="1" x14ac:dyDescent="0.25">
      <c r="A500" s="54" t="s">
        <v>609</v>
      </c>
      <c r="B500" s="54" t="s">
        <v>610</v>
      </c>
      <c r="C500" s="31">
        <v>4301011795</v>
      </c>
      <c r="D500" s="390">
        <v>4607091389067</v>
      </c>
      <c r="E500" s="391"/>
      <c r="F500" s="382">
        <v>0.88</v>
      </c>
      <c r="G500" s="32">
        <v>6</v>
      </c>
      <c r="H500" s="382">
        <v>5.28</v>
      </c>
      <c r="I500" s="382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0" s="388"/>
      <c r="R500" s="388"/>
      <c r="S500" s="388"/>
      <c r="T500" s="389"/>
      <c r="U500" s="34"/>
      <c r="V500" s="34"/>
      <c r="W500" s="35" t="s">
        <v>68</v>
      </c>
      <c r="X500" s="383">
        <v>0</v>
      </c>
      <c r="Y500" s="384">
        <f t="shared" ref="Y500:Y507" si="83">IFERROR(IF(X500="",0,CEILING((X500/$H500),1)*$H500),"")</f>
        <v>0</v>
      </c>
      <c r="Z500" s="36" t="str">
        <f t="shared" ref="Z500:Z505" si="84">IFERROR(IF(Y500=0,"",ROUNDUP(Y500/H500,0)*0.01196),"")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ref="BM500:BM507" si="85">IFERROR(X500*I500/H500,"0")</f>
        <v>0</v>
      </c>
      <c r="BN500" s="64">
        <f t="shared" ref="BN500:BN507" si="86">IFERROR(Y500*I500/H500,"0")</f>
        <v>0</v>
      </c>
      <c r="BO500" s="64">
        <f t="shared" ref="BO500:BO507" si="87">IFERROR(1/J500*(X500/H500),"0")</f>
        <v>0</v>
      </c>
      <c r="BP500" s="64">
        <f t="shared" ref="BP500:BP507" si="88">IFERROR(1/J500*(Y500/H500),"0")</f>
        <v>0</v>
      </c>
    </row>
    <row r="501" spans="1:68" ht="27" customHeight="1" x14ac:dyDescent="0.25">
      <c r="A501" s="54" t="s">
        <v>611</v>
      </c>
      <c r="B501" s="54" t="s">
        <v>612</v>
      </c>
      <c r="C501" s="31">
        <v>4301011961</v>
      </c>
      <c r="D501" s="390">
        <v>4680115885271</v>
      </c>
      <c r="E501" s="391"/>
      <c r="F501" s="382">
        <v>0.88</v>
      </c>
      <c r="G501" s="32">
        <v>6</v>
      </c>
      <c r="H501" s="382">
        <v>5.28</v>
      </c>
      <c r="I501" s="382">
        <v>5.64</v>
      </c>
      <c r="J501" s="32">
        <v>104</v>
      </c>
      <c r="K501" s="32" t="s">
        <v>112</v>
      </c>
      <c r="L501" s="32"/>
      <c r="M501" s="33" t="s">
        <v>113</v>
      </c>
      <c r="N501" s="33"/>
      <c r="O501" s="32">
        <v>60</v>
      </c>
      <c r="P501" s="57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1" s="388"/>
      <c r="R501" s="388"/>
      <c r="S501" s="388"/>
      <c r="T501" s="389"/>
      <c r="U501" s="34"/>
      <c r="V501" s="34"/>
      <c r="W501" s="35" t="s">
        <v>68</v>
      </c>
      <c r="X501" s="383">
        <v>0</v>
      </c>
      <c r="Y501" s="384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16.5" customHeight="1" x14ac:dyDescent="0.25">
      <c r="A502" s="54" t="s">
        <v>613</v>
      </c>
      <c r="B502" s="54" t="s">
        <v>614</v>
      </c>
      <c r="C502" s="31">
        <v>4301011774</v>
      </c>
      <c r="D502" s="390">
        <v>4680115884502</v>
      </c>
      <c r="E502" s="391"/>
      <c r="F502" s="382">
        <v>0.88</v>
      </c>
      <c r="G502" s="32">
        <v>6</v>
      </c>
      <c r="H502" s="382">
        <v>5.28</v>
      </c>
      <c r="I502" s="382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6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2" s="388"/>
      <c r="R502" s="388"/>
      <c r="S502" s="388"/>
      <c r="T502" s="389"/>
      <c r="U502" s="34"/>
      <c r="V502" s="34"/>
      <c r="W502" s="35" t="s">
        <v>68</v>
      </c>
      <c r="X502" s="383">
        <v>0</v>
      </c>
      <c r="Y502" s="384">
        <f t="shared" si="83"/>
        <v>0</v>
      </c>
      <c r="Z502" s="36" t="str">
        <f t="shared" si="84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0</v>
      </c>
      <c r="BN502" s="64">
        <f t="shared" si="86"/>
        <v>0</v>
      </c>
      <c r="BO502" s="64">
        <f t="shared" si="87"/>
        <v>0</v>
      </c>
      <c r="BP502" s="64">
        <f t="shared" si="88"/>
        <v>0</v>
      </c>
    </row>
    <row r="503" spans="1:68" ht="27" customHeight="1" x14ac:dyDescent="0.25">
      <c r="A503" s="54" t="s">
        <v>615</v>
      </c>
      <c r="B503" s="54" t="s">
        <v>616</v>
      </c>
      <c r="C503" s="31">
        <v>4301011771</v>
      </c>
      <c r="D503" s="390">
        <v>4607091389104</v>
      </c>
      <c r="E503" s="391"/>
      <c r="F503" s="382">
        <v>0.88</v>
      </c>
      <c r="G503" s="32">
        <v>6</v>
      </c>
      <c r="H503" s="382">
        <v>5.28</v>
      </c>
      <c r="I503" s="382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4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3" s="388"/>
      <c r="R503" s="388"/>
      <c r="S503" s="388"/>
      <c r="T503" s="389"/>
      <c r="U503" s="34"/>
      <c r="V503" s="34"/>
      <c r="W503" s="35" t="s">
        <v>68</v>
      </c>
      <c r="X503" s="383">
        <v>0</v>
      </c>
      <c r="Y503" s="384">
        <f t="shared" si="83"/>
        <v>0</v>
      </c>
      <c r="Z503" s="36" t="str">
        <f t="shared" si="84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16.5" customHeight="1" x14ac:dyDescent="0.25">
      <c r="A504" s="54" t="s">
        <v>617</v>
      </c>
      <c r="B504" s="54" t="s">
        <v>618</v>
      </c>
      <c r="C504" s="31">
        <v>4301011799</v>
      </c>
      <c r="D504" s="390">
        <v>4680115884519</v>
      </c>
      <c r="E504" s="391"/>
      <c r="F504" s="382">
        <v>0.88</v>
      </c>
      <c r="G504" s="32">
        <v>6</v>
      </c>
      <c r="H504" s="382">
        <v>5.28</v>
      </c>
      <c r="I504" s="382">
        <v>5.64</v>
      </c>
      <c r="J504" s="32">
        <v>104</v>
      </c>
      <c r="K504" s="32" t="s">
        <v>112</v>
      </c>
      <c r="L504" s="32"/>
      <c r="M504" s="33" t="s">
        <v>115</v>
      </c>
      <c r="N504" s="33"/>
      <c r="O504" s="32">
        <v>60</v>
      </c>
      <c r="P504" s="6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4" s="388"/>
      <c r="R504" s="388"/>
      <c r="S504" s="388"/>
      <c r="T504" s="389"/>
      <c r="U504" s="34"/>
      <c r="V504" s="34"/>
      <c r="W504" s="35" t="s">
        <v>68</v>
      </c>
      <c r="X504" s="383">
        <v>0</v>
      </c>
      <c r="Y504" s="384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619</v>
      </c>
      <c r="B505" s="54" t="s">
        <v>620</v>
      </c>
      <c r="C505" s="31">
        <v>4301011376</v>
      </c>
      <c r="D505" s="390">
        <v>4680115885226</v>
      </c>
      <c r="E505" s="391"/>
      <c r="F505" s="382">
        <v>0.88</v>
      </c>
      <c r="G505" s="32">
        <v>6</v>
      </c>
      <c r="H505" s="382">
        <v>5.28</v>
      </c>
      <c r="I505" s="382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60</v>
      </c>
      <c r="P505" s="7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5" s="388"/>
      <c r="R505" s="388"/>
      <c r="S505" s="388"/>
      <c r="T505" s="389"/>
      <c r="U505" s="34"/>
      <c r="V505" s="34"/>
      <c r="W505" s="35" t="s">
        <v>68</v>
      </c>
      <c r="X505" s="383">
        <v>0</v>
      </c>
      <c r="Y505" s="384">
        <f t="shared" si="83"/>
        <v>0</v>
      </c>
      <c r="Z505" s="36" t="str">
        <f t="shared" si="84"/>
        <v/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0</v>
      </c>
      <c r="BN505" s="64">
        <f t="shared" si="86"/>
        <v>0</v>
      </c>
      <c r="BO505" s="64">
        <f t="shared" si="87"/>
        <v>0</v>
      </c>
      <c r="BP505" s="64">
        <f t="shared" si="88"/>
        <v>0</v>
      </c>
    </row>
    <row r="506" spans="1:68" ht="27" customHeight="1" x14ac:dyDescent="0.25">
      <c r="A506" s="54" t="s">
        <v>621</v>
      </c>
      <c r="B506" s="54" t="s">
        <v>622</v>
      </c>
      <c r="C506" s="31">
        <v>4301011778</v>
      </c>
      <c r="D506" s="390">
        <v>4680115880603</v>
      </c>
      <c r="E506" s="391"/>
      <c r="F506" s="382">
        <v>0.6</v>
      </c>
      <c r="G506" s="32">
        <v>6</v>
      </c>
      <c r="H506" s="382">
        <v>3.6</v>
      </c>
      <c r="I506" s="382">
        <v>3.84</v>
      </c>
      <c r="J506" s="32">
        <v>120</v>
      </c>
      <c r="K506" s="32" t="s">
        <v>74</v>
      </c>
      <c r="L506" s="32"/>
      <c r="M506" s="33" t="s">
        <v>113</v>
      </c>
      <c r="N506" s="33"/>
      <c r="O506" s="32">
        <v>60</v>
      </c>
      <c r="P506" s="62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6" s="388"/>
      <c r="R506" s="388"/>
      <c r="S506" s="388"/>
      <c r="T506" s="389"/>
      <c r="U506" s="34"/>
      <c r="V506" s="34"/>
      <c r="W506" s="35" t="s">
        <v>68</v>
      </c>
      <c r="X506" s="383">
        <v>0</v>
      </c>
      <c r="Y506" s="384">
        <f t="shared" si="83"/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customHeight="1" x14ac:dyDescent="0.25">
      <c r="A507" s="54" t="s">
        <v>623</v>
      </c>
      <c r="B507" s="54" t="s">
        <v>624</v>
      </c>
      <c r="C507" s="31">
        <v>4301011784</v>
      </c>
      <c r="D507" s="390">
        <v>4607091389982</v>
      </c>
      <c r="E507" s="391"/>
      <c r="F507" s="382">
        <v>0.6</v>
      </c>
      <c r="G507" s="32">
        <v>6</v>
      </c>
      <c r="H507" s="382">
        <v>3.6</v>
      </c>
      <c r="I507" s="382">
        <v>3.84</v>
      </c>
      <c r="J507" s="32">
        <v>120</v>
      </c>
      <c r="K507" s="32" t="s">
        <v>74</v>
      </c>
      <c r="L507" s="32"/>
      <c r="M507" s="33" t="s">
        <v>113</v>
      </c>
      <c r="N507" s="33"/>
      <c r="O507" s="32">
        <v>60</v>
      </c>
      <c r="P507" s="78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7" s="388"/>
      <c r="R507" s="388"/>
      <c r="S507" s="388"/>
      <c r="T507" s="389"/>
      <c r="U507" s="34"/>
      <c r="V507" s="34"/>
      <c r="W507" s="35" t="s">
        <v>68</v>
      </c>
      <c r="X507" s="383">
        <v>0</v>
      </c>
      <c r="Y507" s="384">
        <f t="shared" si="83"/>
        <v>0</v>
      </c>
      <c r="Z507" s="36" t="str">
        <f>IFERROR(IF(Y507=0,"",ROUNDUP(Y507/H507,0)*0.00937),"")</f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x14ac:dyDescent="0.2">
      <c r="A508" s="397"/>
      <c r="B508" s="396"/>
      <c r="C508" s="396"/>
      <c r="D508" s="396"/>
      <c r="E508" s="396"/>
      <c r="F508" s="396"/>
      <c r="G508" s="396"/>
      <c r="H508" s="396"/>
      <c r="I508" s="396"/>
      <c r="J508" s="396"/>
      <c r="K508" s="396"/>
      <c r="L508" s="396"/>
      <c r="M508" s="396"/>
      <c r="N508" s="396"/>
      <c r="O508" s="398"/>
      <c r="P508" s="392" t="s">
        <v>69</v>
      </c>
      <c r="Q508" s="393"/>
      <c r="R508" s="393"/>
      <c r="S508" s="393"/>
      <c r="T508" s="393"/>
      <c r="U508" s="393"/>
      <c r="V508" s="394"/>
      <c r="W508" s="37" t="s">
        <v>70</v>
      </c>
      <c r="X508" s="385">
        <f>IFERROR(X500/H500,"0")+IFERROR(X501/H501,"0")+IFERROR(X502/H502,"0")+IFERROR(X503/H503,"0")+IFERROR(X504/H504,"0")+IFERROR(X505/H505,"0")+IFERROR(X506/H506,"0")+IFERROR(X507/H507,"0")</f>
        <v>0</v>
      </c>
      <c r="Y508" s="385">
        <f>IFERROR(Y500/H500,"0")+IFERROR(Y501/H501,"0")+IFERROR(Y502/H502,"0")+IFERROR(Y503/H503,"0")+IFERROR(Y504/H504,"0")+IFERROR(Y505/H505,"0")+IFERROR(Y506/H506,"0")+IFERROR(Y507/H507,"0")</f>
        <v>0</v>
      </c>
      <c r="Z508" s="385">
        <f>IFERROR(IF(Z500="",0,Z500),"0")+IFERROR(IF(Z501="",0,Z501),"0")+IFERROR(IF(Z502="",0,Z502),"0")+IFERROR(IF(Z503="",0,Z503),"0")+IFERROR(IF(Z504="",0,Z504),"0")+IFERROR(IF(Z505="",0,Z505),"0")+IFERROR(IF(Z506="",0,Z506),"0")+IFERROR(IF(Z507="",0,Z507),"0")</f>
        <v>0</v>
      </c>
      <c r="AA508" s="386"/>
      <c r="AB508" s="386"/>
      <c r="AC508" s="386"/>
    </row>
    <row r="509" spans="1:68" x14ac:dyDescent="0.2">
      <c r="A509" s="396"/>
      <c r="B509" s="396"/>
      <c r="C509" s="396"/>
      <c r="D509" s="396"/>
      <c r="E509" s="396"/>
      <c r="F509" s="396"/>
      <c r="G509" s="396"/>
      <c r="H509" s="396"/>
      <c r="I509" s="396"/>
      <c r="J509" s="396"/>
      <c r="K509" s="396"/>
      <c r="L509" s="396"/>
      <c r="M509" s="396"/>
      <c r="N509" s="396"/>
      <c r="O509" s="398"/>
      <c r="P509" s="392" t="s">
        <v>69</v>
      </c>
      <c r="Q509" s="393"/>
      <c r="R509" s="393"/>
      <c r="S509" s="393"/>
      <c r="T509" s="393"/>
      <c r="U509" s="393"/>
      <c r="V509" s="394"/>
      <c r="W509" s="37" t="s">
        <v>68</v>
      </c>
      <c r="X509" s="385">
        <f>IFERROR(SUM(X500:X507),"0")</f>
        <v>0</v>
      </c>
      <c r="Y509" s="385">
        <f>IFERROR(SUM(Y500:Y507),"0")</f>
        <v>0</v>
      </c>
      <c r="Z509" s="37"/>
      <c r="AA509" s="386"/>
      <c r="AB509" s="386"/>
      <c r="AC509" s="386"/>
    </row>
    <row r="510" spans="1:68" ht="14.25" customHeight="1" x14ac:dyDescent="0.25">
      <c r="A510" s="395" t="s">
        <v>149</v>
      </c>
      <c r="B510" s="396"/>
      <c r="C510" s="396"/>
      <c r="D510" s="396"/>
      <c r="E510" s="396"/>
      <c r="F510" s="396"/>
      <c r="G510" s="396"/>
      <c r="H510" s="396"/>
      <c r="I510" s="396"/>
      <c r="J510" s="396"/>
      <c r="K510" s="396"/>
      <c r="L510" s="396"/>
      <c r="M510" s="396"/>
      <c r="N510" s="396"/>
      <c r="O510" s="396"/>
      <c r="P510" s="396"/>
      <c r="Q510" s="396"/>
      <c r="R510" s="396"/>
      <c r="S510" s="396"/>
      <c r="T510" s="396"/>
      <c r="U510" s="396"/>
      <c r="V510" s="396"/>
      <c r="W510" s="396"/>
      <c r="X510" s="396"/>
      <c r="Y510" s="396"/>
      <c r="Z510" s="396"/>
      <c r="AA510" s="379"/>
      <c r="AB510" s="379"/>
      <c r="AC510" s="379"/>
    </row>
    <row r="511" spans="1:68" ht="16.5" customHeight="1" x14ac:dyDescent="0.25">
      <c r="A511" s="54" t="s">
        <v>625</v>
      </c>
      <c r="B511" s="54" t="s">
        <v>626</v>
      </c>
      <c r="C511" s="31">
        <v>4301020222</v>
      </c>
      <c r="D511" s="390">
        <v>4607091388930</v>
      </c>
      <c r="E511" s="391"/>
      <c r="F511" s="382">
        <v>0.88</v>
      </c>
      <c r="G511" s="32">
        <v>6</v>
      </c>
      <c r="H511" s="382">
        <v>5.28</v>
      </c>
      <c r="I511" s="382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55</v>
      </c>
      <c r="P511" s="60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1" s="388"/>
      <c r="R511" s="388"/>
      <c r="S511" s="388"/>
      <c r="T511" s="389"/>
      <c r="U511" s="34"/>
      <c r="V511" s="34"/>
      <c r="W511" s="35" t="s">
        <v>68</v>
      </c>
      <c r="X511" s="383">
        <v>0</v>
      </c>
      <c r="Y511" s="384">
        <f>IFERROR(IF(X511="",0,CEILING((X511/$H511),1)*$H511),"")</f>
        <v>0</v>
      </c>
      <c r="Z511" s="36" t="str">
        <f>IFERROR(IF(Y511=0,"",ROUNDUP(Y511/H511,0)*0.01196),"")</f>
        <v/>
      </c>
      <c r="AA511" s="56"/>
      <c r="AB511" s="57"/>
      <c r="AC511" s="65"/>
      <c r="AG511" s="64"/>
      <c r="AJ511" s="66"/>
      <c r="AK511" s="66"/>
      <c r="BB511" s="331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16.5" customHeight="1" x14ac:dyDescent="0.25">
      <c r="A512" s="54" t="s">
        <v>627</v>
      </c>
      <c r="B512" s="54" t="s">
        <v>628</v>
      </c>
      <c r="C512" s="31">
        <v>4301020206</v>
      </c>
      <c r="D512" s="390">
        <v>4680115880054</v>
      </c>
      <c r="E512" s="391"/>
      <c r="F512" s="382">
        <v>0.6</v>
      </c>
      <c r="G512" s="32">
        <v>6</v>
      </c>
      <c r="H512" s="382">
        <v>3.6</v>
      </c>
      <c r="I512" s="382">
        <v>3.84</v>
      </c>
      <c r="J512" s="32">
        <v>120</v>
      </c>
      <c r="K512" s="32" t="s">
        <v>74</v>
      </c>
      <c r="L512" s="32"/>
      <c r="M512" s="33" t="s">
        <v>113</v>
      </c>
      <c r="N512" s="33"/>
      <c r="O512" s="32">
        <v>55</v>
      </c>
      <c r="P512" s="65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2" s="388"/>
      <c r="R512" s="388"/>
      <c r="S512" s="388"/>
      <c r="T512" s="389"/>
      <c r="U512" s="34"/>
      <c r="V512" s="34"/>
      <c r="W512" s="35" t="s">
        <v>68</v>
      </c>
      <c r="X512" s="383">
        <v>0</v>
      </c>
      <c r="Y512" s="384">
        <f>IFERROR(IF(X512="",0,CEILING((X512/$H512),1)*$H512),"")</f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3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397"/>
      <c r="B513" s="396"/>
      <c r="C513" s="396"/>
      <c r="D513" s="396"/>
      <c r="E513" s="396"/>
      <c r="F513" s="396"/>
      <c r="G513" s="396"/>
      <c r="H513" s="396"/>
      <c r="I513" s="396"/>
      <c r="J513" s="396"/>
      <c r="K513" s="396"/>
      <c r="L513" s="396"/>
      <c r="M513" s="396"/>
      <c r="N513" s="396"/>
      <c r="O513" s="398"/>
      <c r="P513" s="392" t="s">
        <v>69</v>
      </c>
      <c r="Q513" s="393"/>
      <c r="R513" s="393"/>
      <c r="S513" s="393"/>
      <c r="T513" s="393"/>
      <c r="U513" s="393"/>
      <c r="V513" s="394"/>
      <c r="W513" s="37" t="s">
        <v>70</v>
      </c>
      <c r="X513" s="385">
        <f>IFERROR(X511/H511,"0")+IFERROR(X512/H512,"0")</f>
        <v>0</v>
      </c>
      <c r="Y513" s="385">
        <f>IFERROR(Y511/H511,"0")+IFERROR(Y512/H512,"0")</f>
        <v>0</v>
      </c>
      <c r="Z513" s="385">
        <f>IFERROR(IF(Z511="",0,Z511),"0")+IFERROR(IF(Z512="",0,Z512),"0")</f>
        <v>0</v>
      </c>
      <c r="AA513" s="386"/>
      <c r="AB513" s="386"/>
      <c r="AC513" s="386"/>
    </row>
    <row r="514" spans="1:68" x14ac:dyDescent="0.2">
      <c r="A514" s="396"/>
      <c r="B514" s="396"/>
      <c r="C514" s="396"/>
      <c r="D514" s="396"/>
      <c r="E514" s="396"/>
      <c r="F514" s="396"/>
      <c r="G514" s="396"/>
      <c r="H514" s="396"/>
      <c r="I514" s="396"/>
      <c r="J514" s="396"/>
      <c r="K514" s="396"/>
      <c r="L514" s="396"/>
      <c r="M514" s="396"/>
      <c r="N514" s="396"/>
      <c r="O514" s="398"/>
      <c r="P514" s="392" t="s">
        <v>69</v>
      </c>
      <c r="Q514" s="393"/>
      <c r="R514" s="393"/>
      <c r="S514" s="393"/>
      <c r="T514" s="393"/>
      <c r="U514" s="393"/>
      <c r="V514" s="394"/>
      <c r="W514" s="37" t="s">
        <v>68</v>
      </c>
      <c r="X514" s="385">
        <f>IFERROR(SUM(X511:X512),"0")</f>
        <v>0</v>
      </c>
      <c r="Y514" s="385">
        <f>IFERROR(SUM(Y511:Y512),"0")</f>
        <v>0</v>
      </c>
      <c r="Z514" s="37"/>
      <c r="AA514" s="386"/>
      <c r="AB514" s="386"/>
      <c r="AC514" s="386"/>
    </row>
    <row r="515" spans="1:68" ht="14.25" customHeight="1" x14ac:dyDescent="0.25">
      <c r="A515" s="395" t="s">
        <v>63</v>
      </c>
      <c r="B515" s="396"/>
      <c r="C515" s="396"/>
      <c r="D515" s="396"/>
      <c r="E515" s="396"/>
      <c r="F515" s="396"/>
      <c r="G515" s="396"/>
      <c r="H515" s="396"/>
      <c r="I515" s="396"/>
      <c r="J515" s="396"/>
      <c r="K515" s="396"/>
      <c r="L515" s="396"/>
      <c r="M515" s="396"/>
      <c r="N515" s="396"/>
      <c r="O515" s="396"/>
      <c r="P515" s="396"/>
      <c r="Q515" s="396"/>
      <c r="R515" s="396"/>
      <c r="S515" s="396"/>
      <c r="T515" s="396"/>
      <c r="U515" s="396"/>
      <c r="V515" s="396"/>
      <c r="W515" s="396"/>
      <c r="X515" s="396"/>
      <c r="Y515" s="396"/>
      <c r="Z515" s="396"/>
      <c r="AA515" s="379"/>
      <c r="AB515" s="379"/>
      <c r="AC515" s="379"/>
    </row>
    <row r="516" spans="1:68" ht="27" customHeight="1" x14ac:dyDescent="0.25">
      <c r="A516" s="54" t="s">
        <v>629</v>
      </c>
      <c r="B516" s="54" t="s">
        <v>630</v>
      </c>
      <c r="C516" s="31">
        <v>4301031252</v>
      </c>
      <c r="D516" s="390">
        <v>4680115883116</v>
      </c>
      <c r="E516" s="391"/>
      <c r="F516" s="382">
        <v>0.88</v>
      </c>
      <c r="G516" s="32">
        <v>6</v>
      </c>
      <c r="H516" s="382">
        <v>5.28</v>
      </c>
      <c r="I516" s="382">
        <v>5.64</v>
      </c>
      <c r="J516" s="32">
        <v>104</v>
      </c>
      <c r="K516" s="32" t="s">
        <v>112</v>
      </c>
      <c r="L516" s="32"/>
      <c r="M516" s="33" t="s">
        <v>113</v>
      </c>
      <c r="N516" s="33"/>
      <c r="O516" s="32">
        <v>60</v>
      </c>
      <c r="P516" s="59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6" s="388"/>
      <c r="R516" s="388"/>
      <c r="S516" s="388"/>
      <c r="T516" s="389"/>
      <c r="U516" s="34"/>
      <c r="V516" s="34"/>
      <c r="W516" s="35" t="s">
        <v>68</v>
      </c>
      <c r="X516" s="383">
        <v>0</v>
      </c>
      <c r="Y516" s="384">
        <f t="shared" ref="Y516:Y521" si="89">IFERROR(IF(X516="",0,CEILING((X516/$H516),1)*$H516),"")</f>
        <v>0</v>
      </c>
      <c r="Z516" s="36" t="str">
        <f>IFERROR(IF(Y516=0,"",ROUNDUP(Y516/H516,0)*0.01196),"")</f>
        <v/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ref="BM516:BM521" si="90">IFERROR(X516*I516/H516,"0")</f>
        <v>0</v>
      </c>
      <c r="BN516" s="64">
        <f t="shared" ref="BN516:BN521" si="91">IFERROR(Y516*I516/H516,"0")</f>
        <v>0</v>
      </c>
      <c r="BO516" s="64">
        <f t="shared" ref="BO516:BO521" si="92">IFERROR(1/J516*(X516/H516),"0")</f>
        <v>0</v>
      </c>
      <c r="BP516" s="64">
        <f t="shared" ref="BP516:BP521" si="93">IFERROR(1/J516*(Y516/H516),"0")</f>
        <v>0</v>
      </c>
    </row>
    <row r="517" spans="1:68" ht="27" customHeight="1" x14ac:dyDescent="0.25">
      <c r="A517" s="54" t="s">
        <v>631</v>
      </c>
      <c r="B517" s="54" t="s">
        <v>632</v>
      </c>
      <c r="C517" s="31">
        <v>4301031248</v>
      </c>
      <c r="D517" s="390">
        <v>4680115883093</v>
      </c>
      <c r="E517" s="391"/>
      <c r="F517" s="382">
        <v>0.88</v>
      </c>
      <c r="G517" s="32">
        <v>6</v>
      </c>
      <c r="H517" s="382">
        <v>5.28</v>
      </c>
      <c r="I517" s="382">
        <v>5.64</v>
      </c>
      <c r="J517" s="32">
        <v>104</v>
      </c>
      <c r="K517" s="32" t="s">
        <v>112</v>
      </c>
      <c r="L517" s="32"/>
      <c r="M517" s="33" t="s">
        <v>67</v>
      </c>
      <c r="N517" s="33"/>
      <c r="O517" s="32">
        <v>60</v>
      </c>
      <c r="P517" s="63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7" s="388"/>
      <c r="R517" s="388"/>
      <c r="S517" s="388"/>
      <c r="T517" s="389"/>
      <c r="U517" s="34"/>
      <c r="V517" s="34"/>
      <c r="W517" s="35" t="s">
        <v>68</v>
      </c>
      <c r="X517" s="383">
        <v>0</v>
      </c>
      <c r="Y517" s="384">
        <f t="shared" si="89"/>
        <v>0</v>
      </c>
      <c r="Z517" s="36" t="str">
        <f>IFERROR(IF(Y517=0,"",ROUNDUP(Y517/H517,0)*0.01196),"")</f>
        <v/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0</v>
      </c>
      <c r="BN517" s="64">
        <f t="shared" si="91"/>
        <v>0</v>
      </c>
      <c r="BO517" s="64">
        <f t="shared" si="92"/>
        <v>0</v>
      </c>
      <c r="BP517" s="64">
        <f t="shared" si="93"/>
        <v>0</v>
      </c>
    </row>
    <row r="518" spans="1:68" ht="27" customHeight="1" x14ac:dyDescent="0.25">
      <c r="A518" s="54" t="s">
        <v>633</v>
      </c>
      <c r="B518" s="54" t="s">
        <v>634</v>
      </c>
      <c r="C518" s="31">
        <v>4301031250</v>
      </c>
      <c r="D518" s="390">
        <v>4680115883109</v>
      </c>
      <c r="E518" s="391"/>
      <c r="F518" s="382">
        <v>0.88</v>
      </c>
      <c r="G518" s="32">
        <v>6</v>
      </c>
      <c r="H518" s="382">
        <v>5.28</v>
      </c>
      <c r="I518" s="382">
        <v>5.64</v>
      </c>
      <c r="J518" s="32">
        <v>104</v>
      </c>
      <c r="K518" s="32" t="s">
        <v>112</v>
      </c>
      <c r="L518" s="32"/>
      <c r="M518" s="33" t="s">
        <v>67</v>
      </c>
      <c r="N518" s="33"/>
      <c r="O518" s="32">
        <v>60</v>
      </c>
      <c r="P518" s="41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8" s="388"/>
      <c r="R518" s="388"/>
      <c r="S518" s="388"/>
      <c r="T518" s="389"/>
      <c r="U518" s="34"/>
      <c r="V518" s="34"/>
      <c r="W518" s="35" t="s">
        <v>68</v>
      </c>
      <c r="X518" s="383">
        <v>0</v>
      </c>
      <c r="Y518" s="384">
        <f t="shared" si="89"/>
        <v>0</v>
      </c>
      <c r="Z518" s="36" t="str">
        <f>IFERROR(IF(Y518=0,"",ROUNDUP(Y518/H518,0)*0.01196),"")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0</v>
      </c>
      <c r="BN518" s="64">
        <f t="shared" si="91"/>
        <v>0</v>
      </c>
      <c r="BO518" s="64">
        <f t="shared" si="92"/>
        <v>0</v>
      </c>
      <c r="BP518" s="64">
        <f t="shared" si="93"/>
        <v>0</v>
      </c>
    </row>
    <row r="519" spans="1:68" ht="27" customHeight="1" x14ac:dyDescent="0.25">
      <c r="A519" s="54" t="s">
        <v>635</v>
      </c>
      <c r="B519" s="54" t="s">
        <v>636</v>
      </c>
      <c r="C519" s="31">
        <v>4301031249</v>
      </c>
      <c r="D519" s="390">
        <v>4680115882072</v>
      </c>
      <c r="E519" s="391"/>
      <c r="F519" s="382">
        <v>0.6</v>
      </c>
      <c r="G519" s="32">
        <v>6</v>
      </c>
      <c r="H519" s="382">
        <v>3.6</v>
      </c>
      <c r="I519" s="382">
        <v>3.84</v>
      </c>
      <c r="J519" s="32">
        <v>120</v>
      </c>
      <c r="K519" s="32" t="s">
        <v>74</v>
      </c>
      <c r="L519" s="32"/>
      <c r="M519" s="33" t="s">
        <v>113</v>
      </c>
      <c r="N519" s="33"/>
      <c r="O519" s="32">
        <v>60</v>
      </c>
      <c r="P519" s="57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9" s="388"/>
      <c r="R519" s="388"/>
      <c r="S519" s="388"/>
      <c r="T519" s="389"/>
      <c r="U519" s="34"/>
      <c r="V519" s="34"/>
      <c r="W519" s="35" t="s">
        <v>68</v>
      </c>
      <c r="X519" s="383">
        <v>0</v>
      </c>
      <c r="Y519" s="384">
        <f t="shared" si="89"/>
        <v>0</v>
      </c>
      <c r="Z519" s="36" t="str">
        <f>IFERROR(IF(Y519=0,"",ROUNDUP(Y519/H519,0)*0.00937),"")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customHeight="1" x14ac:dyDescent="0.25">
      <c r="A520" s="54" t="s">
        <v>637</v>
      </c>
      <c r="B520" s="54" t="s">
        <v>638</v>
      </c>
      <c r="C520" s="31">
        <v>4301031251</v>
      </c>
      <c r="D520" s="390">
        <v>4680115882102</v>
      </c>
      <c r="E520" s="391"/>
      <c r="F520" s="382">
        <v>0.6</v>
      </c>
      <c r="G520" s="32">
        <v>6</v>
      </c>
      <c r="H520" s="382">
        <v>3.6</v>
      </c>
      <c r="I520" s="382">
        <v>3.81</v>
      </c>
      <c r="J520" s="32">
        <v>120</v>
      </c>
      <c r="K520" s="32" t="s">
        <v>74</v>
      </c>
      <c r="L520" s="32"/>
      <c r="M520" s="33" t="s">
        <v>67</v>
      </c>
      <c r="N520" s="33"/>
      <c r="O520" s="32">
        <v>60</v>
      </c>
      <c r="P520" s="41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0" s="388"/>
      <c r="R520" s="388"/>
      <c r="S520" s="388"/>
      <c r="T520" s="389"/>
      <c r="U520" s="34"/>
      <c r="V520" s="34"/>
      <c r="W520" s="35" t="s">
        <v>68</v>
      </c>
      <c r="X520" s="383">
        <v>0</v>
      </c>
      <c r="Y520" s="384">
        <f t="shared" si="8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customHeight="1" x14ac:dyDescent="0.25">
      <c r="A521" s="54" t="s">
        <v>639</v>
      </c>
      <c r="B521" s="54" t="s">
        <v>640</v>
      </c>
      <c r="C521" s="31">
        <v>4301031253</v>
      </c>
      <c r="D521" s="390">
        <v>4680115882096</v>
      </c>
      <c r="E521" s="391"/>
      <c r="F521" s="382">
        <v>0.6</v>
      </c>
      <c r="G521" s="32">
        <v>6</v>
      </c>
      <c r="H521" s="382">
        <v>3.6</v>
      </c>
      <c r="I521" s="382">
        <v>3.81</v>
      </c>
      <c r="J521" s="32">
        <v>120</v>
      </c>
      <c r="K521" s="32" t="s">
        <v>74</v>
      </c>
      <c r="L521" s="32"/>
      <c r="M521" s="33" t="s">
        <v>67</v>
      </c>
      <c r="N521" s="33"/>
      <c r="O521" s="32">
        <v>60</v>
      </c>
      <c r="P521" s="45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1" s="388"/>
      <c r="R521" s="388"/>
      <c r="S521" s="388"/>
      <c r="T521" s="389"/>
      <c r="U521" s="34"/>
      <c r="V521" s="34"/>
      <c r="W521" s="35" t="s">
        <v>68</v>
      </c>
      <c r="X521" s="383">
        <v>0</v>
      </c>
      <c r="Y521" s="384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x14ac:dyDescent="0.2">
      <c r="A522" s="397"/>
      <c r="B522" s="396"/>
      <c r="C522" s="396"/>
      <c r="D522" s="396"/>
      <c r="E522" s="396"/>
      <c r="F522" s="396"/>
      <c r="G522" s="396"/>
      <c r="H522" s="396"/>
      <c r="I522" s="396"/>
      <c r="J522" s="396"/>
      <c r="K522" s="396"/>
      <c r="L522" s="396"/>
      <c r="M522" s="396"/>
      <c r="N522" s="396"/>
      <c r="O522" s="398"/>
      <c r="P522" s="392" t="s">
        <v>69</v>
      </c>
      <c r="Q522" s="393"/>
      <c r="R522" s="393"/>
      <c r="S522" s="393"/>
      <c r="T522" s="393"/>
      <c r="U522" s="393"/>
      <c r="V522" s="394"/>
      <c r="W522" s="37" t="s">
        <v>70</v>
      </c>
      <c r="X522" s="385">
        <f>IFERROR(X516/H516,"0")+IFERROR(X517/H517,"0")+IFERROR(X518/H518,"0")+IFERROR(X519/H519,"0")+IFERROR(X520/H520,"0")+IFERROR(X521/H521,"0")</f>
        <v>0</v>
      </c>
      <c r="Y522" s="385">
        <f>IFERROR(Y516/H516,"0")+IFERROR(Y517/H517,"0")+IFERROR(Y518/H518,"0")+IFERROR(Y519/H519,"0")+IFERROR(Y520/H520,"0")+IFERROR(Y521/H521,"0")</f>
        <v>0</v>
      </c>
      <c r="Z522" s="385">
        <f>IFERROR(IF(Z516="",0,Z516),"0")+IFERROR(IF(Z517="",0,Z517),"0")+IFERROR(IF(Z518="",0,Z518),"0")+IFERROR(IF(Z519="",0,Z519),"0")+IFERROR(IF(Z520="",0,Z520),"0")+IFERROR(IF(Z521="",0,Z521),"0")</f>
        <v>0</v>
      </c>
      <c r="AA522" s="386"/>
      <c r="AB522" s="386"/>
      <c r="AC522" s="386"/>
    </row>
    <row r="523" spans="1:68" x14ac:dyDescent="0.2">
      <c r="A523" s="396"/>
      <c r="B523" s="396"/>
      <c r="C523" s="396"/>
      <c r="D523" s="396"/>
      <c r="E523" s="396"/>
      <c r="F523" s="396"/>
      <c r="G523" s="396"/>
      <c r="H523" s="396"/>
      <c r="I523" s="396"/>
      <c r="J523" s="396"/>
      <c r="K523" s="396"/>
      <c r="L523" s="396"/>
      <c r="M523" s="396"/>
      <c r="N523" s="396"/>
      <c r="O523" s="398"/>
      <c r="P523" s="392" t="s">
        <v>69</v>
      </c>
      <c r="Q523" s="393"/>
      <c r="R523" s="393"/>
      <c r="S523" s="393"/>
      <c r="T523" s="393"/>
      <c r="U523" s="393"/>
      <c r="V523" s="394"/>
      <c r="W523" s="37" t="s">
        <v>68</v>
      </c>
      <c r="X523" s="385">
        <f>IFERROR(SUM(X516:X521),"0")</f>
        <v>0</v>
      </c>
      <c r="Y523" s="385">
        <f>IFERROR(SUM(Y516:Y521),"0")</f>
        <v>0</v>
      </c>
      <c r="Z523" s="37"/>
      <c r="AA523" s="386"/>
      <c r="AB523" s="386"/>
      <c r="AC523" s="386"/>
    </row>
    <row r="524" spans="1:68" ht="14.25" customHeight="1" x14ac:dyDescent="0.25">
      <c r="A524" s="395" t="s">
        <v>71</v>
      </c>
      <c r="B524" s="396"/>
      <c r="C524" s="396"/>
      <c r="D524" s="396"/>
      <c r="E524" s="396"/>
      <c r="F524" s="396"/>
      <c r="G524" s="396"/>
      <c r="H524" s="396"/>
      <c r="I524" s="396"/>
      <c r="J524" s="396"/>
      <c r="K524" s="396"/>
      <c r="L524" s="396"/>
      <c r="M524" s="396"/>
      <c r="N524" s="396"/>
      <c r="O524" s="396"/>
      <c r="P524" s="396"/>
      <c r="Q524" s="396"/>
      <c r="R524" s="396"/>
      <c r="S524" s="396"/>
      <c r="T524" s="396"/>
      <c r="U524" s="396"/>
      <c r="V524" s="396"/>
      <c r="W524" s="396"/>
      <c r="X524" s="396"/>
      <c r="Y524" s="396"/>
      <c r="Z524" s="396"/>
      <c r="AA524" s="379"/>
      <c r="AB524" s="379"/>
      <c r="AC524" s="379"/>
    </row>
    <row r="525" spans="1:68" ht="16.5" customHeight="1" x14ac:dyDescent="0.25">
      <c r="A525" s="54" t="s">
        <v>641</v>
      </c>
      <c r="B525" s="54" t="s">
        <v>642</v>
      </c>
      <c r="C525" s="31">
        <v>4301051230</v>
      </c>
      <c r="D525" s="390">
        <v>4607091383409</v>
      </c>
      <c r="E525" s="391"/>
      <c r="F525" s="382">
        <v>1.3</v>
      </c>
      <c r="G525" s="32">
        <v>6</v>
      </c>
      <c r="H525" s="382">
        <v>7.8</v>
      </c>
      <c r="I525" s="382">
        <v>8.3460000000000001</v>
      </c>
      <c r="J525" s="32">
        <v>56</v>
      </c>
      <c r="K525" s="32" t="s">
        <v>112</v>
      </c>
      <c r="L525" s="32"/>
      <c r="M525" s="33" t="s">
        <v>67</v>
      </c>
      <c r="N525" s="33"/>
      <c r="O525" s="32">
        <v>45</v>
      </c>
      <c r="P525" s="68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5" s="388"/>
      <c r="R525" s="388"/>
      <c r="S525" s="388"/>
      <c r="T525" s="389"/>
      <c r="U525" s="34"/>
      <c r="V525" s="34"/>
      <c r="W525" s="35" t="s">
        <v>68</v>
      </c>
      <c r="X525" s="383">
        <v>0</v>
      </c>
      <c r="Y525" s="384">
        <f>IFERROR(IF(X525="",0,CEILING((X525/$H525),1)*$H525),"")</f>
        <v>0</v>
      </c>
      <c r="Z525" s="36" t="str">
        <f>IFERROR(IF(Y525=0,"",ROUNDUP(Y525/H525,0)*0.02175),"")</f>
        <v/>
      </c>
      <c r="AA525" s="56"/>
      <c r="AB525" s="57"/>
      <c r="AC525" s="65"/>
      <c r="AG525" s="64"/>
      <c r="AJ525" s="66"/>
      <c r="AK525" s="66"/>
      <c r="BB525" s="339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16.5" customHeight="1" x14ac:dyDescent="0.25">
      <c r="A526" s="54" t="s">
        <v>643</v>
      </c>
      <c r="B526" s="54" t="s">
        <v>644</v>
      </c>
      <c r="C526" s="31">
        <v>4301051231</v>
      </c>
      <c r="D526" s="390">
        <v>4607091383416</v>
      </c>
      <c r="E526" s="391"/>
      <c r="F526" s="382">
        <v>1.3</v>
      </c>
      <c r="G526" s="32">
        <v>6</v>
      </c>
      <c r="H526" s="382">
        <v>7.8</v>
      </c>
      <c r="I526" s="382">
        <v>8.3460000000000001</v>
      </c>
      <c r="J526" s="32">
        <v>56</v>
      </c>
      <c r="K526" s="32" t="s">
        <v>112</v>
      </c>
      <c r="L526" s="32"/>
      <c r="M526" s="33" t="s">
        <v>67</v>
      </c>
      <c r="N526" s="33"/>
      <c r="O526" s="32">
        <v>45</v>
      </c>
      <c r="P526" s="69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6" s="388"/>
      <c r="R526" s="388"/>
      <c r="S526" s="388"/>
      <c r="T526" s="389"/>
      <c r="U526" s="34"/>
      <c r="V526" s="34"/>
      <c r="W526" s="35" t="s">
        <v>68</v>
      </c>
      <c r="X526" s="383">
        <v>0</v>
      </c>
      <c r="Y526" s="384">
        <f>IFERROR(IF(X526="",0,CEILING((X526/$H526),1)*$H526),"")</f>
        <v>0</v>
      </c>
      <c r="Z526" s="36" t="str">
        <f>IFERROR(IF(Y526=0,"",ROUNDUP(Y526/H526,0)*0.02175),"")</f>
        <v/>
      </c>
      <c r="AA526" s="56"/>
      <c r="AB526" s="57"/>
      <c r="AC526" s="65"/>
      <c r="AG526" s="64"/>
      <c r="AJ526" s="66"/>
      <c r="AK526" s="66"/>
      <c r="BB526" s="340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645</v>
      </c>
      <c r="B527" s="54" t="s">
        <v>646</v>
      </c>
      <c r="C527" s="31">
        <v>4301051058</v>
      </c>
      <c r="D527" s="390">
        <v>4680115883536</v>
      </c>
      <c r="E527" s="391"/>
      <c r="F527" s="382">
        <v>0.3</v>
      </c>
      <c r="G527" s="32">
        <v>6</v>
      </c>
      <c r="H527" s="382">
        <v>1.8</v>
      </c>
      <c r="I527" s="382">
        <v>2.0659999999999998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45</v>
      </c>
      <c r="P527" s="46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7" s="388"/>
      <c r="R527" s="388"/>
      <c r="S527" s="388"/>
      <c r="T527" s="389"/>
      <c r="U527" s="34"/>
      <c r="V527" s="34"/>
      <c r="W527" s="35" t="s">
        <v>68</v>
      </c>
      <c r="X527" s="383">
        <v>0</v>
      </c>
      <c r="Y527" s="384">
        <f>IFERROR(IF(X527="",0,CEILING((X527/$H527),1)*$H527),"")</f>
        <v>0</v>
      </c>
      <c r="Z527" s="36" t="str">
        <f>IFERROR(IF(Y527=0,"",ROUNDUP(Y527/H527,0)*0.00753),"")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x14ac:dyDescent="0.2">
      <c r="A528" s="397"/>
      <c r="B528" s="396"/>
      <c r="C528" s="396"/>
      <c r="D528" s="396"/>
      <c r="E528" s="396"/>
      <c r="F528" s="396"/>
      <c r="G528" s="396"/>
      <c r="H528" s="396"/>
      <c r="I528" s="396"/>
      <c r="J528" s="396"/>
      <c r="K528" s="396"/>
      <c r="L528" s="396"/>
      <c r="M528" s="396"/>
      <c r="N528" s="396"/>
      <c r="O528" s="398"/>
      <c r="P528" s="392" t="s">
        <v>69</v>
      </c>
      <c r="Q528" s="393"/>
      <c r="R528" s="393"/>
      <c r="S528" s="393"/>
      <c r="T528" s="393"/>
      <c r="U528" s="393"/>
      <c r="V528" s="394"/>
      <c r="W528" s="37" t="s">
        <v>70</v>
      </c>
      <c r="X528" s="385">
        <f>IFERROR(X525/H525,"0")+IFERROR(X526/H526,"0")+IFERROR(X527/H527,"0")</f>
        <v>0</v>
      </c>
      <c r="Y528" s="385">
        <f>IFERROR(Y525/H525,"0")+IFERROR(Y526/H526,"0")+IFERROR(Y527/H527,"0")</f>
        <v>0</v>
      </c>
      <c r="Z528" s="385">
        <f>IFERROR(IF(Z525="",0,Z525),"0")+IFERROR(IF(Z526="",0,Z526),"0")+IFERROR(IF(Z527="",0,Z527),"0")</f>
        <v>0</v>
      </c>
      <c r="AA528" s="386"/>
      <c r="AB528" s="386"/>
      <c r="AC528" s="386"/>
    </row>
    <row r="529" spans="1:68" x14ac:dyDescent="0.2">
      <c r="A529" s="396"/>
      <c r="B529" s="396"/>
      <c r="C529" s="396"/>
      <c r="D529" s="396"/>
      <c r="E529" s="396"/>
      <c r="F529" s="396"/>
      <c r="G529" s="396"/>
      <c r="H529" s="396"/>
      <c r="I529" s="396"/>
      <c r="J529" s="396"/>
      <c r="K529" s="396"/>
      <c r="L529" s="396"/>
      <c r="M529" s="396"/>
      <c r="N529" s="396"/>
      <c r="O529" s="398"/>
      <c r="P529" s="392" t="s">
        <v>69</v>
      </c>
      <c r="Q529" s="393"/>
      <c r="R529" s="393"/>
      <c r="S529" s="393"/>
      <c r="T529" s="393"/>
      <c r="U529" s="393"/>
      <c r="V529" s="394"/>
      <c r="W529" s="37" t="s">
        <v>68</v>
      </c>
      <c r="X529" s="385">
        <f>IFERROR(SUM(X525:X527),"0")</f>
        <v>0</v>
      </c>
      <c r="Y529" s="385">
        <f>IFERROR(SUM(Y525:Y527),"0")</f>
        <v>0</v>
      </c>
      <c r="Z529" s="37"/>
      <c r="AA529" s="386"/>
      <c r="AB529" s="386"/>
      <c r="AC529" s="386"/>
    </row>
    <row r="530" spans="1:68" ht="14.25" customHeight="1" x14ac:dyDescent="0.25">
      <c r="A530" s="395" t="s">
        <v>170</v>
      </c>
      <c r="B530" s="396"/>
      <c r="C530" s="396"/>
      <c r="D530" s="396"/>
      <c r="E530" s="396"/>
      <c r="F530" s="396"/>
      <c r="G530" s="396"/>
      <c r="H530" s="396"/>
      <c r="I530" s="396"/>
      <c r="J530" s="396"/>
      <c r="K530" s="396"/>
      <c r="L530" s="396"/>
      <c r="M530" s="396"/>
      <c r="N530" s="396"/>
      <c r="O530" s="396"/>
      <c r="P530" s="396"/>
      <c r="Q530" s="396"/>
      <c r="R530" s="396"/>
      <c r="S530" s="396"/>
      <c r="T530" s="396"/>
      <c r="U530" s="396"/>
      <c r="V530" s="396"/>
      <c r="W530" s="396"/>
      <c r="X530" s="396"/>
      <c r="Y530" s="396"/>
      <c r="Z530" s="396"/>
      <c r="AA530" s="379"/>
      <c r="AB530" s="379"/>
      <c r="AC530" s="379"/>
    </row>
    <row r="531" spans="1:68" ht="16.5" customHeight="1" x14ac:dyDescent="0.25">
      <c r="A531" s="54" t="s">
        <v>647</v>
      </c>
      <c r="B531" s="54" t="s">
        <v>648</v>
      </c>
      <c r="C531" s="31">
        <v>4301060363</v>
      </c>
      <c r="D531" s="390">
        <v>4680115885035</v>
      </c>
      <c r="E531" s="391"/>
      <c r="F531" s="382">
        <v>1</v>
      </c>
      <c r="G531" s="32">
        <v>4</v>
      </c>
      <c r="H531" s="382">
        <v>4</v>
      </c>
      <c r="I531" s="382">
        <v>4.4160000000000004</v>
      </c>
      <c r="J531" s="32">
        <v>104</v>
      </c>
      <c r="K531" s="32" t="s">
        <v>112</v>
      </c>
      <c r="L531" s="32"/>
      <c r="M531" s="33" t="s">
        <v>67</v>
      </c>
      <c r="N531" s="33"/>
      <c r="O531" s="32">
        <v>35</v>
      </c>
      <c r="P531" s="42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1" s="388"/>
      <c r="R531" s="388"/>
      <c r="S531" s="388"/>
      <c r="T531" s="389"/>
      <c r="U531" s="34"/>
      <c r="V531" s="34"/>
      <c r="W531" s="35" t="s">
        <v>68</v>
      </c>
      <c r="X531" s="383">
        <v>0</v>
      </c>
      <c r="Y531" s="384">
        <f>IFERROR(IF(X531="",0,CEILING((X531/$H531),1)*$H531),"")</f>
        <v>0</v>
      </c>
      <c r="Z531" s="36" t="str">
        <f>IFERROR(IF(Y531=0,"",ROUNDUP(Y531/H531,0)*0.01196),"")</f>
        <v/>
      </c>
      <c r="AA531" s="56"/>
      <c r="AB531" s="57"/>
      <c r="AC531" s="65"/>
      <c r="AG531" s="64"/>
      <c r="AJ531" s="66"/>
      <c r="AK531" s="66"/>
      <c r="BB531" s="34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x14ac:dyDescent="0.2">
      <c r="A532" s="397"/>
      <c r="B532" s="396"/>
      <c r="C532" s="396"/>
      <c r="D532" s="396"/>
      <c r="E532" s="396"/>
      <c r="F532" s="396"/>
      <c r="G532" s="396"/>
      <c r="H532" s="396"/>
      <c r="I532" s="396"/>
      <c r="J532" s="396"/>
      <c r="K532" s="396"/>
      <c r="L532" s="396"/>
      <c r="M532" s="396"/>
      <c r="N532" s="396"/>
      <c r="O532" s="398"/>
      <c r="P532" s="392" t="s">
        <v>69</v>
      </c>
      <c r="Q532" s="393"/>
      <c r="R532" s="393"/>
      <c r="S532" s="393"/>
      <c r="T532" s="393"/>
      <c r="U532" s="393"/>
      <c r="V532" s="394"/>
      <c r="W532" s="37" t="s">
        <v>70</v>
      </c>
      <c r="X532" s="385">
        <f>IFERROR(X531/H531,"0")</f>
        <v>0</v>
      </c>
      <c r="Y532" s="385">
        <f>IFERROR(Y531/H531,"0")</f>
        <v>0</v>
      </c>
      <c r="Z532" s="385">
        <f>IFERROR(IF(Z531="",0,Z531),"0")</f>
        <v>0</v>
      </c>
      <c r="AA532" s="386"/>
      <c r="AB532" s="386"/>
      <c r="AC532" s="386"/>
    </row>
    <row r="533" spans="1:68" x14ac:dyDescent="0.2">
      <c r="A533" s="396"/>
      <c r="B533" s="396"/>
      <c r="C533" s="396"/>
      <c r="D533" s="396"/>
      <c r="E533" s="396"/>
      <c r="F533" s="396"/>
      <c r="G533" s="396"/>
      <c r="H533" s="396"/>
      <c r="I533" s="396"/>
      <c r="J533" s="396"/>
      <c r="K533" s="396"/>
      <c r="L533" s="396"/>
      <c r="M533" s="396"/>
      <c r="N533" s="396"/>
      <c r="O533" s="398"/>
      <c r="P533" s="392" t="s">
        <v>69</v>
      </c>
      <c r="Q533" s="393"/>
      <c r="R533" s="393"/>
      <c r="S533" s="393"/>
      <c r="T533" s="393"/>
      <c r="U533" s="393"/>
      <c r="V533" s="394"/>
      <c r="W533" s="37" t="s">
        <v>68</v>
      </c>
      <c r="X533" s="385">
        <f>IFERROR(SUM(X531:X531),"0")</f>
        <v>0</v>
      </c>
      <c r="Y533" s="385">
        <f>IFERROR(SUM(Y531:Y531),"0")</f>
        <v>0</v>
      </c>
      <c r="Z533" s="37"/>
      <c r="AA533" s="386"/>
      <c r="AB533" s="386"/>
      <c r="AC533" s="386"/>
    </row>
    <row r="534" spans="1:68" ht="27.75" customHeight="1" x14ac:dyDescent="0.2">
      <c r="A534" s="443" t="s">
        <v>649</v>
      </c>
      <c r="B534" s="444"/>
      <c r="C534" s="444"/>
      <c r="D534" s="444"/>
      <c r="E534" s="444"/>
      <c r="F534" s="444"/>
      <c r="G534" s="444"/>
      <c r="H534" s="444"/>
      <c r="I534" s="444"/>
      <c r="J534" s="444"/>
      <c r="K534" s="444"/>
      <c r="L534" s="444"/>
      <c r="M534" s="444"/>
      <c r="N534" s="444"/>
      <c r="O534" s="444"/>
      <c r="P534" s="444"/>
      <c r="Q534" s="444"/>
      <c r="R534" s="444"/>
      <c r="S534" s="444"/>
      <c r="T534" s="444"/>
      <c r="U534" s="444"/>
      <c r="V534" s="444"/>
      <c r="W534" s="444"/>
      <c r="X534" s="444"/>
      <c r="Y534" s="444"/>
      <c r="Z534" s="444"/>
      <c r="AA534" s="48"/>
      <c r="AB534" s="48"/>
      <c r="AC534" s="48"/>
    </row>
    <row r="535" spans="1:68" ht="16.5" customHeight="1" x14ac:dyDescent="0.25">
      <c r="A535" s="445" t="s">
        <v>649</v>
      </c>
      <c r="B535" s="396"/>
      <c r="C535" s="396"/>
      <c r="D535" s="396"/>
      <c r="E535" s="396"/>
      <c r="F535" s="396"/>
      <c r="G535" s="396"/>
      <c r="H535" s="396"/>
      <c r="I535" s="396"/>
      <c r="J535" s="396"/>
      <c r="K535" s="396"/>
      <c r="L535" s="396"/>
      <c r="M535" s="396"/>
      <c r="N535" s="396"/>
      <c r="O535" s="396"/>
      <c r="P535" s="396"/>
      <c r="Q535" s="396"/>
      <c r="R535" s="396"/>
      <c r="S535" s="396"/>
      <c r="T535" s="396"/>
      <c r="U535" s="396"/>
      <c r="V535" s="396"/>
      <c r="W535" s="396"/>
      <c r="X535" s="396"/>
      <c r="Y535" s="396"/>
      <c r="Z535" s="396"/>
      <c r="AA535" s="378"/>
      <c r="AB535" s="378"/>
      <c r="AC535" s="378"/>
    </row>
    <row r="536" spans="1:68" ht="14.25" customHeight="1" x14ac:dyDescent="0.25">
      <c r="A536" s="395" t="s">
        <v>109</v>
      </c>
      <c r="B536" s="396"/>
      <c r="C536" s="396"/>
      <c r="D536" s="396"/>
      <c r="E536" s="396"/>
      <c r="F536" s="396"/>
      <c r="G536" s="396"/>
      <c r="H536" s="396"/>
      <c r="I536" s="396"/>
      <c r="J536" s="396"/>
      <c r="K536" s="396"/>
      <c r="L536" s="396"/>
      <c r="M536" s="396"/>
      <c r="N536" s="396"/>
      <c r="O536" s="396"/>
      <c r="P536" s="396"/>
      <c r="Q536" s="396"/>
      <c r="R536" s="396"/>
      <c r="S536" s="396"/>
      <c r="T536" s="396"/>
      <c r="U536" s="396"/>
      <c r="V536" s="396"/>
      <c r="W536" s="396"/>
      <c r="X536" s="396"/>
      <c r="Y536" s="396"/>
      <c r="Z536" s="396"/>
      <c r="AA536" s="379"/>
      <c r="AB536" s="379"/>
      <c r="AC536" s="379"/>
    </row>
    <row r="537" spans="1:68" ht="27" customHeight="1" x14ac:dyDescent="0.25">
      <c r="A537" s="54" t="s">
        <v>650</v>
      </c>
      <c r="B537" s="54" t="s">
        <v>651</v>
      </c>
      <c r="C537" s="31">
        <v>4301011763</v>
      </c>
      <c r="D537" s="390">
        <v>4640242181011</v>
      </c>
      <c r="E537" s="391"/>
      <c r="F537" s="382">
        <v>1.35</v>
      </c>
      <c r="G537" s="32">
        <v>8</v>
      </c>
      <c r="H537" s="382">
        <v>10.8</v>
      </c>
      <c r="I537" s="382">
        <v>11.28</v>
      </c>
      <c r="J537" s="32">
        <v>56</v>
      </c>
      <c r="K537" s="32" t="s">
        <v>112</v>
      </c>
      <c r="L537" s="32"/>
      <c r="M537" s="33" t="s">
        <v>115</v>
      </c>
      <c r="N537" s="33"/>
      <c r="O537" s="32">
        <v>55</v>
      </c>
      <c r="P537" s="492" t="s">
        <v>652</v>
      </c>
      <c r="Q537" s="388"/>
      <c r="R537" s="388"/>
      <c r="S537" s="388"/>
      <c r="T537" s="389"/>
      <c r="U537" s="34"/>
      <c r="V537" s="34"/>
      <c r="W537" s="35" t="s">
        <v>68</v>
      </c>
      <c r="X537" s="383">
        <v>0</v>
      </c>
      <c r="Y537" s="384">
        <f t="shared" ref="Y537:Y543" si="94"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ref="BM537:BM543" si="95">IFERROR(X537*I537/H537,"0")</f>
        <v>0</v>
      </c>
      <c r="BN537" s="64">
        <f t="shared" ref="BN537:BN543" si="96">IFERROR(Y537*I537/H537,"0")</f>
        <v>0</v>
      </c>
      <c r="BO537" s="64">
        <f t="shared" ref="BO537:BO543" si="97">IFERROR(1/J537*(X537/H537),"0")</f>
        <v>0</v>
      </c>
      <c r="BP537" s="64">
        <f t="shared" ref="BP537:BP543" si="98">IFERROR(1/J537*(Y537/H537),"0")</f>
        <v>0</v>
      </c>
    </row>
    <row r="538" spans="1:68" ht="27" customHeight="1" x14ac:dyDescent="0.25">
      <c r="A538" s="54" t="s">
        <v>653</v>
      </c>
      <c r="B538" s="54" t="s">
        <v>654</v>
      </c>
      <c r="C538" s="31">
        <v>4301011585</v>
      </c>
      <c r="D538" s="390">
        <v>4640242180441</v>
      </c>
      <c r="E538" s="391"/>
      <c r="F538" s="382">
        <v>1.5</v>
      </c>
      <c r="G538" s="32">
        <v>8</v>
      </c>
      <c r="H538" s="382">
        <v>12</v>
      </c>
      <c r="I538" s="382">
        <v>12.48</v>
      </c>
      <c r="J538" s="32">
        <v>56</v>
      </c>
      <c r="K538" s="32" t="s">
        <v>112</v>
      </c>
      <c r="L538" s="32"/>
      <c r="M538" s="33" t="s">
        <v>113</v>
      </c>
      <c r="N538" s="33"/>
      <c r="O538" s="32">
        <v>50</v>
      </c>
      <c r="P538" s="618" t="s">
        <v>655</v>
      </c>
      <c r="Q538" s="388"/>
      <c r="R538" s="388"/>
      <c r="S538" s="388"/>
      <c r="T538" s="389"/>
      <c r="U538" s="34"/>
      <c r="V538" s="34"/>
      <c r="W538" s="35" t="s">
        <v>68</v>
      </c>
      <c r="X538" s="383">
        <v>0</v>
      </c>
      <c r="Y538" s="384">
        <f t="shared" si="94"/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customHeight="1" x14ac:dyDescent="0.25">
      <c r="A539" s="54" t="s">
        <v>656</v>
      </c>
      <c r="B539" s="54" t="s">
        <v>657</v>
      </c>
      <c r="C539" s="31">
        <v>4301011584</v>
      </c>
      <c r="D539" s="390">
        <v>4640242180564</v>
      </c>
      <c r="E539" s="391"/>
      <c r="F539" s="382">
        <v>1.5</v>
      </c>
      <c r="G539" s="32">
        <v>8</v>
      </c>
      <c r="H539" s="382">
        <v>12</v>
      </c>
      <c r="I539" s="382">
        <v>12.48</v>
      </c>
      <c r="J539" s="32">
        <v>56</v>
      </c>
      <c r="K539" s="32" t="s">
        <v>112</v>
      </c>
      <c r="L539" s="32"/>
      <c r="M539" s="33" t="s">
        <v>113</v>
      </c>
      <c r="N539" s="33"/>
      <c r="O539" s="32">
        <v>50</v>
      </c>
      <c r="P539" s="471" t="s">
        <v>658</v>
      </c>
      <c r="Q539" s="388"/>
      <c r="R539" s="388"/>
      <c r="S539" s="388"/>
      <c r="T539" s="389"/>
      <c r="U539" s="34"/>
      <c r="V539" s="34"/>
      <c r="W539" s="35" t="s">
        <v>68</v>
      </c>
      <c r="X539" s="383">
        <v>0</v>
      </c>
      <c r="Y539" s="384">
        <f t="shared" si="94"/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customHeight="1" x14ac:dyDescent="0.25">
      <c r="A540" s="54" t="s">
        <v>659</v>
      </c>
      <c r="B540" s="54" t="s">
        <v>660</v>
      </c>
      <c r="C540" s="31">
        <v>4301011762</v>
      </c>
      <c r="D540" s="390">
        <v>4640242180922</v>
      </c>
      <c r="E540" s="391"/>
      <c r="F540" s="382">
        <v>1.35</v>
      </c>
      <c r="G540" s="32">
        <v>8</v>
      </c>
      <c r="H540" s="382">
        <v>10.8</v>
      </c>
      <c r="I540" s="382">
        <v>11.28</v>
      </c>
      <c r="J540" s="32">
        <v>56</v>
      </c>
      <c r="K540" s="32" t="s">
        <v>112</v>
      </c>
      <c r="L540" s="32"/>
      <c r="M540" s="33" t="s">
        <v>113</v>
      </c>
      <c r="N540" s="33"/>
      <c r="O540" s="32">
        <v>55</v>
      </c>
      <c r="P540" s="624" t="s">
        <v>661</v>
      </c>
      <c r="Q540" s="388"/>
      <c r="R540" s="388"/>
      <c r="S540" s="388"/>
      <c r="T540" s="389"/>
      <c r="U540" s="34"/>
      <c r="V540" s="34"/>
      <c r="W540" s="35" t="s">
        <v>68</v>
      </c>
      <c r="X540" s="383">
        <v>0</v>
      </c>
      <c r="Y540" s="384">
        <f t="shared" si="94"/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ht="27" customHeight="1" x14ac:dyDescent="0.25">
      <c r="A541" s="54" t="s">
        <v>662</v>
      </c>
      <c r="B541" s="54" t="s">
        <v>663</v>
      </c>
      <c r="C541" s="31">
        <v>4301011764</v>
      </c>
      <c r="D541" s="390">
        <v>4640242181189</v>
      </c>
      <c r="E541" s="391"/>
      <c r="F541" s="382">
        <v>0.4</v>
      </c>
      <c r="G541" s="32">
        <v>10</v>
      </c>
      <c r="H541" s="382">
        <v>4</v>
      </c>
      <c r="I541" s="382">
        <v>4.24</v>
      </c>
      <c r="J541" s="32">
        <v>120</v>
      </c>
      <c r="K541" s="32" t="s">
        <v>74</v>
      </c>
      <c r="L541" s="32"/>
      <c r="M541" s="33" t="s">
        <v>115</v>
      </c>
      <c r="N541" s="33"/>
      <c r="O541" s="32">
        <v>55</v>
      </c>
      <c r="P541" s="665" t="s">
        <v>664</v>
      </c>
      <c r="Q541" s="388"/>
      <c r="R541" s="388"/>
      <c r="S541" s="388"/>
      <c r="T541" s="389"/>
      <c r="U541" s="34"/>
      <c r="V541" s="34"/>
      <c r="W541" s="35" t="s">
        <v>68</v>
      </c>
      <c r="X541" s="383">
        <v>0</v>
      </c>
      <c r="Y541" s="384">
        <f t="shared" si="94"/>
        <v>0</v>
      </c>
      <c r="Z541" s="36" t="str">
        <f>IFERROR(IF(Y541=0,"",ROUNDUP(Y541/H541,0)*0.00937),"")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customHeight="1" x14ac:dyDescent="0.25">
      <c r="A542" s="54" t="s">
        <v>665</v>
      </c>
      <c r="B542" s="54" t="s">
        <v>666</v>
      </c>
      <c r="C542" s="31">
        <v>4301011551</v>
      </c>
      <c r="D542" s="390">
        <v>4640242180038</v>
      </c>
      <c r="E542" s="391"/>
      <c r="F542" s="382">
        <v>0.4</v>
      </c>
      <c r="G542" s="32">
        <v>10</v>
      </c>
      <c r="H542" s="382">
        <v>4</v>
      </c>
      <c r="I542" s="382">
        <v>4.24</v>
      </c>
      <c r="J542" s="32">
        <v>120</v>
      </c>
      <c r="K542" s="32" t="s">
        <v>74</v>
      </c>
      <c r="L542" s="32"/>
      <c r="M542" s="33" t="s">
        <v>113</v>
      </c>
      <c r="N542" s="33"/>
      <c r="O542" s="32">
        <v>50</v>
      </c>
      <c r="P542" s="487" t="s">
        <v>667</v>
      </c>
      <c r="Q542" s="388"/>
      <c r="R542" s="388"/>
      <c r="S542" s="388"/>
      <c r="T542" s="389"/>
      <c r="U542" s="34"/>
      <c r="V542" s="34"/>
      <c r="W542" s="35" t="s">
        <v>68</v>
      </c>
      <c r="X542" s="383">
        <v>0</v>
      </c>
      <c r="Y542" s="384">
        <f t="shared" si="94"/>
        <v>0</v>
      </c>
      <c r="Z542" s="36" t="str">
        <f>IFERROR(IF(Y542=0,"",ROUNDUP(Y542/H542,0)*0.00937),"")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customHeight="1" x14ac:dyDescent="0.25">
      <c r="A543" s="54" t="s">
        <v>668</v>
      </c>
      <c r="B543" s="54" t="s">
        <v>669</v>
      </c>
      <c r="C543" s="31">
        <v>4301011765</v>
      </c>
      <c r="D543" s="390">
        <v>4640242181172</v>
      </c>
      <c r="E543" s="391"/>
      <c r="F543" s="382">
        <v>0.4</v>
      </c>
      <c r="G543" s="32">
        <v>10</v>
      </c>
      <c r="H543" s="382">
        <v>4</v>
      </c>
      <c r="I543" s="382">
        <v>4.24</v>
      </c>
      <c r="J543" s="32">
        <v>120</v>
      </c>
      <c r="K543" s="32" t="s">
        <v>74</v>
      </c>
      <c r="L543" s="32"/>
      <c r="M543" s="33" t="s">
        <v>113</v>
      </c>
      <c r="N543" s="33"/>
      <c r="O543" s="32">
        <v>55</v>
      </c>
      <c r="P543" s="598" t="s">
        <v>670</v>
      </c>
      <c r="Q543" s="388"/>
      <c r="R543" s="388"/>
      <c r="S543" s="388"/>
      <c r="T543" s="389"/>
      <c r="U543" s="34"/>
      <c r="V543" s="34"/>
      <c r="W543" s="35" t="s">
        <v>68</v>
      </c>
      <c r="X543" s="383">
        <v>0</v>
      </c>
      <c r="Y543" s="384">
        <f t="shared" si="94"/>
        <v>0</v>
      </c>
      <c r="Z543" s="36" t="str">
        <f>IFERROR(IF(Y543=0,"",ROUNDUP(Y543/H543,0)*0.00937),"")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x14ac:dyDescent="0.2">
      <c r="A544" s="397"/>
      <c r="B544" s="396"/>
      <c r="C544" s="396"/>
      <c r="D544" s="396"/>
      <c r="E544" s="396"/>
      <c r="F544" s="396"/>
      <c r="G544" s="396"/>
      <c r="H544" s="396"/>
      <c r="I544" s="396"/>
      <c r="J544" s="396"/>
      <c r="K544" s="396"/>
      <c r="L544" s="396"/>
      <c r="M544" s="396"/>
      <c r="N544" s="396"/>
      <c r="O544" s="398"/>
      <c r="P544" s="392" t="s">
        <v>69</v>
      </c>
      <c r="Q544" s="393"/>
      <c r="R544" s="393"/>
      <c r="S544" s="393"/>
      <c r="T544" s="393"/>
      <c r="U544" s="393"/>
      <c r="V544" s="394"/>
      <c r="W544" s="37" t="s">
        <v>70</v>
      </c>
      <c r="X544" s="385">
        <f>IFERROR(X537/H537,"0")+IFERROR(X538/H538,"0")+IFERROR(X539/H539,"0")+IFERROR(X540/H540,"0")+IFERROR(X541/H541,"0")+IFERROR(X542/H542,"0")+IFERROR(X543/H543,"0")</f>
        <v>0</v>
      </c>
      <c r="Y544" s="385">
        <f>IFERROR(Y537/H537,"0")+IFERROR(Y538/H538,"0")+IFERROR(Y539/H539,"0")+IFERROR(Y540/H540,"0")+IFERROR(Y541/H541,"0")+IFERROR(Y542/H542,"0")+IFERROR(Y543/H543,"0")</f>
        <v>0</v>
      </c>
      <c r="Z544" s="385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386"/>
      <c r="AB544" s="386"/>
      <c r="AC544" s="386"/>
    </row>
    <row r="545" spans="1:68" x14ac:dyDescent="0.2">
      <c r="A545" s="396"/>
      <c r="B545" s="396"/>
      <c r="C545" s="396"/>
      <c r="D545" s="396"/>
      <c r="E545" s="396"/>
      <c r="F545" s="396"/>
      <c r="G545" s="396"/>
      <c r="H545" s="396"/>
      <c r="I545" s="396"/>
      <c r="J545" s="396"/>
      <c r="K545" s="396"/>
      <c r="L545" s="396"/>
      <c r="M545" s="396"/>
      <c r="N545" s="396"/>
      <c r="O545" s="398"/>
      <c r="P545" s="392" t="s">
        <v>69</v>
      </c>
      <c r="Q545" s="393"/>
      <c r="R545" s="393"/>
      <c r="S545" s="393"/>
      <c r="T545" s="393"/>
      <c r="U545" s="393"/>
      <c r="V545" s="394"/>
      <c r="W545" s="37" t="s">
        <v>68</v>
      </c>
      <c r="X545" s="385">
        <f>IFERROR(SUM(X537:X543),"0")</f>
        <v>0</v>
      </c>
      <c r="Y545" s="385">
        <f>IFERROR(SUM(Y537:Y543),"0")</f>
        <v>0</v>
      </c>
      <c r="Z545" s="37"/>
      <c r="AA545" s="386"/>
      <c r="AB545" s="386"/>
      <c r="AC545" s="386"/>
    </row>
    <row r="546" spans="1:68" ht="14.25" customHeight="1" x14ac:dyDescent="0.25">
      <c r="A546" s="395" t="s">
        <v>149</v>
      </c>
      <c r="B546" s="396"/>
      <c r="C546" s="396"/>
      <c r="D546" s="396"/>
      <c r="E546" s="396"/>
      <c r="F546" s="396"/>
      <c r="G546" s="396"/>
      <c r="H546" s="396"/>
      <c r="I546" s="396"/>
      <c r="J546" s="396"/>
      <c r="K546" s="396"/>
      <c r="L546" s="396"/>
      <c r="M546" s="396"/>
      <c r="N546" s="396"/>
      <c r="O546" s="396"/>
      <c r="P546" s="396"/>
      <c r="Q546" s="396"/>
      <c r="R546" s="396"/>
      <c r="S546" s="396"/>
      <c r="T546" s="396"/>
      <c r="U546" s="396"/>
      <c r="V546" s="396"/>
      <c r="W546" s="396"/>
      <c r="X546" s="396"/>
      <c r="Y546" s="396"/>
      <c r="Z546" s="396"/>
      <c r="AA546" s="379"/>
      <c r="AB546" s="379"/>
      <c r="AC546" s="379"/>
    </row>
    <row r="547" spans="1:68" ht="16.5" customHeight="1" x14ac:dyDescent="0.25">
      <c r="A547" s="54" t="s">
        <v>671</v>
      </c>
      <c r="B547" s="54" t="s">
        <v>672</v>
      </c>
      <c r="C547" s="31">
        <v>4301020269</v>
      </c>
      <c r="D547" s="390">
        <v>4640242180519</v>
      </c>
      <c r="E547" s="391"/>
      <c r="F547" s="382">
        <v>1.35</v>
      </c>
      <c r="G547" s="32">
        <v>8</v>
      </c>
      <c r="H547" s="382">
        <v>10.8</v>
      </c>
      <c r="I547" s="382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50</v>
      </c>
      <c r="P547" s="714" t="s">
        <v>673</v>
      </c>
      <c r="Q547" s="388"/>
      <c r="R547" s="388"/>
      <c r="S547" s="388"/>
      <c r="T547" s="389"/>
      <c r="U547" s="34"/>
      <c r="V547" s="34"/>
      <c r="W547" s="35" t="s">
        <v>68</v>
      </c>
      <c r="X547" s="383">
        <v>0</v>
      </c>
      <c r="Y547" s="38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customHeight="1" x14ac:dyDescent="0.25">
      <c r="A548" s="54" t="s">
        <v>674</v>
      </c>
      <c r="B548" s="54" t="s">
        <v>675</v>
      </c>
      <c r="C548" s="31">
        <v>4301020260</v>
      </c>
      <c r="D548" s="390">
        <v>4640242180526</v>
      </c>
      <c r="E548" s="391"/>
      <c r="F548" s="382">
        <v>1.8</v>
      </c>
      <c r="G548" s="32">
        <v>6</v>
      </c>
      <c r="H548" s="382">
        <v>10.8</v>
      </c>
      <c r="I548" s="382">
        <v>11.28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5" t="s">
        <v>676</v>
      </c>
      <c r="Q548" s="388"/>
      <c r="R548" s="388"/>
      <c r="S548" s="388"/>
      <c r="T548" s="389"/>
      <c r="U548" s="34"/>
      <c r="V548" s="34"/>
      <c r="W548" s="35" t="s">
        <v>68</v>
      </c>
      <c r="X548" s="383">
        <v>0</v>
      </c>
      <c r="Y548" s="384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51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customHeight="1" x14ac:dyDescent="0.25">
      <c r="A549" s="54" t="s">
        <v>677</v>
      </c>
      <c r="B549" s="54" t="s">
        <v>678</v>
      </c>
      <c r="C549" s="31">
        <v>4301020309</v>
      </c>
      <c r="D549" s="390">
        <v>4640242180090</v>
      </c>
      <c r="E549" s="391"/>
      <c r="F549" s="382">
        <v>1.35</v>
      </c>
      <c r="G549" s="32">
        <v>8</v>
      </c>
      <c r="H549" s="382">
        <v>10.8</v>
      </c>
      <c r="I549" s="382">
        <v>11.28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23" t="s">
        <v>679</v>
      </c>
      <c r="Q549" s="388"/>
      <c r="R549" s="388"/>
      <c r="S549" s="388"/>
      <c r="T549" s="389"/>
      <c r="U549" s="34"/>
      <c r="V549" s="34"/>
      <c r="W549" s="35" t="s">
        <v>68</v>
      </c>
      <c r="X549" s="383">
        <v>0</v>
      </c>
      <c r="Y549" s="384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customHeight="1" x14ac:dyDescent="0.25">
      <c r="A550" s="54" t="s">
        <v>680</v>
      </c>
      <c r="B550" s="54" t="s">
        <v>681</v>
      </c>
      <c r="C550" s="31">
        <v>4301020295</v>
      </c>
      <c r="D550" s="390">
        <v>4640242181363</v>
      </c>
      <c r="E550" s="391"/>
      <c r="F550" s="382">
        <v>0.4</v>
      </c>
      <c r="G550" s="32">
        <v>10</v>
      </c>
      <c r="H550" s="382">
        <v>4</v>
      </c>
      <c r="I550" s="382">
        <v>4.24</v>
      </c>
      <c r="J550" s="32">
        <v>120</v>
      </c>
      <c r="K550" s="32" t="s">
        <v>74</v>
      </c>
      <c r="L550" s="32"/>
      <c r="M550" s="33" t="s">
        <v>113</v>
      </c>
      <c r="N550" s="33"/>
      <c r="O550" s="32">
        <v>50</v>
      </c>
      <c r="P550" s="460" t="s">
        <v>682</v>
      </c>
      <c r="Q550" s="388"/>
      <c r="R550" s="388"/>
      <c r="S550" s="388"/>
      <c r="T550" s="389"/>
      <c r="U550" s="34"/>
      <c r="V550" s="34"/>
      <c r="W550" s="35" t="s">
        <v>68</v>
      </c>
      <c r="X550" s="383">
        <v>0</v>
      </c>
      <c r="Y550" s="384">
        <f>IFERROR(IF(X550="",0,CEILING((X550/$H550),1)*$H550),"")</f>
        <v>0</v>
      </c>
      <c r="Z550" s="36" t="str">
        <f>IFERROR(IF(Y550=0,"",ROUNDUP(Y550/H550,0)*0.00937),"")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397"/>
      <c r="B551" s="396"/>
      <c r="C551" s="396"/>
      <c r="D551" s="396"/>
      <c r="E551" s="396"/>
      <c r="F551" s="396"/>
      <c r="G551" s="396"/>
      <c r="H551" s="396"/>
      <c r="I551" s="396"/>
      <c r="J551" s="396"/>
      <c r="K551" s="396"/>
      <c r="L551" s="396"/>
      <c r="M551" s="396"/>
      <c r="N551" s="396"/>
      <c r="O551" s="398"/>
      <c r="P551" s="392" t="s">
        <v>69</v>
      </c>
      <c r="Q551" s="393"/>
      <c r="R551" s="393"/>
      <c r="S551" s="393"/>
      <c r="T551" s="393"/>
      <c r="U551" s="393"/>
      <c r="V551" s="394"/>
      <c r="W551" s="37" t="s">
        <v>70</v>
      </c>
      <c r="X551" s="385">
        <f>IFERROR(X547/H547,"0")+IFERROR(X548/H548,"0")+IFERROR(X549/H549,"0")+IFERROR(X550/H550,"0")</f>
        <v>0</v>
      </c>
      <c r="Y551" s="385">
        <f>IFERROR(Y547/H547,"0")+IFERROR(Y548/H548,"0")+IFERROR(Y549/H549,"0")+IFERROR(Y550/H550,"0")</f>
        <v>0</v>
      </c>
      <c r="Z551" s="385">
        <f>IFERROR(IF(Z547="",0,Z547),"0")+IFERROR(IF(Z548="",0,Z548),"0")+IFERROR(IF(Z549="",0,Z549),"0")+IFERROR(IF(Z550="",0,Z550),"0")</f>
        <v>0</v>
      </c>
      <c r="AA551" s="386"/>
      <c r="AB551" s="386"/>
      <c r="AC551" s="386"/>
    </row>
    <row r="552" spans="1:68" x14ac:dyDescent="0.2">
      <c r="A552" s="396"/>
      <c r="B552" s="396"/>
      <c r="C552" s="396"/>
      <c r="D552" s="396"/>
      <c r="E552" s="396"/>
      <c r="F552" s="396"/>
      <c r="G552" s="396"/>
      <c r="H552" s="396"/>
      <c r="I552" s="396"/>
      <c r="J552" s="396"/>
      <c r="K552" s="396"/>
      <c r="L552" s="396"/>
      <c r="M552" s="396"/>
      <c r="N552" s="396"/>
      <c r="O552" s="398"/>
      <c r="P552" s="392" t="s">
        <v>69</v>
      </c>
      <c r="Q552" s="393"/>
      <c r="R552" s="393"/>
      <c r="S552" s="393"/>
      <c r="T552" s="393"/>
      <c r="U552" s="393"/>
      <c r="V552" s="394"/>
      <c r="W552" s="37" t="s">
        <v>68</v>
      </c>
      <c r="X552" s="385">
        <f>IFERROR(SUM(X547:X550),"0")</f>
        <v>0</v>
      </c>
      <c r="Y552" s="385">
        <f>IFERROR(SUM(Y547:Y550),"0")</f>
        <v>0</v>
      </c>
      <c r="Z552" s="37"/>
      <c r="AA552" s="386"/>
      <c r="AB552" s="386"/>
      <c r="AC552" s="386"/>
    </row>
    <row r="553" spans="1:68" ht="14.25" customHeight="1" x14ac:dyDescent="0.25">
      <c r="A553" s="395" t="s">
        <v>63</v>
      </c>
      <c r="B553" s="396"/>
      <c r="C553" s="396"/>
      <c r="D553" s="396"/>
      <c r="E553" s="396"/>
      <c r="F553" s="396"/>
      <c r="G553" s="396"/>
      <c r="H553" s="396"/>
      <c r="I553" s="396"/>
      <c r="J553" s="396"/>
      <c r="K553" s="396"/>
      <c r="L553" s="396"/>
      <c r="M553" s="396"/>
      <c r="N553" s="396"/>
      <c r="O553" s="396"/>
      <c r="P553" s="396"/>
      <c r="Q553" s="396"/>
      <c r="R553" s="396"/>
      <c r="S553" s="396"/>
      <c r="T553" s="396"/>
      <c r="U553" s="396"/>
      <c r="V553" s="396"/>
      <c r="W553" s="396"/>
      <c r="X553" s="396"/>
      <c r="Y553" s="396"/>
      <c r="Z553" s="396"/>
      <c r="AA553" s="379"/>
      <c r="AB553" s="379"/>
      <c r="AC553" s="379"/>
    </row>
    <row r="554" spans="1:68" ht="27" customHeight="1" x14ac:dyDescent="0.25">
      <c r="A554" s="54" t="s">
        <v>683</v>
      </c>
      <c r="B554" s="54" t="s">
        <v>684</v>
      </c>
      <c r="C554" s="31">
        <v>4301031280</v>
      </c>
      <c r="D554" s="390">
        <v>4640242180816</v>
      </c>
      <c r="E554" s="391"/>
      <c r="F554" s="382">
        <v>0.7</v>
      </c>
      <c r="G554" s="32">
        <v>6</v>
      </c>
      <c r="H554" s="382">
        <v>4.2</v>
      </c>
      <c r="I554" s="382">
        <v>4.46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40</v>
      </c>
      <c r="P554" s="662" t="s">
        <v>685</v>
      </c>
      <c r="Q554" s="388"/>
      <c r="R554" s="388"/>
      <c r="S554" s="388"/>
      <c r="T554" s="389"/>
      <c r="U554" s="34"/>
      <c r="V554" s="34"/>
      <c r="W554" s="35" t="s">
        <v>68</v>
      </c>
      <c r="X554" s="383">
        <v>0</v>
      </c>
      <c r="Y554" s="384">
        <f t="shared" ref="Y554:Y560" si="99">IFERROR(IF(X554="",0,CEILING((X554/$H554),1)*$H554),"")</f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ref="BM554:BM560" si="100">IFERROR(X554*I554/H554,"0")</f>
        <v>0</v>
      </c>
      <c r="BN554" s="64">
        <f t="shared" ref="BN554:BN560" si="101">IFERROR(Y554*I554/H554,"0")</f>
        <v>0</v>
      </c>
      <c r="BO554" s="64">
        <f t="shared" ref="BO554:BO560" si="102">IFERROR(1/J554*(X554/H554),"0")</f>
        <v>0</v>
      </c>
      <c r="BP554" s="64">
        <f t="shared" ref="BP554:BP560" si="103">IFERROR(1/J554*(Y554/H554),"0")</f>
        <v>0</v>
      </c>
    </row>
    <row r="555" spans="1:68" ht="27" customHeight="1" x14ac:dyDescent="0.25">
      <c r="A555" s="54" t="s">
        <v>686</v>
      </c>
      <c r="B555" s="54" t="s">
        <v>687</v>
      </c>
      <c r="C555" s="31">
        <v>4301031244</v>
      </c>
      <c r="D555" s="390">
        <v>4640242180595</v>
      </c>
      <c r="E555" s="391"/>
      <c r="F555" s="382">
        <v>0.7</v>
      </c>
      <c r="G555" s="32">
        <v>6</v>
      </c>
      <c r="H555" s="382">
        <v>4.2</v>
      </c>
      <c r="I555" s="382">
        <v>4.46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40</v>
      </c>
      <c r="P555" s="696" t="s">
        <v>688</v>
      </c>
      <c r="Q555" s="388"/>
      <c r="R555" s="388"/>
      <c r="S555" s="388"/>
      <c r="T555" s="389"/>
      <c r="U555" s="34"/>
      <c r="V555" s="34"/>
      <c r="W555" s="35" t="s">
        <v>68</v>
      </c>
      <c r="X555" s="383">
        <v>0</v>
      </c>
      <c r="Y555" s="384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customHeight="1" x14ac:dyDescent="0.25">
      <c r="A556" s="54" t="s">
        <v>689</v>
      </c>
      <c r="B556" s="54" t="s">
        <v>690</v>
      </c>
      <c r="C556" s="31">
        <v>4301031289</v>
      </c>
      <c r="D556" s="390">
        <v>4640242181615</v>
      </c>
      <c r="E556" s="391"/>
      <c r="F556" s="382">
        <v>0.7</v>
      </c>
      <c r="G556" s="32">
        <v>6</v>
      </c>
      <c r="H556" s="382">
        <v>4.2</v>
      </c>
      <c r="I556" s="382">
        <v>4.4000000000000004</v>
      </c>
      <c r="J556" s="32">
        <v>156</v>
      </c>
      <c r="K556" s="32" t="s">
        <v>74</v>
      </c>
      <c r="L556" s="32"/>
      <c r="M556" s="33" t="s">
        <v>67</v>
      </c>
      <c r="N556" s="33"/>
      <c r="O556" s="32">
        <v>45</v>
      </c>
      <c r="P556" s="518" t="s">
        <v>691</v>
      </c>
      <c r="Q556" s="388"/>
      <c r="R556" s="388"/>
      <c r="S556" s="388"/>
      <c r="T556" s="389"/>
      <c r="U556" s="34"/>
      <c r="V556" s="34"/>
      <c r="W556" s="35" t="s">
        <v>68</v>
      </c>
      <c r="X556" s="383">
        <v>0</v>
      </c>
      <c r="Y556" s="384">
        <f t="shared" si="99"/>
        <v>0</v>
      </c>
      <c r="Z556" s="36" t="str">
        <f>IFERROR(IF(Y556=0,"",ROUNDUP(Y556/H556,0)*0.00753),"")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customHeight="1" x14ac:dyDescent="0.25">
      <c r="A557" s="54" t="s">
        <v>692</v>
      </c>
      <c r="B557" s="54" t="s">
        <v>693</v>
      </c>
      <c r="C557" s="31">
        <v>4301031285</v>
      </c>
      <c r="D557" s="390">
        <v>4640242181639</v>
      </c>
      <c r="E557" s="391"/>
      <c r="F557" s="382">
        <v>0.7</v>
      </c>
      <c r="G557" s="32">
        <v>6</v>
      </c>
      <c r="H557" s="382">
        <v>4.2</v>
      </c>
      <c r="I557" s="382">
        <v>4.4000000000000004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45</v>
      </c>
      <c r="P557" s="701" t="s">
        <v>694</v>
      </c>
      <c r="Q557" s="388"/>
      <c r="R557" s="388"/>
      <c r="S557" s="388"/>
      <c r="T557" s="389"/>
      <c r="U557" s="34"/>
      <c r="V557" s="34"/>
      <c r="W557" s="35" t="s">
        <v>68</v>
      </c>
      <c r="X557" s="383">
        <v>0</v>
      </c>
      <c r="Y557" s="384">
        <f t="shared" si="99"/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customHeight="1" x14ac:dyDescent="0.25">
      <c r="A558" s="54" t="s">
        <v>695</v>
      </c>
      <c r="B558" s="54" t="s">
        <v>696</v>
      </c>
      <c r="C558" s="31">
        <v>4301031287</v>
      </c>
      <c r="D558" s="390">
        <v>4640242181622</v>
      </c>
      <c r="E558" s="391"/>
      <c r="F558" s="382">
        <v>0.7</v>
      </c>
      <c r="G558" s="32">
        <v>6</v>
      </c>
      <c r="H558" s="382">
        <v>4.2</v>
      </c>
      <c r="I558" s="382">
        <v>4.4000000000000004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45</v>
      </c>
      <c r="P558" s="602" t="s">
        <v>697</v>
      </c>
      <c r="Q558" s="388"/>
      <c r="R558" s="388"/>
      <c r="S558" s="388"/>
      <c r="T558" s="389"/>
      <c r="U558" s="34"/>
      <c r="V558" s="34"/>
      <c r="W558" s="35" t="s">
        <v>68</v>
      </c>
      <c r="X558" s="383">
        <v>0</v>
      </c>
      <c r="Y558" s="384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customHeight="1" x14ac:dyDescent="0.25">
      <c r="A559" s="54" t="s">
        <v>698</v>
      </c>
      <c r="B559" s="54" t="s">
        <v>699</v>
      </c>
      <c r="C559" s="31">
        <v>4301031203</v>
      </c>
      <c r="D559" s="390">
        <v>4640242180908</v>
      </c>
      <c r="E559" s="391"/>
      <c r="F559" s="382">
        <v>0.28000000000000003</v>
      </c>
      <c r="G559" s="32">
        <v>6</v>
      </c>
      <c r="H559" s="382">
        <v>1.68</v>
      </c>
      <c r="I559" s="382">
        <v>1.81</v>
      </c>
      <c r="J559" s="32">
        <v>234</v>
      </c>
      <c r="K559" s="32" t="s">
        <v>66</v>
      </c>
      <c r="L559" s="32"/>
      <c r="M559" s="33" t="s">
        <v>67</v>
      </c>
      <c r="N559" s="33"/>
      <c r="O559" s="32">
        <v>40</v>
      </c>
      <c r="P559" s="641" t="s">
        <v>700</v>
      </c>
      <c r="Q559" s="388"/>
      <c r="R559" s="388"/>
      <c r="S559" s="388"/>
      <c r="T559" s="389"/>
      <c r="U559" s="34"/>
      <c r="V559" s="34"/>
      <c r="W559" s="35" t="s">
        <v>68</v>
      </c>
      <c r="X559" s="383">
        <v>0</v>
      </c>
      <c r="Y559" s="384">
        <f t="shared" si="99"/>
        <v>0</v>
      </c>
      <c r="Z559" s="36" t="str">
        <f>IFERROR(IF(Y559=0,"",ROUNDUP(Y559/H559,0)*0.00502),"")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customHeight="1" x14ac:dyDescent="0.25">
      <c r="A560" s="54" t="s">
        <v>701</v>
      </c>
      <c r="B560" s="54" t="s">
        <v>702</v>
      </c>
      <c r="C560" s="31">
        <v>4301031200</v>
      </c>
      <c r="D560" s="390">
        <v>4640242180489</v>
      </c>
      <c r="E560" s="391"/>
      <c r="F560" s="382">
        <v>0.28000000000000003</v>
      </c>
      <c r="G560" s="32">
        <v>6</v>
      </c>
      <c r="H560" s="382">
        <v>1.68</v>
      </c>
      <c r="I560" s="382">
        <v>1.84</v>
      </c>
      <c r="J560" s="32">
        <v>234</v>
      </c>
      <c r="K560" s="32" t="s">
        <v>66</v>
      </c>
      <c r="L560" s="32"/>
      <c r="M560" s="33" t="s">
        <v>67</v>
      </c>
      <c r="N560" s="33"/>
      <c r="O560" s="32">
        <v>40</v>
      </c>
      <c r="P560" s="705" t="s">
        <v>703</v>
      </c>
      <c r="Q560" s="388"/>
      <c r="R560" s="388"/>
      <c r="S560" s="388"/>
      <c r="T560" s="389"/>
      <c r="U560" s="34"/>
      <c r="V560" s="34"/>
      <c r="W560" s="35" t="s">
        <v>68</v>
      </c>
      <c r="X560" s="383">
        <v>0</v>
      </c>
      <c r="Y560" s="384">
        <f t="shared" si="99"/>
        <v>0</v>
      </c>
      <c r="Z560" s="36" t="str">
        <f>IFERROR(IF(Y560=0,"",ROUNDUP(Y560/H560,0)*0.00502),"")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x14ac:dyDescent="0.2">
      <c r="A561" s="397"/>
      <c r="B561" s="396"/>
      <c r="C561" s="396"/>
      <c r="D561" s="396"/>
      <c r="E561" s="396"/>
      <c r="F561" s="396"/>
      <c r="G561" s="396"/>
      <c r="H561" s="396"/>
      <c r="I561" s="396"/>
      <c r="J561" s="396"/>
      <c r="K561" s="396"/>
      <c r="L561" s="396"/>
      <c r="M561" s="396"/>
      <c r="N561" s="396"/>
      <c r="O561" s="398"/>
      <c r="P561" s="392" t="s">
        <v>69</v>
      </c>
      <c r="Q561" s="393"/>
      <c r="R561" s="393"/>
      <c r="S561" s="393"/>
      <c r="T561" s="393"/>
      <c r="U561" s="393"/>
      <c r="V561" s="394"/>
      <c r="W561" s="37" t="s">
        <v>70</v>
      </c>
      <c r="X561" s="385">
        <f>IFERROR(X554/H554,"0")+IFERROR(X555/H555,"0")+IFERROR(X556/H556,"0")+IFERROR(X557/H557,"0")+IFERROR(X558/H558,"0")+IFERROR(X559/H559,"0")+IFERROR(X560/H560,"0")</f>
        <v>0</v>
      </c>
      <c r="Y561" s="385">
        <f>IFERROR(Y554/H554,"0")+IFERROR(Y555/H555,"0")+IFERROR(Y556/H556,"0")+IFERROR(Y557/H557,"0")+IFERROR(Y558/H558,"0")+IFERROR(Y559/H559,"0")+IFERROR(Y560/H560,"0")</f>
        <v>0</v>
      </c>
      <c r="Z561" s="385">
        <f>IFERROR(IF(Z554="",0,Z554),"0")+IFERROR(IF(Z555="",0,Z555),"0")+IFERROR(IF(Z556="",0,Z556),"0")+IFERROR(IF(Z557="",0,Z557),"0")+IFERROR(IF(Z558="",0,Z558),"0")+IFERROR(IF(Z559="",0,Z559),"0")+IFERROR(IF(Z560="",0,Z560),"0")</f>
        <v>0</v>
      </c>
      <c r="AA561" s="386"/>
      <c r="AB561" s="386"/>
      <c r="AC561" s="386"/>
    </row>
    <row r="562" spans="1:68" x14ac:dyDescent="0.2">
      <c r="A562" s="396"/>
      <c r="B562" s="396"/>
      <c r="C562" s="396"/>
      <c r="D562" s="396"/>
      <c r="E562" s="396"/>
      <c r="F562" s="396"/>
      <c r="G562" s="396"/>
      <c r="H562" s="396"/>
      <c r="I562" s="396"/>
      <c r="J562" s="396"/>
      <c r="K562" s="396"/>
      <c r="L562" s="396"/>
      <c r="M562" s="396"/>
      <c r="N562" s="396"/>
      <c r="O562" s="398"/>
      <c r="P562" s="392" t="s">
        <v>69</v>
      </c>
      <c r="Q562" s="393"/>
      <c r="R562" s="393"/>
      <c r="S562" s="393"/>
      <c r="T562" s="393"/>
      <c r="U562" s="393"/>
      <c r="V562" s="394"/>
      <c r="W562" s="37" t="s">
        <v>68</v>
      </c>
      <c r="X562" s="385">
        <f>IFERROR(SUM(X554:X560),"0")</f>
        <v>0</v>
      </c>
      <c r="Y562" s="385">
        <f>IFERROR(SUM(Y554:Y560),"0")</f>
        <v>0</v>
      </c>
      <c r="Z562" s="37"/>
      <c r="AA562" s="386"/>
      <c r="AB562" s="386"/>
      <c r="AC562" s="386"/>
    </row>
    <row r="563" spans="1:68" ht="14.25" customHeight="1" x14ac:dyDescent="0.25">
      <c r="A563" s="395" t="s">
        <v>71</v>
      </c>
      <c r="B563" s="396"/>
      <c r="C563" s="396"/>
      <c r="D563" s="396"/>
      <c r="E563" s="396"/>
      <c r="F563" s="396"/>
      <c r="G563" s="396"/>
      <c r="H563" s="396"/>
      <c r="I563" s="396"/>
      <c r="J563" s="396"/>
      <c r="K563" s="396"/>
      <c r="L563" s="396"/>
      <c r="M563" s="396"/>
      <c r="N563" s="396"/>
      <c r="O563" s="396"/>
      <c r="P563" s="396"/>
      <c r="Q563" s="396"/>
      <c r="R563" s="396"/>
      <c r="S563" s="396"/>
      <c r="T563" s="396"/>
      <c r="U563" s="396"/>
      <c r="V563" s="396"/>
      <c r="W563" s="396"/>
      <c r="X563" s="396"/>
      <c r="Y563" s="396"/>
      <c r="Z563" s="396"/>
      <c r="AA563" s="379"/>
      <c r="AB563" s="379"/>
      <c r="AC563" s="379"/>
    </row>
    <row r="564" spans="1:68" ht="27" customHeight="1" x14ac:dyDescent="0.25">
      <c r="A564" s="54" t="s">
        <v>704</v>
      </c>
      <c r="B564" s="54" t="s">
        <v>705</v>
      </c>
      <c r="C564" s="31">
        <v>4301051746</v>
      </c>
      <c r="D564" s="390">
        <v>4640242180533</v>
      </c>
      <c r="E564" s="391"/>
      <c r="F564" s="382">
        <v>1.3</v>
      </c>
      <c r="G564" s="32">
        <v>6</v>
      </c>
      <c r="H564" s="382">
        <v>7.8</v>
      </c>
      <c r="I564" s="382">
        <v>8.3640000000000008</v>
      </c>
      <c r="J564" s="32">
        <v>56</v>
      </c>
      <c r="K564" s="32" t="s">
        <v>112</v>
      </c>
      <c r="L564" s="32"/>
      <c r="M564" s="33" t="s">
        <v>115</v>
      </c>
      <c r="N564" s="33"/>
      <c r="O564" s="32">
        <v>40</v>
      </c>
      <c r="P564" s="630" t="s">
        <v>706</v>
      </c>
      <c r="Q564" s="388"/>
      <c r="R564" s="388"/>
      <c r="S564" s="388"/>
      <c r="T564" s="389"/>
      <c r="U564" s="34"/>
      <c r="V564" s="34"/>
      <c r="W564" s="35" t="s">
        <v>68</v>
      </c>
      <c r="X564" s="383">
        <v>0</v>
      </c>
      <c r="Y564" s="384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707</v>
      </c>
      <c r="B565" s="54" t="s">
        <v>708</v>
      </c>
      <c r="C565" s="31">
        <v>4301051510</v>
      </c>
      <c r="D565" s="390">
        <v>4640242180540</v>
      </c>
      <c r="E565" s="391"/>
      <c r="F565" s="382">
        <v>1.3</v>
      </c>
      <c r="G565" s="32">
        <v>6</v>
      </c>
      <c r="H565" s="382">
        <v>7.8</v>
      </c>
      <c r="I565" s="382">
        <v>8.3640000000000008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30</v>
      </c>
      <c r="P565" s="465" t="s">
        <v>709</v>
      </c>
      <c r="Q565" s="388"/>
      <c r="R565" s="388"/>
      <c r="S565" s="388"/>
      <c r="T565" s="389"/>
      <c r="U565" s="34"/>
      <c r="V565" s="34"/>
      <c r="W565" s="35" t="s">
        <v>68</v>
      </c>
      <c r="X565" s="383">
        <v>0</v>
      </c>
      <c r="Y565" s="384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customHeight="1" x14ac:dyDescent="0.25">
      <c r="A566" s="54" t="s">
        <v>710</v>
      </c>
      <c r="B566" s="54" t="s">
        <v>711</v>
      </c>
      <c r="C566" s="31">
        <v>4301051390</v>
      </c>
      <c r="D566" s="390">
        <v>4640242181233</v>
      </c>
      <c r="E566" s="391"/>
      <c r="F566" s="382">
        <v>0.3</v>
      </c>
      <c r="G566" s="32">
        <v>6</v>
      </c>
      <c r="H566" s="382">
        <v>1.8</v>
      </c>
      <c r="I566" s="382">
        <v>1.984</v>
      </c>
      <c r="J566" s="32">
        <v>234</v>
      </c>
      <c r="K566" s="32" t="s">
        <v>66</v>
      </c>
      <c r="L566" s="32"/>
      <c r="M566" s="33" t="s">
        <v>67</v>
      </c>
      <c r="N566" s="33"/>
      <c r="O566" s="32">
        <v>40</v>
      </c>
      <c r="P566" s="636" t="s">
        <v>712</v>
      </c>
      <c r="Q566" s="388"/>
      <c r="R566" s="388"/>
      <c r="S566" s="388"/>
      <c r="T566" s="389"/>
      <c r="U566" s="34" t="s">
        <v>713</v>
      </c>
      <c r="V566" s="34"/>
      <c r="W566" s="35" t="s">
        <v>68</v>
      </c>
      <c r="X566" s="383">
        <v>0</v>
      </c>
      <c r="Y566" s="384">
        <f>IFERROR(IF(X566="",0,CEILING((X566/$H566),1)*$H566),"")</f>
        <v>0</v>
      </c>
      <c r="Z566" s="36" t="str">
        <f>IFERROR(IF(Y566=0,"",ROUNDUP(Y566/H566,0)*0.00502),"")</f>
        <v/>
      </c>
      <c r="AA566" s="56"/>
      <c r="AB566" s="57"/>
      <c r="AC566" s="65"/>
      <c r="AG566" s="64"/>
      <c r="AJ566" s="66"/>
      <c r="AK566" s="66"/>
      <c r="BB566" s="363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714</v>
      </c>
      <c r="B567" s="54" t="s">
        <v>715</v>
      </c>
      <c r="C567" s="31">
        <v>4301051448</v>
      </c>
      <c r="D567" s="390">
        <v>4640242181226</v>
      </c>
      <c r="E567" s="391"/>
      <c r="F567" s="382">
        <v>0.3</v>
      </c>
      <c r="G567" s="32">
        <v>6</v>
      </c>
      <c r="H567" s="382">
        <v>1.8</v>
      </c>
      <c r="I567" s="382">
        <v>1.972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30</v>
      </c>
      <c r="P567" s="674" t="s">
        <v>716</v>
      </c>
      <c r="Q567" s="388"/>
      <c r="R567" s="388"/>
      <c r="S567" s="388"/>
      <c r="T567" s="389"/>
      <c r="U567" s="34"/>
      <c r="V567" s="34"/>
      <c r="W567" s="35" t="s">
        <v>68</v>
      </c>
      <c r="X567" s="383">
        <v>0</v>
      </c>
      <c r="Y567" s="384">
        <f>IFERROR(IF(X567="",0,CEILING((X567/$H567),1)*$H567),"")</f>
        <v>0</v>
      </c>
      <c r="Z567" s="36" t="str">
        <f>IFERROR(IF(Y567=0,"",ROUNDUP(Y567/H567,0)*0.00502),"")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397"/>
      <c r="B568" s="396"/>
      <c r="C568" s="396"/>
      <c r="D568" s="396"/>
      <c r="E568" s="396"/>
      <c r="F568" s="396"/>
      <c r="G568" s="396"/>
      <c r="H568" s="396"/>
      <c r="I568" s="396"/>
      <c r="J568" s="396"/>
      <c r="K568" s="396"/>
      <c r="L568" s="396"/>
      <c r="M568" s="396"/>
      <c r="N568" s="396"/>
      <c r="O568" s="398"/>
      <c r="P568" s="392" t="s">
        <v>69</v>
      </c>
      <c r="Q568" s="393"/>
      <c r="R568" s="393"/>
      <c r="S568" s="393"/>
      <c r="T568" s="393"/>
      <c r="U568" s="393"/>
      <c r="V568" s="394"/>
      <c r="W568" s="37" t="s">
        <v>70</v>
      </c>
      <c r="X568" s="385">
        <f>IFERROR(X564/H564,"0")+IFERROR(X565/H565,"0")+IFERROR(X566/H566,"0")+IFERROR(X567/H567,"0")</f>
        <v>0</v>
      </c>
      <c r="Y568" s="385">
        <f>IFERROR(Y564/H564,"0")+IFERROR(Y565/H565,"0")+IFERROR(Y566/H566,"0")+IFERROR(Y567/H567,"0")</f>
        <v>0</v>
      </c>
      <c r="Z568" s="385">
        <f>IFERROR(IF(Z564="",0,Z564),"0")+IFERROR(IF(Z565="",0,Z565),"0")+IFERROR(IF(Z566="",0,Z566),"0")+IFERROR(IF(Z567="",0,Z567),"0")</f>
        <v>0</v>
      </c>
      <c r="AA568" s="386"/>
      <c r="AB568" s="386"/>
      <c r="AC568" s="386"/>
    </row>
    <row r="569" spans="1:68" x14ac:dyDescent="0.2">
      <c r="A569" s="396"/>
      <c r="B569" s="396"/>
      <c r="C569" s="396"/>
      <c r="D569" s="396"/>
      <c r="E569" s="396"/>
      <c r="F569" s="396"/>
      <c r="G569" s="396"/>
      <c r="H569" s="396"/>
      <c r="I569" s="396"/>
      <c r="J569" s="396"/>
      <c r="K569" s="396"/>
      <c r="L569" s="396"/>
      <c r="M569" s="396"/>
      <c r="N569" s="396"/>
      <c r="O569" s="398"/>
      <c r="P569" s="392" t="s">
        <v>69</v>
      </c>
      <c r="Q569" s="393"/>
      <c r="R569" s="393"/>
      <c r="S569" s="393"/>
      <c r="T569" s="393"/>
      <c r="U569" s="393"/>
      <c r="V569" s="394"/>
      <c r="W569" s="37" t="s">
        <v>68</v>
      </c>
      <c r="X569" s="385">
        <f>IFERROR(SUM(X564:X567),"0")</f>
        <v>0</v>
      </c>
      <c r="Y569" s="385">
        <f>IFERROR(SUM(Y564:Y567),"0")</f>
        <v>0</v>
      </c>
      <c r="Z569" s="37"/>
      <c r="AA569" s="386"/>
      <c r="AB569" s="386"/>
      <c r="AC569" s="386"/>
    </row>
    <row r="570" spans="1:68" ht="14.25" customHeight="1" x14ac:dyDescent="0.25">
      <c r="A570" s="395" t="s">
        <v>170</v>
      </c>
      <c r="B570" s="396"/>
      <c r="C570" s="396"/>
      <c r="D570" s="396"/>
      <c r="E570" s="396"/>
      <c r="F570" s="396"/>
      <c r="G570" s="396"/>
      <c r="H570" s="396"/>
      <c r="I570" s="396"/>
      <c r="J570" s="396"/>
      <c r="K570" s="396"/>
      <c r="L570" s="396"/>
      <c r="M570" s="396"/>
      <c r="N570" s="396"/>
      <c r="O570" s="396"/>
      <c r="P570" s="396"/>
      <c r="Q570" s="396"/>
      <c r="R570" s="396"/>
      <c r="S570" s="396"/>
      <c r="T570" s="396"/>
      <c r="U570" s="396"/>
      <c r="V570" s="396"/>
      <c r="W570" s="396"/>
      <c r="X570" s="396"/>
      <c r="Y570" s="396"/>
      <c r="Z570" s="396"/>
      <c r="AA570" s="379"/>
      <c r="AB570" s="379"/>
      <c r="AC570" s="379"/>
    </row>
    <row r="571" spans="1:68" ht="27" customHeight="1" x14ac:dyDescent="0.25">
      <c r="A571" s="54" t="s">
        <v>717</v>
      </c>
      <c r="B571" s="54" t="s">
        <v>718</v>
      </c>
      <c r="C571" s="31">
        <v>4301060408</v>
      </c>
      <c r="D571" s="390">
        <v>4640242180120</v>
      </c>
      <c r="E571" s="391"/>
      <c r="F571" s="382">
        <v>1.3</v>
      </c>
      <c r="G571" s="32">
        <v>6</v>
      </c>
      <c r="H571" s="382">
        <v>7.8</v>
      </c>
      <c r="I571" s="382">
        <v>8.2799999999999994</v>
      </c>
      <c r="J571" s="32">
        <v>56</v>
      </c>
      <c r="K571" s="32" t="s">
        <v>112</v>
      </c>
      <c r="L571" s="32"/>
      <c r="M571" s="33" t="s">
        <v>67</v>
      </c>
      <c r="N571" s="33"/>
      <c r="O571" s="32">
        <v>40</v>
      </c>
      <c r="P571" s="489" t="s">
        <v>719</v>
      </c>
      <c r="Q571" s="388"/>
      <c r="R571" s="388"/>
      <c r="S571" s="388"/>
      <c r="T571" s="389"/>
      <c r="U571" s="34"/>
      <c r="V571" s="34"/>
      <c r="W571" s="35" t="s">
        <v>68</v>
      </c>
      <c r="X571" s="383">
        <v>0</v>
      </c>
      <c r="Y571" s="38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customHeight="1" x14ac:dyDescent="0.25">
      <c r="A572" s="54" t="s">
        <v>717</v>
      </c>
      <c r="B572" s="54" t="s">
        <v>720</v>
      </c>
      <c r="C572" s="31">
        <v>4301060354</v>
      </c>
      <c r="D572" s="390">
        <v>4640242180120</v>
      </c>
      <c r="E572" s="391"/>
      <c r="F572" s="382">
        <v>1.3</v>
      </c>
      <c r="G572" s="32">
        <v>6</v>
      </c>
      <c r="H572" s="382">
        <v>7.8</v>
      </c>
      <c r="I572" s="382">
        <v>8.2799999999999994</v>
      </c>
      <c r="J572" s="32">
        <v>56</v>
      </c>
      <c r="K572" s="32" t="s">
        <v>112</v>
      </c>
      <c r="L572" s="32"/>
      <c r="M572" s="33" t="s">
        <v>67</v>
      </c>
      <c r="N572" s="33"/>
      <c r="O572" s="32">
        <v>40</v>
      </c>
      <c r="P572" s="499" t="s">
        <v>721</v>
      </c>
      <c r="Q572" s="388"/>
      <c r="R572" s="388"/>
      <c r="S572" s="388"/>
      <c r="T572" s="389"/>
      <c r="U572" s="34"/>
      <c r="V572" s="34"/>
      <c r="W572" s="35" t="s">
        <v>68</v>
      </c>
      <c r="X572" s="383">
        <v>0</v>
      </c>
      <c r="Y572" s="384">
        <f>IFERROR(IF(X572="",0,CEILING((X572/$H572),1)*$H572),"")</f>
        <v>0</v>
      </c>
      <c r="Z572" s="36" t="str">
        <f>IFERROR(IF(Y572=0,"",ROUNDUP(Y572/H572,0)*0.02175),"")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27" customHeight="1" x14ac:dyDescent="0.25">
      <c r="A573" s="54" t="s">
        <v>722</v>
      </c>
      <c r="B573" s="54" t="s">
        <v>723</v>
      </c>
      <c r="C573" s="31">
        <v>4301060407</v>
      </c>
      <c r="D573" s="390">
        <v>4640242180137</v>
      </c>
      <c r="E573" s="391"/>
      <c r="F573" s="382">
        <v>1.3</v>
      </c>
      <c r="G573" s="32">
        <v>6</v>
      </c>
      <c r="H573" s="382">
        <v>7.8</v>
      </c>
      <c r="I573" s="382">
        <v>8.2799999999999994</v>
      </c>
      <c r="J573" s="32">
        <v>56</v>
      </c>
      <c r="K573" s="32" t="s">
        <v>112</v>
      </c>
      <c r="L573" s="32"/>
      <c r="M573" s="33" t="s">
        <v>67</v>
      </c>
      <c r="N573" s="33"/>
      <c r="O573" s="32">
        <v>40</v>
      </c>
      <c r="P573" s="495" t="s">
        <v>724</v>
      </c>
      <c r="Q573" s="388"/>
      <c r="R573" s="388"/>
      <c r="S573" s="388"/>
      <c r="T573" s="389"/>
      <c r="U573" s="34"/>
      <c r="V573" s="34"/>
      <c r="W573" s="35" t="s">
        <v>68</v>
      </c>
      <c r="X573" s="383">
        <v>0</v>
      </c>
      <c r="Y573" s="384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7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722</v>
      </c>
      <c r="B574" s="54" t="s">
        <v>725</v>
      </c>
      <c r="C574" s="31">
        <v>4301060355</v>
      </c>
      <c r="D574" s="390">
        <v>4640242180137</v>
      </c>
      <c r="E574" s="391"/>
      <c r="F574" s="382">
        <v>1.3</v>
      </c>
      <c r="G574" s="32">
        <v>6</v>
      </c>
      <c r="H574" s="382">
        <v>7.8</v>
      </c>
      <c r="I574" s="382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539" t="s">
        <v>726</v>
      </c>
      <c r="Q574" s="388"/>
      <c r="R574" s="388"/>
      <c r="S574" s="388"/>
      <c r="T574" s="389"/>
      <c r="U574" s="34"/>
      <c r="V574" s="34"/>
      <c r="W574" s="35" t="s">
        <v>68</v>
      </c>
      <c r="X574" s="383">
        <v>0</v>
      </c>
      <c r="Y574" s="384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x14ac:dyDescent="0.2">
      <c r="A575" s="397"/>
      <c r="B575" s="396"/>
      <c r="C575" s="396"/>
      <c r="D575" s="396"/>
      <c r="E575" s="396"/>
      <c r="F575" s="396"/>
      <c r="G575" s="396"/>
      <c r="H575" s="396"/>
      <c r="I575" s="396"/>
      <c r="J575" s="396"/>
      <c r="K575" s="396"/>
      <c r="L575" s="396"/>
      <c r="M575" s="396"/>
      <c r="N575" s="396"/>
      <c r="O575" s="398"/>
      <c r="P575" s="392" t="s">
        <v>69</v>
      </c>
      <c r="Q575" s="393"/>
      <c r="R575" s="393"/>
      <c r="S575" s="393"/>
      <c r="T575" s="393"/>
      <c r="U575" s="393"/>
      <c r="V575" s="394"/>
      <c r="W575" s="37" t="s">
        <v>70</v>
      </c>
      <c r="X575" s="385">
        <f>IFERROR(X571/H571,"0")+IFERROR(X572/H572,"0")+IFERROR(X573/H573,"0")+IFERROR(X574/H574,"0")</f>
        <v>0</v>
      </c>
      <c r="Y575" s="385">
        <f>IFERROR(Y571/H571,"0")+IFERROR(Y572/H572,"0")+IFERROR(Y573/H573,"0")+IFERROR(Y574/H574,"0")</f>
        <v>0</v>
      </c>
      <c r="Z575" s="385">
        <f>IFERROR(IF(Z571="",0,Z571),"0")+IFERROR(IF(Z572="",0,Z572),"0")+IFERROR(IF(Z573="",0,Z573),"0")+IFERROR(IF(Z574="",0,Z574),"0")</f>
        <v>0</v>
      </c>
      <c r="AA575" s="386"/>
      <c r="AB575" s="386"/>
      <c r="AC575" s="386"/>
    </row>
    <row r="576" spans="1:68" x14ac:dyDescent="0.2">
      <c r="A576" s="396"/>
      <c r="B576" s="396"/>
      <c r="C576" s="396"/>
      <c r="D576" s="396"/>
      <c r="E576" s="396"/>
      <c r="F576" s="396"/>
      <c r="G576" s="396"/>
      <c r="H576" s="396"/>
      <c r="I576" s="396"/>
      <c r="J576" s="396"/>
      <c r="K576" s="396"/>
      <c r="L576" s="396"/>
      <c r="M576" s="396"/>
      <c r="N576" s="396"/>
      <c r="O576" s="398"/>
      <c r="P576" s="392" t="s">
        <v>69</v>
      </c>
      <c r="Q576" s="393"/>
      <c r="R576" s="393"/>
      <c r="S576" s="393"/>
      <c r="T576" s="393"/>
      <c r="U576" s="393"/>
      <c r="V576" s="394"/>
      <c r="W576" s="37" t="s">
        <v>68</v>
      </c>
      <c r="X576" s="385">
        <f>IFERROR(SUM(X571:X574),"0")</f>
        <v>0</v>
      </c>
      <c r="Y576" s="385">
        <f>IFERROR(SUM(Y571:Y574),"0")</f>
        <v>0</v>
      </c>
      <c r="Z576" s="37"/>
      <c r="AA576" s="386"/>
      <c r="AB576" s="386"/>
      <c r="AC576" s="386"/>
    </row>
    <row r="577" spans="1:68" ht="16.5" customHeight="1" x14ac:dyDescent="0.25">
      <c r="A577" s="445" t="s">
        <v>727</v>
      </c>
      <c r="B577" s="396"/>
      <c r="C577" s="396"/>
      <c r="D577" s="396"/>
      <c r="E577" s="396"/>
      <c r="F577" s="396"/>
      <c r="G577" s="396"/>
      <c r="H577" s="396"/>
      <c r="I577" s="396"/>
      <c r="J577" s="396"/>
      <c r="K577" s="396"/>
      <c r="L577" s="396"/>
      <c r="M577" s="396"/>
      <c r="N577" s="396"/>
      <c r="O577" s="396"/>
      <c r="P577" s="396"/>
      <c r="Q577" s="396"/>
      <c r="R577" s="396"/>
      <c r="S577" s="396"/>
      <c r="T577" s="396"/>
      <c r="U577" s="396"/>
      <c r="V577" s="396"/>
      <c r="W577" s="396"/>
      <c r="X577" s="396"/>
      <c r="Y577" s="396"/>
      <c r="Z577" s="396"/>
      <c r="AA577" s="378"/>
      <c r="AB577" s="378"/>
      <c r="AC577" s="378"/>
    </row>
    <row r="578" spans="1:68" ht="14.25" customHeight="1" x14ac:dyDescent="0.25">
      <c r="A578" s="395" t="s">
        <v>109</v>
      </c>
      <c r="B578" s="396"/>
      <c r="C578" s="396"/>
      <c r="D578" s="396"/>
      <c r="E578" s="396"/>
      <c r="F578" s="396"/>
      <c r="G578" s="396"/>
      <c r="H578" s="396"/>
      <c r="I578" s="396"/>
      <c r="J578" s="396"/>
      <c r="K578" s="396"/>
      <c r="L578" s="396"/>
      <c r="M578" s="396"/>
      <c r="N578" s="396"/>
      <c r="O578" s="396"/>
      <c r="P578" s="396"/>
      <c r="Q578" s="396"/>
      <c r="R578" s="396"/>
      <c r="S578" s="396"/>
      <c r="T578" s="396"/>
      <c r="U578" s="396"/>
      <c r="V578" s="396"/>
      <c r="W578" s="396"/>
      <c r="X578" s="396"/>
      <c r="Y578" s="396"/>
      <c r="Z578" s="396"/>
      <c r="AA578" s="379"/>
      <c r="AB578" s="379"/>
      <c r="AC578" s="379"/>
    </row>
    <row r="579" spans="1:68" ht="27" customHeight="1" x14ac:dyDescent="0.25">
      <c r="A579" s="54" t="s">
        <v>728</v>
      </c>
      <c r="B579" s="54" t="s">
        <v>729</v>
      </c>
      <c r="C579" s="31">
        <v>4301011951</v>
      </c>
      <c r="D579" s="390">
        <v>4640242180045</v>
      </c>
      <c r="E579" s="391"/>
      <c r="F579" s="382">
        <v>1.35</v>
      </c>
      <c r="G579" s="32">
        <v>8</v>
      </c>
      <c r="H579" s="382">
        <v>10.8</v>
      </c>
      <c r="I579" s="382">
        <v>11.28</v>
      </c>
      <c r="J579" s="32">
        <v>56</v>
      </c>
      <c r="K579" s="32" t="s">
        <v>112</v>
      </c>
      <c r="L579" s="32"/>
      <c r="M579" s="33" t="s">
        <v>113</v>
      </c>
      <c r="N579" s="33"/>
      <c r="O579" s="32">
        <v>55</v>
      </c>
      <c r="P579" s="749" t="s">
        <v>730</v>
      </c>
      <c r="Q579" s="388"/>
      <c r="R579" s="388"/>
      <c r="S579" s="388"/>
      <c r="T579" s="389"/>
      <c r="U579" s="34"/>
      <c r="V579" s="34"/>
      <c r="W579" s="35" t="s">
        <v>68</v>
      </c>
      <c r="X579" s="383">
        <v>0</v>
      </c>
      <c r="Y579" s="384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9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customHeight="1" x14ac:dyDescent="0.25">
      <c r="A580" s="54" t="s">
        <v>731</v>
      </c>
      <c r="B580" s="54" t="s">
        <v>732</v>
      </c>
      <c r="C580" s="31">
        <v>4301011950</v>
      </c>
      <c r="D580" s="390">
        <v>4640242180601</v>
      </c>
      <c r="E580" s="391"/>
      <c r="F580" s="382">
        <v>1.35</v>
      </c>
      <c r="G580" s="32">
        <v>8</v>
      </c>
      <c r="H580" s="382">
        <v>10.8</v>
      </c>
      <c r="I580" s="382">
        <v>11.28</v>
      </c>
      <c r="J580" s="32">
        <v>56</v>
      </c>
      <c r="K580" s="32" t="s">
        <v>112</v>
      </c>
      <c r="L580" s="32"/>
      <c r="M580" s="33" t="s">
        <v>113</v>
      </c>
      <c r="N580" s="33"/>
      <c r="O580" s="32">
        <v>55</v>
      </c>
      <c r="P580" s="695" t="s">
        <v>733</v>
      </c>
      <c r="Q580" s="388"/>
      <c r="R580" s="388"/>
      <c r="S580" s="388"/>
      <c r="T580" s="389"/>
      <c r="U580" s="34"/>
      <c r="V580" s="34"/>
      <c r="W580" s="35" t="s">
        <v>68</v>
      </c>
      <c r="X580" s="383">
        <v>0</v>
      </c>
      <c r="Y580" s="384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70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x14ac:dyDescent="0.2">
      <c r="A581" s="397"/>
      <c r="B581" s="396"/>
      <c r="C581" s="396"/>
      <c r="D581" s="396"/>
      <c r="E581" s="396"/>
      <c r="F581" s="396"/>
      <c r="G581" s="396"/>
      <c r="H581" s="396"/>
      <c r="I581" s="396"/>
      <c r="J581" s="396"/>
      <c r="K581" s="396"/>
      <c r="L581" s="396"/>
      <c r="M581" s="396"/>
      <c r="N581" s="396"/>
      <c r="O581" s="398"/>
      <c r="P581" s="392" t="s">
        <v>69</v>
      </c>
      <c r="Q581" s="393"/>
      <c r="R581" s="393"/>
      <c r="S581" s="393"/>
      <c r="T581" s="393"/>
      <c r="U581" s="393"/>
      <c r="V581" s="394"/>
      <c r="W581" s="37" t="s">
        <v>70</v>
      </c>
      <c r="X581" s="385">
        <f>IFERROR(X579/H579,"0")+IFERROR(X580/H580,"0")</f>
        <v>0</v>
      </c>
      <c r="Y581" s="385">
        <f>IFERROR(Y579/H579,"0")+IFERROR(Y580/H580,"0")</f>
        <v>0</v>
      </c>
      <c r="Z581" s="385">
        <f>IFERROR(IF(Z579="",0,Z579),"0")+IFERROR(IF(Z580="",0,Z580),"0")</f>
        <v>0</v>
      </c>
      <c r="AA581" s="386"/>
      <c r="AB581" s="386"/>
      <c r="AC581" s="386"/>
    </row>
    <row r="582" spans="1:68" x14ac:dyDescent="0.2">
      <c r="A582" s="396"/>
      <c r="B582" s="396"/>
      <c r="C582" s="396"/>
      <c r="D582" s="396"/>
      <c r="E582" s="396"/>
      <c r="F582" s="396"/>
      <c r="G582" s="396"/>
      <c r="H582" s="396"/>
      <c r="I582" s="396"/>
      <c r="J582" s="396"/>
      <c r="K582" s="396"/>
      <c r="L582" s="396"/>
      <c r="M582" s="396"/>
      <c r="N582" s="396"/>
      <c r="O582" s="398"/>
      <c r="P582" s="392" t="s">
        <v>69</v>
      </c>
      <c r="Q582" s="393"/>
      <c r="R582" s="393"/>
      <c r="S582" s="393"/>
      <c r="T582" s="393"/>
      <c r="U582" s="393"/>
      <c r="V582" s="394"/>
      <c r="W582" s="37" t="s">
        <v>68</v>
      </c>
      <c r="X582" s="385">
        <f>IFERROR(SUM(X579:X580),"0")</f>
        <v>0</v>
      </c>
      <c r="Y582" s="385">
        <f>IFERROR(SUM(Y579:Y580),"0")</f>
        <v>0</v>
      </c>
      <c r="Z582" s="37"/>
      <c r="AA582" s="386"/>
      <c r="AB582" s="386"/>
      <c r="AC582" s="386"/>
    </row>
    <row r="583" spans="1:68" ht="14.25" customHeight="1" x14ac:dyDescent="0.25">
      <c r="A583" s="395" t="s">
        <v>149</v>
      </c>
      <c r="B583" s="396"/>
      <c r="C583" s="396"/>
      <c r="D583" s="396"/>
      <c r="E583" s="396"/>
      <c r="F583" s="396"/>
      <c r="G583" s="396"/>
      <c r="H583" s="396"/>
      <c r="I583" s="396"/>
      <c r="J583" s="396"/>
      <c r="K583" s="396"/>
      <c r="L583" s="396"/>
      <c r="M583" s="396"/>
      <c r="N583" s="396"/>
      <c r="O583" s="396"/>
      <c r="P583" s="396"/>
      <c r="Q583" s="396"/>
      <c r="R583" s="396"/>
      <c r="S583" s="396"/>
      <c r="T583" s="396"/>
      <c r="U583" s="396"/>
      <c r="V583" s="396"/>
      <c r="W583" s="396"/>
      <c r="X583" s="396"/>
      <c r="Y583" s="396"/>
      <c r="Z583" s="396"/>
      <c r="AA583" s="379"/>
      <c r="AB583" s="379"/>
      <c r="AC583" s="379"/>
    </row>
    <row r="584" spans="1:68" ht="27" customHeight="1" x14ac:dyDescent="0.25">
      <c r="A584" s="54" t="s">
        <v>734</v>
      </c>
      <c r="B584" s="54" t="s">
        <v>735</v>
      </c>
      <c r="C584" s="31">
        <v>4301020314</v>
      </c>
      <c r="D584" s="390">
        <v>4640242180090</v>
      </c>
      <c r="E584" s="391"/>
      <c r="F584" s="382">
        <v>1.35</v>
      </c>
      <c r="G584" s="32">
        <v>8</v>
      </c>
      <c r="H584" s="382">
        <v>10.8</v>
      </c>
      <c r="I584" s="382">
        <v>11.28</v>
      </c>
      <c r="J584" s="32">
        <v>56</v>
      </c>
      <c r="K584" s="32" t="s">
        <v>112</v>
      </c>
      <c r="L584" s="32"/>
      <c r="M584" s="33" t="s">
        <v>113</v>
      </c>
      <c r="N584" s="33"/>
      <c r="O584" s="32">
        <v>50</v>
      </c>
      <c r="P584" s="516" t="s">
        <v>736</v>
      </c>
      <c r="Q584" s="388"/>
      <c r="R584" s="388"/>
      <c r="S584" s="388"/>
      <c r="T584" s="389"/>
      <c r="U584" s="34"/>
      <c r="V584" s="34"/>
      <c r="W584" s="35" t="s">
        <v>68</v>
      </c>
      <c r="X584" s="383">
        <v>0</v>
      </c>
      <c r="Y584" s="384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71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397"/>
      <c r="B585" s="396"/>
      <c r="C585" s="396"/>
      <c r="D585" s="396"/>
      <c r="E585" s="396"/>
      <c r="F585" s="396"/>
      <c r="G585" s="396"/>
      <c r="H585" s="396"/>
      <c r="I585" s="396"/>
      <c r="J585" s="396"/>
      <c r="K585" s="396"/>
      <c r="L585" s="396"/>
      <c r="M585" s="396"/>
      <c r="N585" s="396"/>
      <c r="O585" s="398"/>
      <c r="P585" s="392" t="s">
        <v>69</v>
      </c>
      <c r="Q585" s="393"/>
      <c r="R585" s="393"/>
      <c r="S585" s="393"/>
      <c r="T585" s="393"/>
      <c r="U585" s="393"/>
      <c r="V585" s="394"/>
      <c r="W585" s="37" t="s">
        <v>70</v>
      </c>
      <c r="X585" s="385">
        <f>IFERROR(X584/H584,"0")</f>
        <v>0</v>
      </c>
      <c r="Y585" s="385">
        <f>IFERROR(Y584/H584,"0")</f>
        <v>0</v>
      </c>
      <c r="Z585" s="385">
        <f>IFERROR(IF(Z584="",0,Z584),"0")</f>
        <v>0</v>
      </c>
      <c r="AA585" s="386"/>
      <c r="AB585" s="386"/>
      <c r="AC585" s="386"/>
    </row>
    <row r="586" spans="1:68" x14ac:dyDescent="0.2">
      <c r="A586" s="396"/>
      <c r="B586" s="396"/>
      <c r="C586" s="396"/>
      <c r="D586" s="396"/>
      <c r="E586" s="396"/>
      <c r="F586" s="396"/>
      <c r="G586" s="396"/>
      <c r="H586" s="396"/>
      <c r="I586" s="396"/>
      <c r="J586" s="396"/>
      <c r="K586" s="396"/>
      <c r="L586" s="396"/>
      <c r="M586" s="396"/>
      <c r="N586" s="396"/>
      <c r="O586" s="398"/>
      <c r="P586" s="392" t="s">
        <v>69</v>
      </c>
      <c r="Q586" s="393"/>
      <c r="R586" s="393"/>
      <c r="S586" s="393"/>
      <c r="T586" s="393"/>
      <c r="U586" s="393"/>
      <c r="V586" s="394"/>
      <c r="W586" s="37" t="s">
        <v>68</v>
      </c>
      <c r="X586" s="385">
        <f>IFERROR(SUM(X584:X584),"0")</f>
        <v>0</v>
      </c>
      <c r="Y586" s="385">
        <f>IFERROR(SUM(Y584:Y584),"0")</f>
        <v>0</v>
      </c>
      <c r="Z586" s="37"/>
      <c r="AA586" s="386"/>
      <c r="AB586" s="386"/>
      <c r="AC586" s="386"/>
    </row>
    <row r="587" spans="1:68" ht="14.25" customHeight="1" x14ac:dyDescent="0.25">
      <c r="A587" s="395" t="s">
        <v>63</v>
      </c>
      <c r="B587" s="396"/>
      <c r="C587" s="396"/>
      <c r="D587" s="396"/>
      <c r="E587" s="396"/>
      <c r="F587" s="396"/>
      <c r="G587" s="396"/>
      <c r="H587" s="396"/>
      <c r="I587" s="396"/>
      <c r="J587" s="396"/>
      <c r="K587" s="396"/>
      <c r="L587" s="396"/>
      <c r="M587" s="396"/>
      <c r="N587" s="396"/>
      <c r="O587" s="396"/>
      <c r="P587" s="396"/>
      <c r="Q587" s="396"/>
      <c r="R587" s="396"/>
      <c r="S587" s="396"/>
      <c r="T587" s="396"/>
      <c r="U587" s="396"/>
      <c r="V587" s="396"/>
      <c r="W587" s="396"/>
      <c r="X587" s="396"/>
      <c r="Y587" s="396"/>
      <c r="Z587" s="396"/>
      <c r="AA587" s="379"/>
      <c r="AB587" s="379"/>
      <c r="AC587" s="379"/>
    </row>
    <row r="588" spans="1:68" ht="27" customHeight="1" x14ac:dyDescent="0.25">
      <c r="A588" s="54" t="s">
        <v>737</v>
      </c>
      <c r="B588" s="54" t="s">
        <v>738</v>
      </c>
      <c r="C588" s="31">
        <v>4301031321</v>
      </c>
      <c r="D588" s="390">
        <v>4640242180076</v>
      </c>
      <c r="E588" s="391"/>
      <c r="F588" s="382">
        <v>0.7</v>
      </c>
      <c r="G588" s="32">
        <v>6</v>
      </c>
      <c r="H588" s="382">
        <v>4.2</v>
      </c>
      <c r="I588" s="382">
        <v>4.4000000000000004</v>
      </c>
      <c r="J588" s="32">
        <v>156</v>
      </c>
      <c r="K588" s="32" t="s">
        <v>74</v>
      </c>
      <c r="L588" s="32"/>
      <c r="M588" s="33" t="s">
        <v>67</v>
      </c>
      <c r="N588" s="33"/>
      <c r="O588" s="32">
        <v>40</v>
      </c>
      <c r="P588" s="720" t="s">
        <v>739</v>
      </c>
      <c r="Q588" s="388"/>
      <c r="R588" s="388"/>
      <c r="S588" s="388"/>
      <c r="T588" s="389"/>
      <c r="U588" s="34"/>
      <c r="V588" s="34"/>
      <c r="W588" s="35" t="s">
        <v>68</v>
      </c>
      <c r="X588" s="383">
        <v>0</v>
      </c>
      <c r="Y588" s="38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5"/>
      <c r="AG588" s="64"/>
      <c r="AJ588" s="66"/>
      <c r="AK588" s="66"/>
      <c r="BB588" s="372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397"/>
      <c r="B589" s="396"/>
      <c r="C589" s="396"/>
      <c r="D589" s="396"/>
      <c r="E589" s="396"/>
      <c r="F589" s="396"/>
      <c r="G589" s="396"/>
      <c r="H589" s="396"/>
      <c r="I589" s="396"/>
      <c r="J589" s="396"/>
      <c r="K589" s="396"/>
      <c r="L589" s="396"/>
      <c r="M589" s="396"/>
      <c r="N589" s="396"/>
      <c r="O589" s="398"/>
      <c r="P589" s="392" t="s">
        <v>69</v>
      </c>
      <c r="Q589" s="393"/>
      <c r="R589" s="393"/>
      <c r="S589" s="393"/>
      <c r="T589" s="393"/>
      <c r="U589" s="393"/>
      <c r="V589" s="394"/>
      <c r="W589" s="37" t="s">
        <v>70</v>
      </c>
      <c r="X589" s="385">
        <f>IFERROR(X588/H588,"0")</f>
        <v>0</v>
      </c>
      <c r="Y589" s="385">
        <f>IFERROR(Y588/H588,"0")</f>
        <v>0</v>
      </c>
      <c r="Z589" s="385">
        <f>IFERROR(IF(Z588="",0,Z588),"0")</f>
        <v>0</v>
      </c>
      <c r="AA589" s="386"/>
      <c r="AB589" s="386"/>
      <c r="AC589" s="386"/>
    </row>
    <row r="590" spans="1:68" x14ac:dyDescent="0.2">
      <c r="A590" s="396"/>
      <c r="B590" s="396"/>
      <c r="C590" s="396"/>
      <c r="D590" s="396"/>
      <c r="E590" s="396"/>
      <c r="F590" s="396"/>
      <c r="G590" s="396"/>
      <c r="H590" s="396"/>
      <c r="I590" s="396"/>
      <c r="J590" s="396"/>
      <c r="K590" s="396"/>
      <c r="L590" s="396"/>
      <c r="M590" s="396"/>
      <c r="N590" s="396"/>
      <c r="O590" s="398"/>
      <c r="P590" s="392" t="s">
        <v>69</v>
      </c>
      <c r="Q590" s="393"/>
      <c r="R590" s="393"/>
      <c r="S590" s="393"/>
      <c r="T590" s="393"/>
      <c r="U590" s="393"/>
      <c r="V590" s="394"/>
      <c r="W590" s="37" t="s">
        <v>68</v>
      </c>
      <c r="X590" s="385">
        <f>IFERROR(SUM(X588:X588),"0")</f>
        <v>0</v>
      </c>
      <c r="Y590" s="385">
        <f>IFERROR(SUM(Y588:Y588),"0")</f>
        <v>0</v>
      </c>
      <c r="Z590" s="37"/>
      <c r="AA590" s="386"/>
      <c r="AB590" s="386"/>
      <c r="AC590" s="386"/>
    </row>
    <row r="591" spans="1:68" ht="14.25" customHeight="1" x14ac:dyDescent="0.25">
      <c r="A591" s="395" t="s">
        <v>71</v>
      </c>
      <c r="B591" s="396"/>
      <c r="C591" s="396"/>
      <c r="D591" s="396"/>
      <c r="E591" s="396"/>
      <c r="F591" s="396"/>
      <c r="G591" s="396"/>
      <c r="H591" s="396"/>
      <c r="I591" s="396"/>
      <c r="J591" s="396"/>
      <c r="K591" s="396"/>
      <c r="L591" s="396"/>
      <c r="M591" s="396"/>
      <c r="N591" s="396"/>
      <c r="O591" s="396"/>
      <c r="P591" s="396"/>
      <c r="Q591" s="396"/>
      <c r="R591" s="396"/>
      <c r="S591" s="396"/>
      <c r="T591" s="396"/>
      <c r="U591" s="396"/>
      <c r="V591" s="396"/>
      <c r="W591" s="396"/>
      <c r="X591" s="396"/>
      <c r="Y591" s="396"/>
      <c r="Z591" s="396"/>
      <c r="AA591" s="379"/>
      <c r="AB591" s="379"/>
      <c r="AC591" s="379"/>
    </row>
    <row r="592" spans="1:68" ht="27" customHeight="1" x14ac:dyDescent="0.25">
      <c r="A592" s="54" t="s">
        <v>740</v>
      </c>
      <c r="B592" s="54" t="s">
        <v>741</v>
      </c>
      <c r="C592" s="31">
        <v>4301051780</v>
      </c>
      <c r="D592" s="390">
        <v>4640242180106</v>
      </c>
      <c r="E592" s="391"/>
      <c r="F592" s="382">
        <v>1.3</v>
      </c>
      <c r="G592" s="32">
        <v>6</v>
      </c>
      <c r="H592" s="382">
        <v>7.8</v>
      </c>
      <c r="I592" s="382">
        <v>8.2799999999999994</v>
      </c>
      <c r="J592" s="32">
        <v>56</v>
      </c>
      <c r="K592" s="32" t="s">
        <v>112</v>
      </c>
      <c r="L592" s="32"/>
      <c r="M592" s="33" t="s">
        <v>67</v>
      </c>
      <c r="N592" s="33"/>
      <c r="O592" s="32">
        <v>45</v>
      </c>
      <c r="P592" s="549" t="s">
        <v>742</v>
      </c>
      <c r="Q592" s="388"/>
      <c r="R592" s="388"/>
      <c r="S592" s="388"/>
      <c r="T592" s="389"/>
      <c r="U592" s="34"/>
      <c r="V592" s="34"/>
      <c r="W592" s="35" t="s">
        <v>68</v>
      </c>
      <c r="X592" s="383">
        <v>0</v>
      </c>
      <c r="Y592" s="3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3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32" x14ac:dyDescent="0.2">
      <c r="A593" s="397"/>
      <c r="B593" s="396"/>
      <c r="C593" s="396"/>
      <c r="D593" s="396"/>
      <c r="E593" s="396"/>
      <c r="F593" s="396"/>
      <c r="G593" s="396"/>
      <c r="H593" s="396"/>
      <c r="I593" s="396"/>
      <c r="J593" s="396"/>
      <c r="K593" s="396"/>
      <c r="L593" s="396"/>
      <c r="M593" s="396"/>
      <c r="N593" s="396"/>
      <c r="O593" s="398"/>
      <c r="P593" s="392" t="s">
        <v>69</v>
      </c>
      <c r="Q593" s="393"/>
      <c r="R593" s="393"/>
      <c r="S593" s="393"/>
      <c r="T593" s="393"/>
      <c r="U593" s="393"/>
      <c r="V593" s="394"/>
      <c r="W593" s="37" t="s">
        <v>70</v>
      </c>
      <c r="X593" s="385">
        <f>IFERROR(X592/H592,"0")</f>
        <v>0</v>
      </c>
      <c r="Y593" s="385">
        <f>IFERROR(Y592/H592,"0")</f>
        <v>0</v>
      </c>
      <c r="Z593" s="385">
        <f>IFERROR(IF(Z592="",0,Z592),"0")</f>
        <v>0</v>
      </c>
      <c r="AA593" s="386"/>
      <c r="AB593" s="386"/>
      <c r="AC593" s="386"/>
    </row>
    <row r="594" spans="1:32" x14ac:dyDescent="0.2">
      <c r="A594" s="396"/>
      <c r="B594" s="396"/>
      <c r="C594" s="396"/>
      <c r="D594" s="396"/>
      <c r="E594" s="396"/>
      <c r="F594" s="396"/>
      <c r="G594" s="396"/>
      <c r="H594" s="396"/>
      <c r="I594" s="396"/>
      <c r="J594" s="396"/>
      <c r="K594" s="396"/>
      <c r="L594" s="396"/>
      <c r="M594" s="396"/>
      <c r="N594" s="396"/>
      <c r="O594" s="398"/>
      <c r="P594" s="392" t="s">
        <v>69</v>
      </c>
      <c r="Q594" s="393"/>
      <c r="R594" s="393"/>
      <c r="S594" s="393"/>
      <c r="T594" s="393"/>
      <c r="U594" s="393"/>
      <c r="V594" s="394"/>
      <c r="W594" s="37" t="s">
        <v>68</v>
      </c>
      <c r="X594" s="385">
        <f>IFERROR(SUM(X592:X592),"0")</f>
        <v>0</v>
      </c>
      <c r="Y594" s="385">
        <f>IFERROR(SUM(Y592:Y592),"0")</f>
        <v>0</v>
      </c>
      <c r="Z594" s="37"/>
      <c r="AA594" s="386"/>
      <c r="AB594" s="386"/>
      <c r="AC594" s="386"/>
    </row>
    <row r="595" spans="1:32" ht="15" customHeight="1" x14ac:dyDescent="0.2">
      <c r="A595" s="527"/>
      <c r="B595" s="396"/>
      <c r="C595" s="396"/>
      <c r="D595" s="396"/>
      <c r="E595" s="396"/>
      <c r="F595" s="396"/>
      <c r="G595" s="396"/>
      <c r="H595" s="396"/>
      <c r="I595" s="396"/>
      <c r="J595" s="396"/>
      <c r="K595" s="396"/>
      <c r="L595" s="396"/>
      <c r="M595" s="396"/>
      <c r="N595" s="396"/>
      <c r="O595" s="528"/>
      <c r="P595" s="564" t="s">
        <v>743</v>
      </c>
      <c r="Q595" s="536"/>
      <c r="R595" s="536"/>
      <c r="S595" s="536"/>
      <c r="T595" s="536"/>
      <c r="U595" s="536"/>
      <c r="V595" s="537"/>
      <c r="W595" s="37" t="s">
        <v>68</v>
      </c>
      <c r="X595" s="385">
        <f>IFERROR(X24+X37+X41+X45+X49+X60+X65+X77+X82+X91+X96+X102+X111+X119+X128+X136+X145+X150+X156+X161+X166+X173+X181+X187+X200+X206+X211+X222+X236+X244+X256+X268+X278+X283+X290+X299+X304+X309+X314+X326+X333+X342+X348+X355+X361+X366+X372+X386+X391+X397+X402+X410+X415+X423+X427+X433+X457+X462+X466+X471+X480+X484+X491+X496+X509+X514+X523+X529+X533+X545+X552+X562+X569+X576+X582+X586+X590+X594,"0")</f>
        <v>9450</v>
      </c>
      <c r="Y595" s="385">
        <f>IFERROR(Y24+Y37+Y41+Y45+Y49+Y60+Y65+Y77+Y82+Y91+Y96+Y102+Y111+Y119+Y128+Y136+Y145+Y150+Y156+Y161+Y166+Y173+Y181+Y187+Y200+Y206+Y211+Y222+Y236+Y244+Y256+Y268+Y278+Y283+Y290+Y299+Y304+Y309+Y314+Y326+Y333+Y342+Y348+Y355+Y361+Y366+Y372+Y386+Y391+Y397+Y402+Y410+Y415+Y423+Y427+Y433+Y457+Y462+Y466+Y471+Y480+Y484+Y491+Y496+Y509+Y514+Y523+Y529+Y533+Y545+Y552+Y562+Y569+Y576+Y582+Y586+Y590+Y594,"0")</f>
        <v>9488.4</v>
      </c>
      <c r="Z595" s="37"/>
      <c r="AA595" s="386"/>
      <c r="AB595" s="386"/>
      <c r="AC595" s="386"/>
    </row>
    <row r="596" spans="1:32" x14ac:dyDescent="0.2">
      <c r="A596" s="396"/>
      <c r="B596" s="396"/>
      <c r="C596" s="396"/>
      <c r="D596" s="396"/>
      <c r="E596" s="396"/>
      <c r="F596" s="396"/>
      <c r="G596" s="396"/>
      <c r="H596" s="396"/>
      <c r="I596" s="396"/>
      <c r="J596" s="396"/>
      <c r="K596" s="396"/>
      <c r="L596" s="396"/>
      <c r="M596" s="396"/>
      <c r="N596" s="396"/>
      <c r="O596" s="528"/>
      <c r="P596" s="564" t="s">
        <v>744</v>
      </c>
      <c r="Q596" s="536"/>
      <c r="R596" s="536"/>
      <c r="S596" s="536"/>
      <c r="T596" s="536"/>
      <c r="U596" s="536"/>
      <c r="V596" s="537"/>
      <c r="W596" s="37" t="s">
        <v>68</v>
      </c>
      <c r="X596" s="385">
        <f>IFERROR(SUM(BM22:BM592),"0")</f>
        <v>9768.9890109890111</v>
      </c>
      <c r="Y596" s="385">
        <f>IFERROR(SUM(BN22:BN592),"0")</f>
        <v>9808.9440000000013</v>
      </c>
      <c r="Z596" s="37"/>
      <c r="AA596" s="386"/>
      <c r="AB596" s="386"/>
      <c r="AC596" s="386"/>
    </row>
    <row r="597" spans="1:32" x14ac:dyDescent="0.2">
      <c r="A597" s="396"/>
      <c r="B597" s="396"/>
      <c r="C597" s="396"/>
      <c r="D597" s="396"/>
      <c r="E597" s="396"/>
      <c r="F597" s="396"/>
      <c r="G597" s="396"/>
      <c r="H597" s="396"/>
      <c r="I597" s="396"/>
      <c r="J597" s="396"/>
      <c r="K597" s="396"/>
      <c r="L597" s="396"/>
      <c r="M597" s="396"/>
      <c r="N597" s="396"/>
      <c r="O597" s="528"/>
      <c r="P597" s="564" t="s">
        <v>745</v>
      </c>
      <c r="Q597" s="536"/>
      <c r="R597" s="536"/>
      <c r="S597" s="536"/>
      <c r="T597" s="536"/>
      <c r="U597" s="536"/>
      <c r="V597" s="537"/>
      <c r="W597" s="37" t="s">
        <v>746</v>
      </c>
      <c r="X597" s="38">
        <f>ROUNDUP(SUM(BO22:BO592),0)</f>
        <v>14</v>
      </c>
      <c r="Y597" s="38">
        <f>ROUNDUP(SUM(BP22:BP592),0)</f>
        <v>14</v>
      </c>
      <c r="Z597" s="37"/>
      <c r="AA597" s="386"/>
      <c r="AB597" s="386"/>
      <c r="AC597" s="386"/>
    </row>
    <row r="598" spans="1:32" x14ac:dyDescent="0.2">
      <c r="A598" s="396"/>
      <c r="B598" s="396"/>
      <c r="C598" s="396"/>
      <c r="D598" s="396"/>
      <c r="E598" s="396"/>
      <c r="F598" s="396"/>
      <c r="G598" s="396"/>
      <c r="H598" s="396"/>
      <c r="I598" s="396"/>
      <c r="J598" s="396"/>
      <c r="K598" s="396"/>
      <c r="L598" s="396"/>
      <c r="M598" s="396"/>
      <c r="N598" s="396"/>
      <c r="O598" s="528"/>
      <c r="P598" s="564" t="s">
        <v>747</v>
      </c>
      <c r="Q598" s="536"/>
      <c r="R598" s="536"/>
      <c r="S598" s="536"/>
      <c r="T598" s="536"/>
      <c r="U598" s="536"/>
      <c r="V598" s="537"/>
      <c r="W598" s="37" t="s">
        <v>68</v>
      </c>
      <c r="X598" s="385">
        <f>GrossWeightTotal+PalletQtyTotal*25</f>
        <v>10118.989010989011</v>
      </c>
      <c r="Y598" s="385">
        <f>GrossWeightTotalR+PalletQtyTotalR*25</f>
        <v>10158.944000000001</v>
      </c>
      <c r="Z598" s="37"/>
      <c r="AA598" s="386"/>
      <c r="AB598" s="386"/>
      <c r="AC598" s="386"/>
    </row>
    <row r="599" spans="1:32" x14ac:dyDescent="0.2">
      <c r="A599" s="396"/>
      <c r="B599" s="396"/>
      <c r="C599" s="396"/>
      <c r="D599" s="396"/>
      <c r="E599" s="396"/>
      <c r="F599" s="396"/>
      <c r="G599" s="396"/>
      <c r="H599" s="396"/>
      <c r="I599" s="396"/>
      <c r="J599" s="396"/>
      <c r="K599" s="396"/>
      <c r="L599" s="396"/>
      <c r="M599" s="396"/>
      <c r="N599" s="396"/>
      <c r="O599" s="528"/>
      <c r="P599" s="564" t="s">
        <v>748</v>
      </c>
      <c r="Q599" s="536"/>
      <c r="R599" s="536"/>
      <c r="S599" s="536"/>
      <c r="T599" s="536"/>
      <c r="U599" s="536"/>
      <c r="V599" s="537"/>
      <c r="W599" s="37" t="s">
        <v>746</v>
      </c>
      <c r="X599" s="385">
        <f>IFERROR(X23+X36+X40+X44+X48+X59+X64+X76+X81+X90+X95+X101+X110+X118+X127+X135+X144+X149+X155+X160+X165+X172+X180+X186+X199+X205+X210+X221+X235+X243+X255+X267+X277+X282+X289+X298+X303+X308+X313+X325+X332+X341+X347+X354+X360+X365+X371+X385+X390+X396+X401+X409+X414+X422+X426+X432+X456+X461+X465+X470+X479+X483+X490+X495+X508+X513+X522+X528+X532+X544+X551+X561+X568+X575+X581+X585+X589+X593,"0")</f>
        <v>654.94505494505506</v>
      </c>
      <c r="Y599" s="385">
        <f>IFERROR(Y23+Y36+Y40+Y44+Y48+Y59+Y64+Y76+Y81+Y90+Y95+Y101+Y110+Y118+Y127+Y135+Y144+Y149+Y155+Y160+Y165+Y172+Y180+Y186+Y199+Y205+Y210+Y221+Y235+Y243+Y255+Y267+Y277+Y282+Y289+Y298+Y303+Y308+Y313+Y325+Y332+Y341+Y347+Y354+Y360+Y365+Y371+Y385+Y390+Y396+Y401+Y409+Y414+Y422+Y426+Y432+Y456+Y461+Y465+Y470+Y479+Y483+Y490+Y495+Y508+Y513+Y522+Y528+Y532+Y544+Y551+Y561+Y568+Y575+Y581+Y585+Y589+Y593,"0")</f>
        <v>658</v>
      </c>
      <c r="Z599" s="37"/>
      <c r="AA599" s="386"/>
      <c r="AB599" s="386"/>
      <c r="AC599" s="386"/>
    </row>
    <row r="600" spans="1:32" ht="14.25" customHeight="1" x14ac:dyDescent="0.2">
      <c r="A600" s="396"/>
      <c r="B600" s="396"/>
      <c r="C600" s="396"/>
      <c r="D600" s="396"/>
      <c r="E600" s="396"/>
      <c r="F600" s="396"/>
      <c r="G600" s="396"/>
      <c r="H600" s="396"/>
      <c r="I600" s="396"/>
      <c r="J600" s="396"/>
      <c r="K600" s="396"/>
      <c r="L600" s="396"/>
      <c r="M600" s="396"/>
      <c r="N600" s="396"/>
      <c r="O600" s="528"/>
      <c r="P600" s="564" t="s">
        <v>749</v>
      </c>
      <c r="Q600" s="536"/>
      <c r="R600" s="536"/>
      <c r="S600" s="536"/>
      <c r="T600" s="536"/>
      <c r="U600" s="536"/>
      <c r="V600" s="537"/>
      <c r="W600" s="39" t="s">
        <v>750</v>
      </c>
      <c r="X600" s="37"/>
      <c r="Y600" s="37"/>
      <c r="Z600" s="37">
        <f>IFERROR(Z23+Z36+Z40+Z44+Z48+Z59+Z64+Z76+Z81+Z90+Z95+Z101+Z110+Z118+Z127+Z135+Z144+Z149+Z155+Z160+Z165+Z172+Z180+Z186+Z199+Z205+Z210+Z221+Z235+Z243+Z255+Z267+Z277+Z282+Z289+Z298+Z303+Z308+Z313+Z325+Z332+Z341+Z347+Z354+Z360+Z365+Z371+Z385+Z390+Z396+Z401+Z409+Z414+Z422+Z426+Z432+Z456+Z461+Z465+Z470+Z479+Z483+Z490+Z495+Z508+Z513+Z522+Z528+Z532+Z544+Z551+Z561+Z568+Z575+Z581+Z585+Z589+Z593,"0")</f>
        <v>14.311499999999999</v>
      </c>
      <c r="AA600" s="386"/>
      <c r="AB600" s="386"/>
      <c r="AC600" s="386"/>
    </row>
    <row r="601" spans="1:32" ht="13.5" customHeight="1" thickBot="1" x14ac:dyDescent="0.25"/>
    <row r="602" spans="1:32" ht="27" customHeight="1" thickTop="1" thickBot="1" x14ac:dyDescent="0.25">
      <c r="A602" s="40" t="s">
        <v>751</v>
      </c>
      <c r="B602" s="380" t="s">
        <v>62</v>
      </c>
      <c r="C602" s="401" t="s">
        <v>107</v>
      </c>
      <c r="D602" s="402"/>
      <c r="E602" s="402"/>
      <c r="F602" s="402"/>
      <c r="G602" s="402"/>
      <c r="H602" s="403"/>
      <c r="I602" s="401" t="s">
        <v>263</v>
      </c>
      <c r="J602" s="402"/>
      <c r="K602" s="402"/>
      <c r="L602" s="402"/>
      <c r="M602" s="402"/>
      <c r="N602" s="402"/>
      <c r="O602" s="402"/>
      <c r="P602" s="402"/>
      <c r="Q602" s="402"/>
      <c r="R602" s="402"/>
      <c r="S602" s="402"/>
      <c r="T602" s="402"/>
      <c r="U602" s="402"/>
      <c r="V602" s="403"/>
      <c r="W602" s="401" t="s">
        <v>483</v>
      </c>
      <c r="X602" s="403"/>
      <c r="Y602" s="401" t="s">
        <v>537</v>
      </c>
      <c r="Z602" s="402"/>
      <c r="AA602" s="402"/>
      <c r="AB602" s="403"/>
      <c r="AC602" s="380" t="s">
        <v>608</v>
      </c>
      <c r="AD602" s="401" t="s">
        <v>649</v>
      </c>
      <c r="AE602" s="403"/>
      <c r="AF602" s="381"/>
    </row>
    <row r="603" spans="1:32" ht="14.25" customHeight="1" thickTop="1" x14ac:dyDescent="0.2">
      <c r="A603" s="500" t="s">
        <v>752</v>
      </c>
      <c r="B603" s="401" t="s">
        <v>62</v>
      </c>
      <c r="C603" s="401" t="s">
        <v>108</v>
      </c>
      <c r="D603" s="401" t="s">
        <v>128</v>
      </c>
      <c r="E603" s="401" t="s">
        <v>176</v>
      </c>
      <c r="F603" s="401" t="s">
        <v>196</v>
      </c>
      <c r="G603" s="401" t="s">
        <v>231</v>
      </c>
      <c r="H603" s="401" t="s">
        <v>107</v>
      </c>
      <c r="I603" s="401" t="s">
        <v>264</v>
      </c>
      <c r="J603" s="401" t="s">
        <v>281</v>
      </c>
      <c r="K603" s="401" t="s">
        <v>337</v>
      </c>
      <c r="L603" s="381"/>
      <c r="M603" s="401" t="s">
        <v>352</v>
      </c>
      <c r="N603" s="381"/>
      <c r="O603" s="401" t="s">
        <v>368</v>
      </c>
      <c r="P603" s="401" t="s">
        <v>381</v>
      </c>
      <c r="Q603" s="401" t="s">
        <v>384</v>
      </c>
      <c r="R603" s="401" t="s">
        <v>391</v>
      </c>
      <c r="S603" s="401" t="s">
        <v>402</v>
      </c>
      <c r="T603" s="401" t="s">
        <v>405</v>
      </c>
      <c r="U603" s="401" t="s">
        <v>412</v>
      </c>
      <c r="V603" s="401" t="s">
        <v>474</v>
      </c>
      <c r="W603" s="401" t="s">
        <v>484</v>
      </c>
      <c r="X603" s="401" t="s">
        <v>512</v>
      </c>
      <c r="Y603" s="401" t="s">
        <v>538</v>
      </c>
      <c r="Z603" s="401" t="s">
        <v>583</v>
      </c>
      <c r="AA603" s="401" t="s">
        <v>598</v>
      </c>
      <c r="AB603" s="401" t="s">
        <v>605</v>
      </c>
      <c r="AC603" s="401" t="s">
        <v>608</v>
      </c>
      <c r="AD603" s="401" t="s">
        <v>649</v>
      </c>
      <c r="AE603" s="401" t="s">
        <v>727</v>
      </c>
      <c r="AF603" s="381"/>
    </row>
    <row r="604" spans="1:32" ht="13.5" customHeight="1" thickBot="1" x14ac:dyDescent="0.25">
      <c r="A604" s="501"/>
      <c r="B604" s="425"/>
      <c r="C604" s="425"/>
      <c r="D604" s="425"/>
      <c r="E604" s="425"/>
      <c r="F604" s="425"/>
      <c r="G604" s="425"/>
      <c r="H604" s="425"/>
      <c r="I604" s="425"/>
      <c r="J604" s="425"/>
      <c r="K604" s="425"/>
      <c r="L604" s="381"/>
      <c r="M604" s="425"/>
      <c r="N604" s="381"/>
      <c r="O604" s="425"/>
      <c r="P604" s="425"/>
      <c r="Q604" s="425"/>
      <c r="R604" s="425"/>
      <c r="S604" s="425"/>
      <c r="T604" s="425"/>
      <c r="U604" s="425"/>
      <c r="V604" s="425"/>
      <c r="W604" s="425"/>
      <c r="X604" s="425"/>
      <c r="Y604" s="425"/>
      <c r="Z604" s="425"/>
      <c r="AA604" s="425"/>
      <c r="AB604" s="425"/>
      <c r="AC604" s="425"/>
      <c r="AD604" s="425"/>
      <c r="AE604" s="425"/>
      <c r="AF604" s="381"/>
    </row>
    <row r="605" spans="1:32" ht="18" customHeight="1" thickTop="1" thickBot="1" x14ac:dyDescent="0.25">
      <c r="A605" s="40" t="s">
        <v>753</v>
      </c>
      <c r="B605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5" s="46">
        <f>IFERROR(Y53*1,"0")+IFERROR(Y54*1,"0")+IFERROR(Y55*1,"0")+IFERROR(Y56*1,"0")+IFERROR(Y57*1,"0")+IFERROR(Y58*1,"0")+IFERROR(Y62*1,"0")+IFERROR(Y63*1,"0")</f>
        <v>0</v>
      </c>
      <c r="D605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0</v>
      </c>
      <c r="E605" s="46">
        <f>IFERROR(Y105*1,"0")+IFERROR(Y106*1,"0")+IFERROR(Y107*1,"0")+IFERROR(Y108*1,"0")+IFERROR(Y109*1,"0")+IFERROR(Y113*1,"0")+IFERROR(Y114*1,"0")+IFERROR(Y115*1,"0")+IFERROR(Y116*1,"0")+IFERROR(Y117*1,"0")</f>
        <v>0</v>
      </c>
      <c r="F605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0</v>
      </c>
      <c r="G605" s="46">
        <f>IFERROR(Y153*1,"0")+IFERROR(Y154*1,"0")+IFERROR(Y158*1,"0")+IFERROR(Y159*1,"0")+IFERROR(Y163*1,"0")+IFERROR(Y164*1,"0")</f>
        <v>0</v>
      </c>
      <c r="H605" s="46">
        <f>IFERROR(Y169*1,"0")+IFERROR(Y170*1,"0")+IFERROR(Y171*1,"0")+IFERROR(Y175*1,"0")+IFERROR(Y176*1,"0")+IFERROR(Y177*1,"0")+IFERROR(Y178*1,"0")+IFERROR(Y179*1,"0")+IFERROR(Y183*1,"0")+IFERROR(Y184*1,"0")+IFERROR(Y185*1,"0")</f>
        <v>0</v>
      </c>
      <c r="I605" s="46">
        <f>IFERROR(Y191*1,"0")+IFERROR(Y192*1,"0")+IFERROR(Y193*1,"0")+IFERROR(Y194*1,"0")+IFERROR(Y195*1,"0")+IFERROR(Y196*1,"0")+IFERROR(Y197*1,"0")+IFERROR(Y198*1,"0")</f>
        <v>0</v>
      </c>
      <c r="J605" s="46">
        <f>IFERROR(Y203*1,"0")+IFERROR(Y204*1,"0")+IFERROR(Y208*1,"0")+IFERROR(Y209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+IFERROR(Y230*1,"0")+IFERROR(Y231*1,"0")+IFERROR(Y232*1,"0")+IFERROR(Y233*1,"0")+IFERROR(Y234*1,"0")+IFERROR(Y238*1,"0")+IFERROR(Y239*1,"0")+IFERROR(Y240*1,"0")+IFERROR(Y241*1,"0")+IFERROR(Y242*1,"0")</f>
        <v>0</v>
      </c>
      <c r="K605" s="46">
        <f>IFERROR(Y247*1,"0")+IFERROR(Y248*1,"0")+IFERROR(Y249*1,"0")+IFERROR(Y250*1,"0")+IFERROR(Y251*1,"0")+IFERROR(Y252*1,"0")+IFERROR(Y253*1,"0")+IFERROR(Y254*1,"0")</f>
        <v>0</v>
      </c>
      <c r="L605" s="381"/>
      <c r="M605" s="46">
        <f>IFERROR(Y259*1,"0")+IFERROR(Y260*1,"0")+IFERROR(Y261*1,"0")+IFERROR(Y262*1,"0")+IFERROR(Y263*1,"0")+IFERROR(Y264*1,"0")+IFERROR(Y265*1,"0")+IFERROR(Y266*1,"0")</f>
        <v>0</v>
      </c>
      <c r="N605" s="381"/>
      <c r="O605" s="46">
        <f>IFERROR(Y271*1,"0")+IFERROR(Y272*1,"0")+IFERROR(Y273*1,"0")+IFERROR(Y274*1,"0")+IFERROR(Y275*1,"0")+IFERROR(Y276*1,"0")</f>
        <v>0</v>
      </c>
      <c r="P605" s="46">
        <f>IFERROR(Y281*1,"0")</f>
        <v>0</v>
      </c>
      <c r="Q605" s="46">
        <f>IFERROR(Y286*1,"0")+IFERROR(Y287*1,"0")+IFERROR(Y288*1,"0")</f>
        <v>0</v>
      </c>
      <c r="R605" s="46">
        <f>IFERROR(Y293*1,"0")+IFERROR(Y294*1,"0")+IFERROR(Y295*1,"0")+IFERROR(Y296*1,"0")+IFERROR(Y297*1,"0")</f>
        <v>0</v>
      </c>
      <c r="S605" s="46">
        <f>IFERROR(Y302*1,"0")</f>
        <v>0</v>
      </c>
      <c r="T605" s="46">
        <f>IFERROR(Y307*1,"0")+IFERROR(Y311*1,"0")+IFERROR(Y312*1,"0")</f>
        <v>0</v>
      </c>
      <c r="U605" s="46">
        <f>IFERROR(Y317*1,"0")+IFERROR(Y318*1,"0")+IFERROR(Y319*1,"0")+IFERROR(Y320*1,"0")+IFERROR(Y321*1,"0")+IFERROR(Y322*1,"0")+IFERROR(Y323*1,"0")+IFERROR(Y324*1,"0")+IFERROR(Y328*1,"0")+IFERROR(Y329*1,"0")+IFERROR(Y330*1,"0")+IFERROR(Y331*1,"0")+IFERROR(Y335*1,"0")+IFERROR(Y336*1,"0")+IFERROR(Y337*1,"0")+IFERROR(Y338*1,"0")+IFERROR(Y339*1,"0")+IFERROR(Y340*1,"0")+IFERROR(Y344*1,"0")+IFERROR(Y345*1,"0")+IFERROR(Y346*1,"0")+IFERROR(Y350*1,"0")+IFERROR(Y351*1,"0")+IFERROR(Y352*1,"0")+IFERROR(Y353*1,"0")+IFERROR(Y357*1,"0")+IFERROR(Y358*1,"0")+IFERROR(Y359*1,"0")</f>
        <v>302.40000000000003</v>
      </c>
      <c r="V605" s="46">
        <f>IFERROR(Y364*1,"0")+IFERROR(Y368*1,"0")+IFERROR(Y369*1,"0")+IFERROR(Y370*1,"0")</f>
        <v>0</v>
      </c>
      <c r="W605" s="46">
        <f>IFERROR(Y376*1,"0")+IFERROR(Y377*1,"0")+IFERROR(Y378*1,"0")+IFERROR(Y379*1,"0")+IFERROR(Y380*1,"0")+IFERROR(Y381*1,"0")+IFERROR(Y382*1,"0")+IFERROR(Y383*1,"0")+IFERROR(Y384*1,"0")+IFERROR(Y388*1,"0")+IFERROR(Y389*1,"0")+IFERROR(Y393*1,"0")+IFERROR(Y394*1,"0")+IFERROR(Y395*1,"0")+IFERROR(Y399*1,"0")+IFERROR(Y400*1,"0")</f>
        <v>9186</v>
      </c>
      <c r="X605" s="46">
        <f>IFERROR(Y405*1,"0")+IFERROR(Y406*1,"0")+IFERROR(Y407*1,"0")+IFERROR(Y408*1,"0")+IFERROR(Y412*1,"0")+IFERROR(Y413*1,"0")+IFERROR(Y417*1,"0")+IFERROR(Y418*1,"0")+IFERROR(Y419*1,"0")+IFERROR(Y420*1,"0")+IFERROR(Y421*1,"0")+IFERROR(Y425*1,"0")</f>
        <v>0</v>
      </c>
      <c r="Y605" s="46">
        <f>IFERROR(Y431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459*1,"0")+IFERROR(Y460*1,"0")+IFERROR(Y464*1,"0")</f>
        <v>0</v>
      </c>
      <c r="Z605" s="46">
        <f>IFERROR(Y469*1,"0")+IFERROR(Y473*1,"0")+IFERROR(Y474*1,"0")+IFERROR(Y475*1,"0")+IFERROR(Y476*1,"0")+IFERROR(Y477*1,"0")+IFERROR(Y478*1,"0")+IFERROR(Y482*1,"0")</f>
        <v>0</v>
      </c>
      <c r="AA605" s="46">
        <f>IFERROR(Y487*1,"0")+IFERROR(Y488*1,"0")+IFERROR(Y489*1,"0")</f>
        <v>0</v>
      </c>
      <c r="AB605" s="46">
        <f>IFERROR(Y494*1,"0")</f>
        <v>0</v>
      </c>
      <c r="AC605" s="46">
        <f>IFERROR(Y500*1,"0")+IFERROR(Y501*1,"0")+IFERROR(Y502*1,"0")+IFERROR(Y503*1,"0")+IFERROR(Y504*1,"0")+IFERROR(Y505*1,"0")+IFERROR(Y506*1,"0")+IFERROR(Y507*1,"0")+IFERROR(Y511*1,"0")+IFERROR(Y512*1,"0")+IFERROR(Y516*1,"0")+IFERROR(Y517*1,"0")+IFERROR(Y518*1,"0")+IFERROR(Y519*1,"0")+IFERROR(Y520*1,"0")+IFERROR(Y521*1,"0")+IFERROR(Y525*1,"0")+IFERROR(Y526*1,"0")+IFERROR(Y527*1,"0")+IFERROR(Y531*1,"0")</f>
        <v>0</v>
      </c>
      <c r="AD605" s="46">
        <f>IFERROR(Y537*1,"0")+IFERROR(Y538*1,"0")+IFERROR(Y539*1,"0")+IFERROR(Y540*1,"0")+IFERROR(Y541*1,"0")+IFERROR(Y542*1,"0")+IFERROR(Y543*1,"0")+IFERROR(Y547*1,"0")+IFERROR(Y548*1,"0")+IFERROR(Y549*1,"0")+IFERROR(Y550*1,"0")+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</f>
        <v>0</v>
      </c>
      <c r="AE605" s="46">
        <f>IFERROR(Y579*1,"0")+IFERROR(Y580*1,"0")+IFERROR(Y584*1,"0")+IFERROR(Y588*1,"0")+IFERROR(Y592*1,"0")</f>
        <v>0</v>
      </c>
      <c r="AF605" s="381"/>
    </row>
  </sheetData>
  <sheetProtection algorithmName="SHA-512" hashValue="4UifOt3vyD7/45zabABk7+cRV0O5ddB9qbuNW23k9iVRdx6Lr0tYVazvbw26ezLjclbr2BghjKvJdhakAA949w==" saltValue="6Fo2l68x4KnrevXpa4Ccy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0">
    <mergeCell ref="P598:V598"/>
    <mergeCell ref="P338:T338"/>
    <mergeCell ref="D344:E344"/>
    <mergeCell ref="D17:E18"/>
    <mergeCell ref="D542:E542"/>
    <mergeCell ref="P71:T71"/>
    <mergeCell ref="D123:E123"/>
    <mergeCell ref="P307:T307"/>
    <mergeCell ref="P444:T444"/>
    <mergeCell ref="D250:E250"/>
    <mergeCell ref="A52:Z52"/>
    <mergeCell ref="D603:D604"/>
    <mergeCell ref="P58:T58"/>
    <mergeCell ref="X17:X18"/>
    <mergeCell ref="F603:F604"/>
    <mergeCell ref="D286:E286"/>
    <mergeCell ref="A481:Z481"/>
    <mergeCell ref="P372:V372"/>
    <mergeCell ref="D331:E331"/>
    <mergeCell ref="D57:E57"/>
    <mergeCell ref="Y17:Y18"/>
    <mergeCell ref="P124:T124"/>
    <mergeCell ref="U17:V17"/>
    <mergeCell ref="A8:C8"/>
    <mergeCell ref="D293:E293"/>
    <mergeCell ref="D32:E32"/>
    <mergeCell ref="P595:V595"/>
    <mergeCell ref="P76:V76"/>
    <mergeCell ref="D566:E566"/>
    <mergeCell ref="P449:T449"/>
    <mergeCell ref="P496:V496"/>
    <mergeCell ref="D395:E395"/>
    <mergeCell ref="A10:C10"/>
    <mergeCell ref="A497:Z497"/>
    <mergeCell ref="P126:T126"/>
    <mergeCell ref="P361:V361"/>
    <mergeCell ref="P218:T218"/>
    <mergeCell ref="A21:Z21"/>
    <mergeCell ref="D184:E184"/>
    <mergeCell ref="P505:T505"/>
    <mergeCell ref="A428:Z428"/>
    <mergeCell ref="A499:Z499"/>
    <mergeCell ref="P590:V590"/>
    <mergeCell ref="A129:Z129"/>
    <mergeCell ref="D192:E192"/>
    <mergeCell ref="P507:T507"/>
    <mergeCell ref="P81:V81"/>
    <mergeCell ref="D196:E196"/>
    <mergeCell ref="A269:Z269"/>
    <mergeCell ref="P294:T294"/>
    <mergeCell ref="P145:V145"/>
    <mergeCell ref="P23:V23"/>
    <mergeCell ref="D133:E133"/>
    <mergeCell ref="P210:V210"/>
    <mergeCell ref="P308:V308"/>
    <mergeCell ref="D54:E54"/>
    <mergeCell ref="P544:V544"/>
    <mergeCell ref="P427:V427"/>
    <mergeCell ref="P160:V160"/>
    <mergeCell ref="P283:V283"/>
    <mergeCell ref="P581:V581"/>
    <mergeCell ref="D271:E271"/>
    <mergeCell ref="V12:W12"/>
    <mergeCell ref="P319:T319"/>
    <mergeCell ref="D191:E191"/>
    <mergeCell ref="D262:E262"/>
    <mergeCell ref="P368:T368"/>
    <mergeCell ref="A362:Z362"/>
    <mergeCell ref="A245:Z245"/>
    <mergeCell ref="A310:Z310"/>
    <mergeCell ref="A44:O45"/>
    <mergeCell ref="P85:T85"/>
    <mergeCell ref="P383:T383"/>
    <mergeCell ref="D571:E571"/>
    <mergeCell ref="P397:V397"/>
    <mergeCell ref="D239:E239"/>
    <mergeCell ref="A103:Z103"/>
    <mergeCell ref="D266:E266"/>
    <mergeCell ref="A51:Z51"/>
    <mergeCell ref="A536:Z536"/>
    <mergeCell ref="P303:V303"/>
    <mergeCell ref="P72:T72"/>
    <mergeCell ref="N17:N18"/>
    <mergeCell ref="Q5:R5"/>
    <mergeCell ref="F17:F18"/>
    <mergeCell ref="P370:T370"/>
    <mergeCell ref="D242:E242"/>
    <mergeCell ref="A315:Z315"/>
    <mergeCell ref="P290:V290"/>
    <mergeCell ref="P297:T297"/>
    <mergeCell ref="D478:E478"/>
    <mergeCell ref="P435:T435"/>
    <mergeCell ref="D549:E549"/>
    <mergeCell ref="D163:E163"/>
    <mergeCell ref="A589:O590"/>
    <mergeCell ref="D405:E405"/>
    <mergeCell ref="P288:T288"/>
    <mergeCell ref="D234:E234"/>
    <mergeCell ref="D107:E107"/>
    <mergeCell ref="P70:T70"/>
    <mergeCell ref="P263:T263"/>
    <mergeCell ref="P228:T228"/>
    <mergeCell ref="D171:E171"/>
    <mergeCell ref="D336:E336"/>
    <mergeCell ref="P293:T293"/>
    <mergeCell ref="D407:E407"/>
    <mergeCell ref="A149:O150"/>
    <mergeCell ref="Q6:R6"/>
    <mergeCell ref="A385:O386"/>
    <mergeCell ref="P513:V513"/>
    <mergeCell ref="A112:Z112"/>
    <mergeCell ref="P579:T579"/>
    <mergeCell ref="P408:T408"/>
    <mergeCell ref="D218:E218"/>
    <mergeCell ref="D247:E247"/>
    <mergeCell ref="P495:V495"/>
    <mergeCell ref="P593:V593"/>
    <mergeCell ref="P422:V422"/>
    <mergeCell ref="P289:V289"/>
    <mergeCell ref="A534:Z534"/>
    <mergeCell ref="A101:O102"/>
    <mergeCell ref="P432:V432"/>
    <mergeCell ref="A257:Z257"/>
    <mergeCell ref="P439:T439"/>
    <mergeCell ref="E603:E604"/>
    <mergeCell ref="D249:E249"/>
    <mergeCell ref="P262:T262"/>
    <mergeCell ref="G603:G604"/>
    <mergeCell ref="D547:E547"/>
    <mergeCell ref="A349:Z349"/>
    <mergeCell ref="D276:E276"/>
    <mergeCell ref="D105:E105"/>
    <mergeCell ref="D170:E170"/>
    <mergeCell ref="P134:T134"/>
    <mergeCell ref="P436:T436"/>
    <mergeCell ref="A422:O423"/>
    <mergeCell ref="A118:O119"/>
    <mergeCell ref="A360:O361"/>
    <mergeCell ref="V603:V604"/>
    <mergeCell ref="X603:X604"/>
    <mergeCell ref="D537:E537"/>
    <mergeCell ref="P447:T447"/>
    <mergeCell ref="P599:V599"/>
    <mergeCell ref="AD17:AF18"/>
    <mergeCell ref="A430:Z430"/>
    <mergeCell ref="F5:G5"/>
    <mergeCell ref="P365:V365"/>
    <mergeCell ref="P144:V144"/>
    <mergeCell ref="A25:Z25"/>
    <mergeCell ref="A463:Z463"/>
    <mergeCell ref="D455:E455"/>
    <mergeCell ref="P119:V119"/>
    <mergeCell ref="D175:E175"/>
    <mergeCell ref="A36:O37"/>
    <mergeCell ref="P253:T253"/>
    <mergeCell ref="A223:Z223"/>
    <mergeCell ref="V11:W11"/>
    <mergeCell ref="H603:H604"/>
    <mergeCell ref="P57:T57"/>
    <mergeCell ref="D475:E475"/>
    <mergeCell ref="A205:O206"/>
    <mergeCell ref="P75:T75"/>
    <mergeCell ref="P317:T317"/>
    <mergeCell ref="D323:E323"/>
    <mergeCell ref="D394:E394"/>
    <mergeCell ref="D450:E450"/>
    <mergeCell ref="D521:E521"/>
    <mergeCell ref="P357:T357"/>
    <mergeCell ref="D29:E29"/>
    <mergeCell ref="P344:T344"/>
    <mergeCell ref="D265:E265"/>
    <mergeCell ref="D216:E216"/>
    <mergeCell ref="A20:Z20"/>
    <mergeCell ref="D452:E452"/>
    <mergeCell ref="P2:W3"/>
    <mergeCell ref="D560:E560"/>
    <mergeCell ref="P133:T133"/>
    <mergeCell ref="D579:E579"/>
    <mergeCell ref="D437:E437"/>
    <mergeCell ref="P369:T369"/>
    <mergeCell ref="D241:E241"/>
    <mergeCell ref="P198:T198"/>
    <mergeCell ref="D539:E539"/>
    <mergeCell ref="P418:T418"/>
    <mergeCell ref="P54:T54"/>
    <mergeCell ref="A371:O372"/>
    <mergeCell ref="P412:T412"/>
    <mergeCell ref="D228:E228"/>
    <mergeCell ref="D526:E526"/>
    <mergeCell ref="D35:E35"/>
    <mergeCell ref="A23:O24"/>
    <mergeCell ref="D10:E10"/>
    <mergeCell ref="F10:G10"/>
    <mergeCell ref="P191:T191"/>
    <mergeCell ref="D34:E34"/>
    <mergeCell ref="A479:O480"/>
    <mergeCell ref="A308:O309"/>
    <mergeCell ref="D99:E99"/>
    <mergeCell ref="P420:T420"/>
    <mergeCell ref="A544:O545"/>
    <mergeCell ref="P205:V205"/>
    <mergeCell ref="A201:Z201"/>
    <mergeCell ref="P364:T364"/>
    <mergeCell ref="D503:E503"/>
    <mergeCell ref="P371:V371"/>
    <mergeCell ref="D252:E252"/>
    <mergeCell ref="A593:O594"/>
    <mergeCell ref="D384:E384"/>
    <mergeCell ref="D213:E213"/>
    <mergeCell ref="D86:E86"/>
    <mergeCell ref="A64:O65"/>
    <mergeCell ref="D449:E449"/>
    <mergeCell ref="A110:O111"/>
    <mergeCell ref="P478:T478"/>
    <mergeCell ref="D321:E321"/>
    <mergeCell ref="P107:T107"/>
    <mergeCell ref="D557:E557"/>
    <mergeCell ref="D215:E215"/>
    <mergeCell ref="A426:O427"/>
    <mergeCell ref="A255:O256"/>
    <mergeCell ref="A246:Z246"/>
    <mergeCell ref="P479:V479"/>
    <mergeCell ref="M17:M18"/>
    <mergeCell ref="O17:O18"/>
    <mergeCell ref="P336:T336"/>
    <mergeCell ref="P187:V187"/>
    <mergeCell ref="P423:V423"/>
    <mergeCell ref="A104:Z104"/>
    <mergeCell ref="P410:V410"/>
    <mergeCell ref="P588:T588"/>
    <mergeCell ref="P417:T417"/>
    <mergeCell ref="D531:E531"/>
    <mergeCell ref="P456:V456"/>
    <mergeCell ref="P196:T196"/>
    <mergeCell ref="D177:E177"/>
    <mergeCell ref="D33:E33"/>
    <mergeCell ref="P585:V585"/>
    <mergeCell ref="P414:V414"/>
    <mergeCell ref="P560:T560"/>
    <mergeCell ref="P176:T176"/>
    <mergeCell ref="P247:T247"/>
    <mergeCell ref="P114:T114"/>
    <mergeCell ref="P241:T241"/>
    <mergeCell ref="D84:E84"/>
    <mergeCell ref="A157:Z157"/>
    <mergeCell ref="D22:E22"/>
    <mergeCell ref="D320:E320"/>
    <mergeCell ref="A284:Z284"/>
    <mergeCell ref="D447:E447"/>
    <mergeCell ref="A127:O128"/>
    <mergeCell ref="P426:V426"/>
    <mergeCell ref="P255:V255"/>
    <mergeCell ref="P295:T295"/>
    <mergeCell ref="P178:T178"/>
    <mergeCell ref="P34:T34"/>
    <mergeCell ref="P276:T276"/>
    <mergeCell ref="P547:T547"/>
    <mergeCell ref="P214:T214"/>
    <mergeCell ref="P105:T105"/>
    <mergeCell ref="P523:V523"/>
    <mergeCell ref="A313:O314"/>
    <mergeCell ref="A404:Z404"/>
    <mergeCell ref="D226:E226"/>
    <mergeCell ref="P183:T183"/>
    <mergeCell ref="D164:E164"/>
    <mergeCell ref="P62:T62"/>
    <mergeCell ref="D550:E550"/>
    <mergeCell ref="P123:T123"/>
    <mergeCell ref="P529:V529"/>
    <mergeCell ref="P421:T421"/>
    <mergeCell ref="D225:E225"/>
    <mergeCell ref="S603:S604"/>
    <mergeCell ref="P580:T580"/>
    <mergeCell ref="P555:T555"/>
    <mergeCell ref="P359:T359"/>
    <mergeCell ref="D436:E436"/>
    <mergeCell ref="P346:T346"/>
    <mergeCell ref="A243:O244"/>
    <mergeCell ref="D227:E227"/>
    <mergeCell ref="D525:E525"/>
    <mergeCell ref="P321:T321"/>
    <mergeCell ref="P125:T125"/>
    <mergeCell ref="A9:C9"/>
    <mergeCell ref="P557:T557"/>
    <mergeCell ref="D58:E58"/>
    <mergeCell ref="D500:E500"/>
    <mergeCell ref="D294:E294"/>
    <mergeCell ref="D592:E592"/>
    <mergeCell ref="A465:O466"/>
    <mergeCell ref="P568:V568"/>
    <mergeCell ref="P323:T323"/>
    <mergeCell ref="D231:E231"/>
    <mergeCell ref="D358:E358"/>
    <mergeCell ref="P508:V508"/>
    <mergeCell ref="D408:E408"/>
    <mergeCell ref="A327:Z327"/>
    <mergeCell ref="Q13:R13"/>
    <mergeCell ref="P401:V401"/>
    <mergeCell ref="P268:V268"/>
    <mergeCell ref="D318:E318"/>
    <mergeCell ref="D389:E389"/>
    <mergeCell ref="P139:T139"/>
    <mergeCell ref="H5:M5"/>
    <mergeCell ref="P98:T98"/>
    <mergeCell ref="P522:V522"/>
    <mergeCell ref="P567:T567"/>
    <mergeCell ref="D439:E439"/>
    <mergeCell ref="D317:E317"/>
    <mergeCell ref="A285:Z285"/>
    <mergeCell ref="A583:Z583"/>
    <mergeCell ref="P225:T225"/>
    <mergeCell ref="A306:Z306"/>
    <mergeCell ref="A577:Z577"/>
    <mergeCell ref="D6:M6"/>
    <mergeCell ref="P175:T175"/>
    <mergeCell ref="D540:E540"/>
    <mergeCell ref="P95:V95"/>
    <mergeCell ref="D143:E143"/>
    <mergeCell ref="P460:T460"/>
    <mergeCell ref="A528:O529"/>
    <mergeCell ref="D441:E441"/>
    <mergeCell ref="D319:E319"/>
    <mergeCell ref="D512:E512"/>
    <mergeCell ref="P525:T525"/>
    <mergeCell ref="D368:E368"/>
    <mergeCell ref="D506:E506"/>
    <mergeCell ref="P227:T227"/>
    <mergeCell ref="P106:T106"/>
    <mergeCell ref="P177:T177"/>
    <mergeCell ref="P33:T33"/>
    <mergeCell ref="P475:T475"/>
    <mergeCell ref="P226:T226"/>
    <mergeCell ref="P93:T93"/>
    <mergeCell ref="P335:T335"/>
    <mergeCell ref="V6:W9"/>
    <mergeCell ref="P554:T554"/>
    <mergeCell ref="D364:E364"/>
    <mergeCell ref="P109:T109"/>
    <mergeCell ref="D435:E435"/>
    <mergeCell ref="P274:T274"/>
    <mergeCell ref="P541:T541"/>
    <mergeCell ref="D413:E413"/>
    <mergeCell ref="P345:T345"/>
    <mergeCell ref="D217:E217"/>
    <mergeCell ref="A155:O156"/>
    <mergeCell ref="P84:T84"/>
    <mergeCell ref="P193:T193"/>
    <mergeCell ref="P22:T22"/>
    <mergeCell ref="P320:T320"/>
    <mergeCell ref="P236:V236"/>
    <mergeCell ref="A61:Z61"/>
    <mergeCell ref="P80:T80"/>
    <mergeCell ref="D194:E194"/>
    <mergeCell ref="Z17:Z18"/>
    <mergeCell ref="P173:V173"/>
    <mergeCell ref="A172:O173"/>
    <mergeCell ref="A212:Z212"/>
    <mergeCell ref="D446:E446"/>
    <mergeCell ref="P44:V44"/>
    <mergeCell ref="A375:Z375"/>
    <mergeCell ref="A551:O552"/>
    <mergeCell ref="P164:T164"/>
    <mergeCell ref="D85:E85"/>
    <mergeCell ref="D383:E383"/>
    <mergeCell ref="A508:O509"/>
    <mergeCell ref="D541:E541"/>
    <mergeCell ref="AA17:AA18"/>
    <mergeCell ref="P552:V552"/>
    <mergeCell ref="H10:M10"/>
    <mergeCell ref="AC17:AC18"/>
    <mergeCell ref="P101:V101"/>
    <mergeCell ref="A409:O410"/>
    <mergeCell ref="P108:T108"/>
    <mergeCell ref="A591:Z591"/>
    <mergeCell ref="D418:E418"/>
    <mergeCell ref="D393:E393"/>
    <mergeCell ref="D89:E89"/>
    <mergeCell ref="P254:T254"/>
    <mergeCell ref="P251:T251"/>
    <mergeCell ref="P512:T512"/>
    <mergeCell ref="P487:T487"/>
    <mergeCell ref="A235:O236"/>
    <mergeCell ref="D153:E153"/>
    <mergeCell ref="D420:E420"/>
    <mergeCell ref="P318:T318"/>
    <mergeCell ref="AB17:AB18"/>
    <mergeCell ref="D370:E370"/>
    <mergeCell ref="P35:T35"/>
    <mergeCell ref="P399:T399"/>
    <mergeCell ref="A81:O82"/>
    <mergeCell ref="G17:G18"/>
    <mergeCell ref="P526:T526"/>
    <mergeCell ref="A167:Z167"/>
    <mergeCell ref="D159:E159"/>
    <mergeCell ref="A403:Z403"/>
    <mergeCell ref="A289:O290"/>
    <mergeCell ref="A530:Z530"/>
    <mergeCell ref="D80:E80"/>
    <mergeCell ref="P27:T27"/>
    <mergeCell ref="P154:T154"/>
    <mergeCell ref="D75:E75"/>
    <mergeCell ref="D504:E504"/>
    <mergeCell ref="A66:Z66"/>
    <mergeCell ref="P483:V483"/>
    <mergeCell ref="P41:V41"/>
    <mergeCell ref="A221:O222"/>
    <mergeCell ref="P575:V575"/>
    <mergeCell ref="C602:H602"/>
    <mergeCell ref="D273:E273"/>
    <mergeCell ref="A587:Z587"/>
    <mergeCell ref="P500:T500"/>
    <mergeCell ref="Z603:Z604"/>
    <mergeCell ref="AB603:AB604"/>
    <mergeCell ref="P366:V366"/>
    <mergeCell ref="P341:V341"/>
    <mergeCell ref="T603:T604"/>
    <mergeCell ref="D39:E39"/>
    <mergeCell ref="A144:O145"/>
    <mergeCell ref="I602:V602"/>
    <mergeCell ref="A207:Z207"/>
    <mergeCell ref="A182:Z182"/>
    <mergeCell ref="P471:V471"/>
    <mergeCell ref="A467:Z467"/>
    <mergeCell ref="D459:E459"/>
    <mergeCell ref="D288:E288"/>
    <mergeCell ref="P130:T130"/>
    <mergeCell ref="P488:T488"/>
    <mergeCell ref="Y603:Y604"/>
    <mergeCell ref="Q603:Q604"/>
    <mergeCell ref="D154:E154"/>
    <mergeCell ref="P386:V386"/>
    <mergeCell ref="P564:T564"/>
    <mergeCell ref="P457:V457"/>
    <mergeCell ref="P393:T393"/>
    <mergeCell ref="D203:E203"/>
    <mergeCell ref="A67:Z67"/>
    <mergeCell ref="P165:V165"/>
    <mergeCell ref="P232:T232"/>
    <mergeCell ref="BD17:BD18"/>
    <mergeCell ref="P330:T330"/>
    <mergeCell ref="P159:T159"/>
    <mergeCell ref="D140:E140"/>
    <mergeCell ref="P566:T566"/>
    <mergeCell ref="P517:T517"/>
    <mergeCell ref="D438:E438"/>
    <mergeCell ref="P395:T395"/>
    <mergeCell ref="D425:E425"/>
    <mergeCell ref="D359:E359"/>
    <mergeCell ref="A486:Z486"/>
    <mergeCell ref="H17:H18"/>
    <mergeCell ref="P261:T261"/>
    <mergeCell ref="A146:Z146"/>
    <mergeCell ref="P503:T503"/>
    <mergeCell ref="P559:T559"/>
    <mergeCell ref="P388:T388"/>
    <mergeCell ref="P459:T459"/>
    <mergeCell ref="P217:T217"/>
    <mergeCell ref="D440:E440"/>
    <mergeCell ref="D198:E198"/>
    <mergeCell ref="D296:E296"/>
    <mergeCell ref="D204:E204"/>
    <mergeCell ref="D489:E489"/>
    <mergeCell ref="J9:M9"/>
    <mergeCell ref="D554:E554"/>
    <mergeCell ref="A356:Z356"/>
    <mergeCell ref="P538:T538"/>
    <mergeCell ref="A90:O91"/>
    <mergeCell ref="A532:O533"/>
    <mergeCell ref="D519:E519"/>
    <mergeCell ref="A581:O582"/>
    <mergeCell ref="P141:T141"/>
    <mergeCell ref="D62:E62"/>
    <mergeCell ref="D56:E56"/>
    <mergeCell ref="D193:E193"/>
    <mergeCell ref="P377:T377"/>
    <mergeCell ref="P448:T448"/>
    <mergeCell ref="P504:T504"/>
    <mergeCell ref="P233:T233"/>
    <mergeCell ref="I603:I604"/>
    <mergeCell ref="A298:O299"/>
    <mergeCell ref="D176:E176"/>
    <mergeCell ref="P155:V155"/>
    <mergeCell ref="P540:T540"/>
    <mergeCell ref="D412:E412"/>
    <mergeCell ref="P562:V562"/>
    <mergeCell ref="P391:V391"/>
    <mergeCell ref="A390:O391"/>
    <mergeCell ref="D114:E114"/>
    <mergeCell ref="P143:T143"/>
    <mergeCell ref="P248:T248"/>
    <mergeCell ref="P441:T441"/>
    <mergeCell ref="A365:O366"/>
    <mergeCell ref="P506:T506"/>
    <mergeCell ref="P477:T477"/>
    <mergeCell ref="AA603:AA604"/>
    <mergeCell ref="P558:T558"/>
    <mergeCell ref="D132:E132"/>
    <mergeCell ref="P89:T89"/>
    <mergeCell ref="D295:E295"/>
    <mergeCell ref="D178:E178"/>
    <mergeCell ref="P88:T88"/>
    <mergeCell ref="P26:T26"/>
    <mergeCell ref="P461:V461"/>
    <mergeCell ref="P324:T324"/>
    <mergeCell ref="P153:T153"/>
    <mergeCell ref="A199:O200"/>
    <mergeCell ref="P511:T511"/>
    <mergeCell ref="A568:O569"/>
    <mergeCell ref="J603:J604"/>
    <mergeCell ref="D555:E555"/>
    <mergeCell ref="A92:Z92"/>
    <mergeCell ref="A546:Z546"/>
    <mergeCell ref="P313:V313"/>
    <mergeCell ref="P380:T380"/>
    <mergeCell ref="A59:O60"/>
    <mergeCell ref="D87:E87"/>
    <mergeCell ref="P244:V244"/>
    <mergeCell ref="A367:Z367"/>
    <mergeCell ref="P115:T115"/>
    <mergeCell ref="D254:E254"/>
    <mergeCell ref="A498:Z498"/>
    <mergeCell ref="P238:T238"/>
    <mergeCell ref="P600:V600"/>
    <mergeCell ref="D346:E346"/>
    <mergeCell ref="P594:V594"/>
    <mergeCell ref="P229:T229"/>
    <mergeCell ref="T6:U9"/>
    <mergeCell ref="Q10:R10"/>
    <mergeCell ref="D185:E185"/>
    <mergeCell ref="A429:Z429"/>
    <mergeCell ref="P296:T296"/>
    <mergeCell ref="P256:V256"/>
    <mergeCell ref="A137:Z137"/>
    <mergeCell ref="P60:V60"/>
    <mergeCell ref="D564:E564"/>
    <mergeCell ref="A493:Z493"/>
    <mergeCell ref="D43:E43"/>
    <mergeCell ref="P149:V149"/>
    <mergeCell ref="P314:V314"/>
    <mergeCell ref="P216:T216"/>
    <mergeCell ref="P385:V385"/>
    <mergeCell ref="P360:V360"/>
    <mergeCell ref="P489:T489"/>
    <mergeCell ref="D74:E74"/>
    <mergeCell ref="D130:E130"/>
    <mergeCell ref="P87:T87"/>
    <mergeCell ref="P451:T451"/>
    <mergeCell ref="D335:E335"/>
    <mergeCell ref="D68:E68"/>
    <mergeCell ref="P516:T516"/>
    <mergeCell ref="P543:T543"/>
    <mergeCell ref="P224:T224"/>
    <mergeCell ref="P322:T322"/>
    <mergeCell ref="A341:O342"/>
    <mergeCell ref="P260:T260"/>
    <mergeCell ref="D399:E399"/>
    <mergeCell ref="A13:M13"/>
    <mergeCell ref="A15:M15"/>
    <mergeCell ref="R603:R604"/>
    <mergeCell ref="A19:Z19"/>
    <mergeCell ref="A14:M14"/>
    <mergeCell ref="A160:O161"/>
    <mergeCell ref="P528:V528"/>
    <mergeCell ref="P163:T163"/>
    <mergeCell ref="D109:E109"/>
    <mergeCell ref="D345:E345"/>
    <mergeCell ref="D538:E538"/>
    <mergeCell ref="P138:T138"/>
    <mergeCell ref="T5:U5"/>
    <mergeCell ref="V5:W5"/>
    <mergeCell ref="P203:T203"/>
    <mergeCell ref="D488:E488"/>
    <mergeCell ref="D233:E233"/>
    <mergeCell ref="A347:O348"/>
    <mergeCell ref="D338:E338"/>
    <mergeCell ref="D580:E580"/>
    <mergeCell ref="D469:E469"/>
    <mergeCell ref="Q8:R8"/>
    <mergeCell ref="P69:T69"/>
    <mergeCell ref="P311:T311"/>
    <mergeCell ref="D183:E183"/>
    <mergeCell ref="P140:T140"/>
    <mergeCell ref="P438:T438"/>
    <mergeCell ref="D444:E444"/>
    <mergeCell ref="D419:E419"/>
    <mergeCell ref="D248:E248"/>
    <mergeCell ref="D275:E275"/>
    <mergeCell ref="D219:E219"/>
    <mergeCell ref="P425:T425"/>
    <mergeCell ref="A186:O187"/>
    <mergeCell ref="P589:V589"/>
    <mergeCell ref="A42:Z42"/>
    <mergeCell ref="P43:T43"/>
    <mergeCell ref="D328:E328"/>
    <mergeCell ref="P65:V65"/>
    <mergeCell ref="P136:V136"/>
    <mergeCell ref="A188:Z188"/>
    <mergeCell ref="A135:O136"/>
    <mergeCell ref="P501:T501"/>
    <mergeCell ref="A424:Z424"/>
    <mergeCell ref="D251:E251"/>
    <mergeCell ref="P355:V355"/>
    <mergeCell ref="A12:M12"/>
    <mergeCell ref="P597:V597"/>
    <mergeCell ref="D487:E487"/>
    <mergeCell ref="A411:Z411"/>
    <mergeCell ref="A416:Z416"/>
    <mergeCell ref="P200:V200"/>
    <mergeCell ref="P74:T74"/>
    <mergeCell ref="P243:V243"/>
    <mergeCell ref="A190:Z190"/>
    <mergeCell ref="D340:E340"/>
    <mergeCell ref="D477:E477"/>
    <mergeCell ref="P204:T204"/>
    <mergeCell ref="P179:T179"/>
    <mergeCell ref="P446:T446"/>
    <mergeCell ref="D125:E125"/>
    <mergeCell ref="P440:T440"/>
    <mergeCell ref="D476:E476"/>
    <mergeCell ref="A38:Z38"/>
    <mergeCell ref="A280:Z280"/>
    <mergeCell ref="P172:V172"/>
    <mergeCell ref="P596:V596"/>
    <mergeCell ref="D350:E350"/>
    <mergeCell ref="P110:V110"/>
    <mergeCell ref="A162:Z162"/>
    <mergeCell ref="A40:O41"/>
    <mergeCell ref="D27:E27"/>
    <mergeCell ref="P208:T208"/>
    <mergeCell ref="D567:E567"/>
    <mergeCell ref="P450:T450"/>
    <mergeCell ref="A398:Z398"/>
    <mergeCell ref="P15:T16"/>
    <mergeCell ref="A325:O326"/>
    <mergeCell ref="D116:E116"/>
    <mergeCell ref="A561:O562"/>
    <mergeCell ref="D352:E352"/>
    <mergeCell ref="P419:T419"/>
    <mergeCell ref="P219:T219"/>
    <mergeCell ref="P272:T272"/>
    <mergeCell ref="D460:E460"/>
    <mergeCell ref="D454:E454"/>
    <mergeCell ref="A267:O268"/>
    <mergeCell ref="P433:V433"/>
    <mergeCell ref="P185:T185"/>
    <mergeCell ref="D106:E106"/>
    <mergeCell ref="A277:O278"/>
    <mergeCell ref="D264:E264"/>
    <mergeCell ref="D93:E93"/>
    <mergeCell ref="A575:O576"/>
    <mergeCell ref="P519:T519"/>
    <mergeCell ref="D220:E220"/>
    <mergeCell ref="P199:V199"/>
    <mergeCell ref="P122:T122"/>
    <mergeCell ref="B603:B604"/>
    <mergeCell ref="D179:E179"/>
    <mergeCell ref="A174:Z174"/>
    <mergeCell ref="A472:Z472"/>
    <mergeCell ref="D337:E337"/>
    <mergeCell ref="P592:T592"/>
    <mergeCell ref="D464:E464"/>
    <mergeCell ref="D573:E573"/>
    <mergeCell ref="P128:V128"/>
    <mergeCell ref="P195:T195"/>
    <mergeCell ref="A17:A18"/>
    <mergeCell ref="A189:Z189"/>
    <mergeCell ref="C17:C18"/>
    <mergeCell ref="K17:K18"/>
    <mergeCell ref="P431:T431"/>
    <mergeCell ref="P358:T358"/>
    <mergeCell ref="D230:E230"/>
    <mergeCell ref="D339:E339"/>
    <mergeCell ref="P197:T197"/>
    <mergeCell ref="A354:O355"/>
    <mergeCell ref="P53:T53"/>
    <mergeCell ref="P351:T351"/>
    <mergeCell ref="D232:E232"/>
    <mergeCell ref="A210:O211"/>
    <mergeCell ref="P509:V509"/>
    <mergeCell ref="P264:T264"/>
    <mergeCell ref="P239:T239"/>
    <mergeCell ref="P68:T68"/>
    <mergeCell ref="P186:V186"/>
    <mergeCell ref="A483:O484"/>
    <mergeCell ref="P353:T353"/>
    <mergeCell ref="D169:E169"/>
    <mergeCell ref="Q12:R12"/>
    <mergeCell ref="A470:O471"/>
    <mergeCell ref="D261:E261"/>
    <mergeCell ref="P169:T169"/>
    <mergeCell ref="D388:E388"/>
    <mergeCell ref="P442:T442"/>
    <mergeCell ref="D448:E448"/>
    <mergeCell ref="P354:V354"/>
    <mergeCell ref="P469:T469"/>
    <mergeCell ref="P298:V298"/>
    <mergeCell ref="P491:V491"/>
    <mergeCell ref="P127:V127"/>
    <mergeCell ref="P347:V347"/>
    <mergeCell ref="A5:C5"/>
    <mergeCell ref="D548:E548"/>
    <mergeCell ref="A492:Z492"/>
    <mergeCell ref="A237:Z237"/>
    <mergeCell ref="A535:Z535"/>
    <mergeCell ref="P406:T406"/>
    <mergeCell ref="P340:T340"/>
    <mergeCell ref="P135:V135"/>
    <mergeCell ref="P64:V64"/>
    <mergeCell ref="A485:Z485"/>
    <mergeCell ref="D9:E9"/>
    <mergeCell ref="F9:G9"/>
    <mergeCell ref="P82:V82"/>
    <mergeCell ref="P132:T132"/>
    <mergeCell ref="A121:Z121"/>
    <mergeCell ref="D507:E507"/>
    <mergeCell ref="P342:V342"/>
    <mergeCell ref="D63:E63"/>
    <mergeCell ref="D330:E330"/>
    <mergeCell ref="AG17:AG18"/>
    <mergeCell ref="I17:I18"/>
    <mergeCell ref="D141:E141"/>
    <mergeCell ref="A48:O49"/>
    <mergeCell ref="D377:E377"/>
    <mergeCell ref="P287:T287"/>
    <mergeCell ref="P281:T281"/>
    <mergeCell ref="P548:T548"/>
    <mergeCell ref="P352:T352"/>
    <mergeCell ref="P470:V470"/>
    <mergeCell ref="D72:E72"/>
    <mergeCell ref="A595:O600"/>
    <mergeCell ref="A120:Z120"/>
    <mergeCell ref="A301:Z301"/>
    <mergeCell ref="D421:E421"/>
    <mergeCell ref="Q9:R9"/>
    <mergeCell ref="P267:V267"/>
    <mergeCell ref="P312:T312"/>
    <mergeCell ref="D451:E451"/>
    <mergeCell ref="A524:Z524"/>
    <mergeCell ref="P49:V49"/>
    <mergeCell ref="P36:V36"/>
    <mergeCell ref="P278:V278"/>
    <mergeCell ref="P576:V576"/>
    <mergeCell ref="A97:Z97"/>
    <mergeCell ref="P465:V465"/>
    <mergeCell ref="P376:T376"/>
    <mergeCell ref="D322:E322"/>
    <mergeCell ref="D260:E260"/>
    <mergeCell ref="D453:E453"/>
    <mergeCell ref="Q11:R11"/>
    <mergeCell ref="D113:E113"/>
    <mergeCell ref="AD602:AE602"/>
    <mergeCell ref="P192:T192"/>
    <mergeCell ref="P277:V277"/>
    <mergeCell ref="A414:O415"/>
    <mergeCell ref="P348:V348"/>
    <mergeCell ref="P113:T113"/>
    <mergeCell ref="P17:T18"/>
    <mergeCell ref="D100:E100"/>
    <mergeCell ref="P63:T63"/>
    <mergeCell ref="P194:T194"/>
    <mergeCell ref="P250:T250"/>
    <mergeCell ref="A180:O181"/>
    <mergeCell ref="AD603:AD604"/>
    <mergeCell ref="D31:E31"/>
    <mergeCell ref="D329:E329"/>
    <mergeCell ref="P286:T286"/>
    <mergeCell ref="D400:E400"/>
    <mergeCell ref="P584:T584"/>
    <mergeCell ref="D229:E229"/>
    <mergeCell ref="D565:E565"/>
    <mergeCell ref="D158:E158"/>
    <mergeCell ref="P131:T131"/>
    <mergeCell ref="D108:E108"/>
    <mergeCell ref="D369:E369"/>
    <mergeCell ref="P556:T556"/>
    <mergeCell ref="P494:T494"/>
    <mergeCell ref="A168:Z168"/>
    <mergeCell ref="P350:T350"/>
    <mergeCell ref="P415:V415"/>
    <mergeCell ref="D88:E88"/>
    <mergeCell ref="P142:T142"/>
    <mergeCell ref="D148:E148"/>
    <mergeCell ref="P32:T32"/>
    <mergeCell ref="P474:T474"/>
    <mergeCell ref="D224:E224"/>
    <mergeCell ref="P572:T572"/>
    <mergeCell ref="A468:Z468"/>
    <mergeCell ref="D382:E382"/>
    <mergeCell ref="A603:A604"/>
    <mergeCell ref="K603:K604"/>
    <mergeCell ref="P339:T339"/>
    <mergeCell ref="C603:C604"/>
    <mergeCell ref="A456:O457"/>
    <mergeCell ref="P230:T230"/>
    <mergeCell ref="P59:V59"/>
    <mergeCell ref="P47:T47"/>
    <mergeCell ref="P282:V282"/>
    <mergeCell ref="P111:V111"/>
    <mergeCell ref="D1:F1"/>
    <mergeCell ref="P409:V409"/>
    <mergeCell ref="J17:J18"/>
    <mergeCell ref="L17:L18"/>
    <mergeCell ref="D240:E240"/>
    <mergeCell ref="D511:E511"/>
    <mergeCell ref="P48:V48"/>
    <mergeCell ref="P490:V490"/>
    <mergeCell ref="P582:V582"/>
    <mergeCell ref="A6:C6"/>
    <mergeCell ref="D26:E26"/>
    <mergeCell ref="P574:T574"/>
    <mergeCell ref="P378:T378"/>
    <mergeCell ref="D517:E517"/>
    <mergeCell ref="W602:X602"/>
    <mergeCell ref="D324:E324"/>
    <mergeCell ref="A316:Z316"/>
    <mergeCell ref="D272:E272"/>
    <mergeCell ref="A46:Z46"/>
    <mergeCell ref="P39:T39"/>
    <mergeCell ref="P537:T537"/>
    <mergeCell ref="D380:E380"/>
    <mergeCell ref="P337:T337"/>
    <mergeCell ref="D209:E209"/>
    <mergeCell ref="P464:T464"/>
    <mergeCell ref="D147:E147"/>
    <mergeCell ref="P573:T573"/>
    <mergeCell ref="D445:E445"/>
    <mergeCell ref="D516:E516"/>
    <mergeCell ref="D274:E274"/>
    <mergeCell ref="P116:T116"/>
    <mergeCell ref="P551:V551"/>
    <mergeCell ref="D122:E122"/>
    <mergeCell ref="P117:T117"/>
    <mergeCell ref="A495:O496"/>
    <mergeCell ref="D311:E311"/>
    <mergeCell ref="D115:E115"/>
    <mergeCell ref="P55:T55"/>
    <mergeCell ref="P102:V102"/>
    <mergeCell ref="A563:Z563"/>
    <mergeCell ref="P304:V304"/>
    <mergeCell ref="P181:V181"/>
    <mergeCell ref="A553:Z553"/>
    <mergeCell ref="P484:V484"/>
    <mergeCell ref="P150:V150"/>
    <mergeCell ref="P221:V221"/>
    <mergeCell ref="P326:V326"/>
    <mergeCell ref="D138:E138"/>
    <mergeCell ref="H1:Q1"/>
    <mergeCell ref="P480:V480"/>
    <mergeCell ref="AE603:AE604"/>
    <mergeCell ref="A305:Z305"/>
    <mergeCell ref="A292:Z292"/>
    <mergeCell ref="D214:E214"/>
    <mergeCell ref="P222:V222"/>
    <mergeCell ref="P539:T539"/>
    <mergeCell ref="D520:E520"/>
    <mergeCell ref="D259:E259"/>
    <mergeCell ref="P40:V40"/>
    <mergeCell ref="D501:E501"/>
    <mergeCell ref="D28:E28"/>
    <mergeCell ref="P405:T405"/>
    <mergeCell ref="P476:T476"/>
    <mergeCell ref="P603:P604"/>
    <mergeCell ref="D584:E584"/>
    <mergeCell ref="P184:T184"/>
    <mergeCell ref="A374:Z374"/>
    <mergeCell ref="D117:E117"/>
    <mergeCell ref="D559:E559"/>
    <mergeCell ref="P171:T171"/>
    <mergeCell ref="P413:T413"/>
    <mergeCell ref="P242:T242"/>
    <mergeCell ref="D353:E353"/>
    <mergeCell ref="P407:T407"/>
    <mergeCell ref="A95:O96"/>
    <mergeCell ref="D55:E55"/>
    <mergeCell ref="D30:E30"/>
    <mergeCell ref="D5:E5"/>
    <mergeCell ref="P382:T382"/>
    <mergeCell ref="P453:T453"/>
    <mergeCell ref="P31:T31"/>
    <mergeCell ref="P473:T473"/>
    <mergeCell ref="A291:Z291"/>
    <mergeCell ref="P329:T329"/>
    <mergeCell ref="P158:T158"/>
    <mergeCell ref="P180:V180"/>
    <mergeCell ref="D406:E406"/>
    <mergeCell ref="D139:E139"/>
    <mergeCell ref="P565:T565"/>
    <mergeCell ref="P118:V118"/>
    <mergeCell ref="P45:V45"/>
    <mergeCell ref="P266:T266"/>
    <mergeCell ref="P527:T527"/>
    <mergeCell ref="P502:T502"/>
    <mergeCell ref="A461:O462"/>
    <mergeCell ref="P331:T331"/>
    <mergeCell ref="AC603:AC604"/>
    <mergeCell ref="A303:O304"/>
    <mergeCell ref="D94:E94"/>
    <mergeCell ref="D588:E588"/>
    <mergeCell ref="D417:E417"/>
    <mergeCell ref="P396:V396"/>
    <mergeCell ref="A401:O402"/>
    <mergeCell ref="A392:Z392"/>
    <mergeCell ref="P259:T259"/>
    <mergeCell ref="P148:T148"/>
    <mergeCell ref="D69:E69"/>
    <mergeCell ref="P240:T240"/>
    <mergeCell ref="P482:T482"/>
    <mergeCell ref="A332:O333"/>
    <mergeCell ref="P569:V569"/>
    <mergeCell ref="A279:Z279"/>
    <mergeCell ref="W17:W18"/>
    <mergeCell ref="P90:V90"/>
    <mergeCell ref="P532:V532"/>
    <mergeCell ref="P332:V332"/>
    <mergeCell ref="P161:V161"/>
    <mergeCell ref="A151:Z151"/>
    <mergeCell ref="A515:Z515"/>
    <mergeCell ref="P234:T234"/>
    <mergeCell ref="P325:V325"/>
    <mergeCell ref="D142:E142"/>
    <mergeCell ref="P561:V561"/>
    <mergeCell ref="P390:V390"/>
    <mergeCell ref="D378:E378"/>
    <mergeCell ref="D7:M7"/>
    <mergeCell ref="A373:Z373"/>
    <mergeCell ref="P91:V91"/>
    <mergeCell ref="D79:E79"/>
    <mergeCell ref="P156:V156"/>
    <mergeCell ref="A152:Z152"/>
    <mergeCell ref="P394:T394"/>
    <mergeCell ref="P521:T521"/>
    <mergeCell ref="D442:E442"/>
    <mergeCell ref="D502:E502"/>
    <mergeCell ref="D302:E302"/>
    <mergeCell ref="P29:T29"/>
    <mergeCell ref="P271:T271"/>
    <mergeCell ref="P100:T100"/>
    <mergeCell ref="P265:T265"/>
    <mergeCell ref="P94:T94"/>
    <mergeCell ref="D379:E379"/>
    <mergeCell ref="D208:E208"/>
    <mergeCell ref="D8:M8"/>
    <mergeCell ref="D126:E126"/>
    <mergeCell ref="P443:T443"/>
    <mergeCell ref="D197:E197"/>
    <mergeCell ref="P381:T381"/>
    <mergeCell ref="D253:E253"/>
    <mergeCell ref="D53:E53"/>
    <mergeCell ref="D351:E351"/>
    <mergeCell ref="D47:E47"/>
    <mergeCell ref="D482:E482"/>
    <mergeCell ref="A522:O523"/>
    <mergeCell ref="P209:T209"/>
    <mergeCell ref="P147:T147"/>
    <mergeCell ref="A578:Z578"/>
    <mergeCell ref="P445:T445"/>
    <mergeCell ref="A434:Z434"/>
    <mergeCell ref="A50:Z50"/>
    <mergeCell ref="P96:V96"/>
    <mergeCell ref="P550:T550"/>
    <mergeCell ref="D527:E527"/>
    <mergeCell ref="A300:Z300"/>
    <mergeCell ref="A396:O397"/>
    <mergeCell ref="P542:T542"/>
    <mergeCell ref="A387:Z387"/>
    <mergeCell ref="P462:V462"/>
    <mergeCell ref="A458:Z458"/>
    <mergeCell ref="A343:Z343"/>
    <mergeCell ref="P333:V333"/>
    <mergeCell ref="P273:T273"/>
    <mergeCell ref="P571:T571"/>
    <mergeCell ref="D443:E443"/>
    <mergeCell ref="P400:T400"/>
    <mergeCell ref="D381:E381"/>
    <mergeCell ref="U603:U604"/>
    <mergeCell ref="M603:M604"/>
    <mergeCell ref="W603:W604"/>
    <mergeCell ref="P166:V166"/>
    <mergeCell ref="O603:O604"/>
    <mergeCell ref="P402:V402"/>
    <mergeCell ref="P531:T531"/>
    <mergeCell ref="P452:T452"/>
    <mergeCell ref="P206:V206"/>
    <mergeCell ref="A202:Z202"/>
    <mergeCell ref="A258:Z258"/>
    <mergeCell ref="P37:V37"/>
    <mergeCell ref="P275:T275"/>
    <mergeCell ref="P466:V466"/>
    <mergeCell ref="B17:B18"/>
    <mergeCell ref="D131:E131"/>
    <mergeCell ref="P235:V235"/>
    <mergeCell ref="D556:E556"/>
    <mergeCell ref="P533:V533"/>
    <mergeCell ref="D494:E494"/>
    <mergeCell ref="D543:E543"/>
    <mergeCell ref="D518:E518"/>
    <mergeCell ref="P252:T252"/>
    <mergeCell ref="D124:E124"/>
    <mergeCell ref="D195:E195"/>
    <mergeCell ref="P379:T379"/>
    <mergeCell ref="P56:T56"/>
    <mergeCell ref="P299:V299"/>
    <mergeCell ref="D431:E431"/>
    <mergeCell ref="P99:T99"/>
    <mergeCell ref="D287:E287"/>
    <mergeCell ref="D558:E558"/>
    <mergeCell ref="A363:Z363"/>
    <mergeCell ref="P220:T220"/>
    <mergeCell ref="D238:E238"/>
    <mergeCell ref="P86:T86"/>
    <mergeCell ref="P328:T328"/>
    <mergeCell ref="P384:T384"/>
    <mergeCell ref="A585:O586"/>
    <mergeCell ref="D572:E572"/>
    <mergeCell ref="P455:T455"/>
    <mergeCell ref="D376:E376"/>
    <mergeCell ref="P213:T213"/>
    <mergeCell ref="P249:T249"/>
    <mergeCell ref="P520:T520"/>
    <mergeCell ref="D134:E134"/>
    <mergeCell ref="D357:E357"/>
    <mergeCell ref="R1:T1"/>
    <mergeCell ref="D71:E71"/>
    <mergeCell ref="P28:T28"/>
    <mergeCell ref="P586:V586"/>
    <mergeCell ref="D307:E307"/>
    <mergeCell ref="D574:E574"/>
    <mergeCell ref="P215:T215"/>
    <mergeCell ref="P549:T549"/>
    <mergeCell ref="A282:O283"/>
    <mergeCell ref="D98:E98"/>
    <mergeCell ref="D73:E73"/>
    <mergeCell ref="P77:V77"/>
    <mergeCell ref="A76:O77"/>
    <mergeCell ref="P30:T30"/>
    <mergeCell ref="V10:W10"/>
    <mergeCell ref="P170:T170"/>
    <mergeCell ref="D474:E474"/>
    <mergeCell ref="P79:T79"/>
    <mergeCell ref="D473:E473"/>
    <mergeCell ref="P514:V514"/>
    <mergeCell ref="A510:Z510"/>
    <mergeCell ref="A513:O514"/>
    <mergeCell ref="P437:T437"/>
    <mergeCell ref="P73:T73"/>
    <mergeCell ref="Y602:AB602"/>
    <mergeCell ref="A432:O433"/>
    <mergeCell ref="P302:T302"/>
    <mergeCell ref="P231:T231"/>
    <mergeCell ref="A165:O166"/>
    <mergeCell ref="A83:Z83"/>
    <mergeCell ref="A270:Z270"/>
    <mergeCell ref="H9:I9"/>
    <mergeCell ref="P24:V24"/>
    <mergeCell ref="A490:O491"/>
    <mergeCell ref="D281:E281"/>
    <mergeCell ref="P211:V211"/>
    <mergeCell ref="P389:T389"/>
    <mergeCell ref="A334:Z334"/>
    <mergeCell ref="P309:V309"/>
    <mergeCell ref="P454:T454"/>
    <mergeCell ref="D297:E297"/>
    <mergeCell ref="A570:Z570"/>
    <mergeCell ref="P545:V545"/>
    <mergeCell ref="A78:Z78"/>
    <mergeCell ref="D70:E70"/>
    <mergeCell ref="D312:E312"/>
    <mergeCell ref="D263:E263"/>
    <mergeCell ref="D505:E505"/>
    <mergeCell ref="P518:T51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754</v>
      </c>
      <c r="H1" s="52"/>
    </row>
    <row r="3" spans="2:8" x14ac:dyDescent="0.2">
      <c r="B3" s="47" t="s">
        <v>755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767</v>
      </c>
      <c r="C10" s="47" t="s">
        <v>768</v>
      </c>
      <c r="D10" s="47" t="s">
        <v>769</v>
      </c>
      <c r="E10" s="47"/>
    </row>
    <row r="12" spans="2:8" x14ac:dyDescent="0.2">
      <c r="B12" s="47" t="s">
        <v>770</v>
      </c>
      <c r="C12" s="47" t="s">
        <v>756</v>
      </c>
      <c r="D12" s="47"/>
      <c r="E12" s="47"/>
    </row>
    <row r="14" spans="2:8" x14ac:dyDescent="0.2">
      <c r="B14" s="47" t="s">
        <v>771</v>
      </c>
      <c r="C14" s="47" t="s">
        <v>759</v>
      </c>
      <c r="D14" s="47"/>
      <c r="E14" s="47"/>
    </row>
    <row r="16" spans="2:8" x14ac:dyDescent="0.2">
      <c r="B16" s="47" t="s">
        <v>772</v>
      </c>
      <c r="C16" s="47" t="s">
        <v>762</v>
      </c>
      <c r="D16" s="47"/>
      <c r="E16" s="47"/>
    </row>
    <row r="18" spans="2:5" x14ac:dyDescent="0.2">
      <c r="B18" s="47" t="s">
        <v>773</v>
      </c>
      <c r="C18" s="47" t="s">
        <v>765</v>
      </c>
      <c r="D18" s="47"/>
      <c r="E18" s="47"/>
    </row>
    <row r="20" spans="2:5" x14ac:dyDescent="0.2">
      <c r="B20" s="47" t="s">
        <v>774</v>
      </c>
      <c r="C20" s="47" t="s">
        <v>768</v>
      </c>
      <c r="D20" s="47"/>
      <c r="E20" s="47"/>
    </row>
    <row r="22" spans="2:5" x14ac:dyDescent="0.2">
      <c r="B22" s="47" t="s">
        <v>775</v>
      </c>
      <c r="C22" s="47"/>
      <c r="D22" s="47"/>
      <c r="E22" s="47"/>
    </row>
    <row r="23" spans="2:5" x14ac:dyDescent="0.2">
      <c r="B23" s="47" t="s">
        <v>776</v>
      </c>
      <c r="C23" s="47"/>
      <c r="D23" s="47"/>
      <c r="E23" s="47"/>
    </row>
    <row r="24" spans="2:5" x14ac:dyDescent="0.2">
      <c r="B24" s="47" t="s">
        <v>777</v>
      </c>
      <c r="C24" s="47"/>
      <c r="D24" s="47"/>
      <c r="E24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</sheetData>
  <sheetProtection algorithmName="SHA-512" hashValue="EMnqkZ6sL3MYg2/ERZkHK5JiW0CoNKIErGKoYDuMt9tDsV8aLKrppZ/G3aejtKtIWSHmcSI8TDRae6XDX3lxxA==" saltValue="GfgCpn30RKhmnstexvx7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1277</vt:i4>
      </vt:variant>
    </vt:vector>
  </HeadingPairs>
  <TitlesOfParts>
    <vt:vector size="12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2024-09-13T07:37:38Z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