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B36E12A-0231-4905-9676-F0C1F50B72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заказа'!$X$336:$X$336</definedName>
    <definedName name="GrossWeightTotalR">'Бланк заказа'!$Y$336:$Y$336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заказа'!$X$337:$X$337</definedName>
    <definedName name="PalletQtyTotalR">'Бланк заказа'!$Y$337:$Y$337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заказа'!$B$332:$B$332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заказа'!$B$61:$B$61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заказа'!$B$92:$B$92</definedName>
    <definedName name="ProductId34">'Бланк заказа'!$B$93:$B$93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заказа'!$B$108:$B$108</definedName>
    <definedName name="ProductId42">'Бланк заказа'!$B$109:$B$109</definedName>
    <definedName name="ProductId43">'Бланк заказа'!$B$110:$B$110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заказа'!$B$125:$B$125</definedName>
    <definedName name="ProductId51">'Бланк заказа'!$B$126:$B$126</definedName>
    <definedName name="ProductId52">'Бланк заказа'!$B$131:$B$131</definedName>
    <definedName name="ProductId53">'Бланк заказа'!$B$132:$B$132</definedName>
    <definedName name="ProductId54">'Бланк заказа'!$B$137:$B$137</definedName>
    <definedName name="ProductId55">'Бланк заказа'!$B$138:$B$138</definedName>
    <definedName name="ProductId56">'Бланк заказа'!$B$143:$B$143</definedName>
    <definedName name="ProductId57">'Бланк заказа'!$B$148:$B$148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заказа'!$B$159:$B$159</definedName>
    <definedName name="ProductId61">'Бланк заказа'!$B$165:$B$165</definedName>
    <definedName name="ProductId62">'Бланк заказа'!$B$170:$B$170</definedName>
    <definedName name="ProductId63">'Бланк заказа'!$B$171:$B$171</definedName>
    <definedName name="ProductId64">'Бланк заказа'!$B$172:$B$172</definedName>
    <definedName name="ProductId65">'Бланк заказа'!$B$173:$B$173</definedName>
    <definedName name="ProductId66">'Бланк заказа'!$B$177:$B$177</definedName>
    <definedName name="ProductId67">'Бланк заказа'!$B$178:$B$178</definedName>
    <definedName name="ProductId68">'Бланк заказа'!$B$184:$B$184</definedName>
    <definedName name="ProductId69">'Бланк заказа'!$B$185:$B$185</definedName>
    <definedName name="ProductId7">'Бланк заказа'!$B$37:$B$37</definedName>
    <definedName name="ProductId70">'Бланк заказа'!$B$186:$B$186</definedName>
    <definedName name="ProductId71">'Бланк заказа'!$B$190:$B$190</definedName>
    <definedName name="ProductId72">'Бланк заказа'!$B$195:$B$195</definedName>
    <definedName name="ProductId73">'Бланк заказа'!$B$201:$B$201</definedName>
    <definedName name="ProductId74">'Бланк заказа'!$B$202:$B$202</definedName>
    <definedName name="ProductId75">'Бланк заказа'!$B$203:$B$203</definedName>
    <definedName name="ProductId76">'Бланк заказа'!$B$204:$B$204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заказа'!$B$226:$B$226</definedName>
    <definedName name="ProductId87">'Бланк заказа'!$B$227:$B$227</definedName>
    <definedName name="ProductId88">'Бланк заказа'!$B$228:$B$228</definedName>
    <definedName name="ProductId89">'Бланк заказа'!$B$229:$B$229</definedName>
    <definedName name="ProductId9">'Бланк заказа'!$B$43:$B$43</definedName>
    <definedName name="ProductId90">'Бланк заказа'!$B$234:$B$234</definedName>
    <definedName name="ProductId91">'Бланк заказа'!$B$239:$B$239</definedName>
    <definedName name="ProductId92">'Бланк заказа'!$B$240:$B$240</definedName>
    <definedName name="ProductId93">'Бланк заказа'!$B$241:$B$241</definedName>
    <definedName name="ProductId94">'Бланк заказа'!$B$246:$B$246</definedName>
    <definedName name="ProductId95">'Бланк заказа'!$B$251:$B$251</definedName>
    <definedName name="ProductId96">'Бланк заказа'!$B$252:$B$252</definedName>
    <definedName name="ProductId97">'Бланк заказа'!$B$258:$B$258</definedName>
    <definedName name="ProductId98">'Бланк заказа'!$B$264:$B$264</definedName>
    <definedName name="ProductId99">'Бланк заказа'!$B$265:$B$265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заказа'!$X$332:$X$332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заказа'!$X$61:$X$61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заказа'!$X$92:$X$92</definedName>
    <definedName name="SalesQty34">'Бланк заказа'!$X$93:$X$93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заказа'!$X$108:$X$108</definedName>
    <definedName name="SalesQty42">'Бланк заказа'!$X$109:$X$109</definedName>
    <definedName name="SalesQty43">'Бланк заказа'!$X$110:$X$110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заказа'!$X$125:$X$125</definedName>
    <definedName name="SalesQty51">'Бланк заказа'!$X$126:$X$126</definedName>
    <definedName name="SalesQty52">'Бланк заказа'!$X$131:$X$131</definedName>
    <definedName name="SalesQty53">'Бланк заказа'!$X$132:$X$132</definedName>
    <definedName name="SalesQty54">'Бланк заказа'!$X$137:$X$137</definedName>
    <definedName name="SalesQty55">'Бланк заказа'!$X$138:$X$138</definedName>
    <definedName name="SalesQty56">'Бланк заказа'!$X$143:$X$143</definedName>
    <definedName name="SalesQty57">'Бланк заказа'!$X$148:$X$148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заказа'!$X$159:$X$159</definedName>
    <definedName name="SalesQty61">'Бланк заказа'!$X$165:$X$165</definedName>
    <definedName name="SalesQty62">'Бланк заказа'!$X$170:$X$170</definedName>
    <definedName name="SalesQty63">'Бланк заказа'!$X$171:$X$171</definedName>
    <definedName name="SalesQty64">'Бланк заказа'!$X$172:$X$172</definedName>
    <definedName name="SalesQty65">'Бланк заказа'!$X$173:$X$173</definedName>
    <definedName name="SalesQty66">'Бланк заказа'!$X$177:$X$177</definedName>
    <definedName name="SalesQty67">'Бланк заказа'!$X$178:$X$178</definedName>
    <definedName name="SalesQty68">'Бланк заказа'!$X$184:$X$184</definedName>
    <definedName name="SalesQty69">'Бланк заказа'!$X$185:$X$185</definedName>
    <definedName name="SalesQty7">'Бланк заказа'!$X$37:$X$37</definedName>
    <definedName name="SalesQty70">'Бланк заказа'!$X$186:$X$186</definedName>
    <definedName name="SalesQty71">'Бланк заказа'!$X$190:$X$190</definedName>
    <definedName name="SalesQty72">'Бланк заказа'!$X$195:$X$195</definedName>
    <definedName name="SalesQty73">'Бланк заказа'!$X$201:$X$201</definedName>
    <definedName name="SalesQty74">'Бланк заказа'!$X$202:$X$202</definedName>
    <definedName name="SalesQty75">'Бланк заказа'!$X$203:$X$203</definedName>
    <definedName name="SalesQty76">'Бланк заказа'!$X$204:$X$204</definedName>
    <definedName name="SalesQty77">'Бланк заказа'!$X$209:$X$209</definedName>
    <definedName name="SalesQty78">'Бланк заказа'!$X$210:$X$210</definedName>
    <definedName name="SalesQty79">'Бланк заказа'!$X$211:$X$211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заказа'!$X$226:$X$226</definedName>
    <definedName name="SalesQty87">'Бланк заказа'!$X$227:$X$227</definedName>
    <definedName name="SalesQty88">'Бланк заказа'!$X$228:$X$228</definedName>
    <definedName name="SalesQty89">'Бланк заказа'!$X$229:$X$229</definedName>
    <definedName name="SalesQty9">'Бланк заказа'!$X$43:$X$43</definedName>
    <definedName name="SalesQty90">'Бланк заказа'!$X$234:$X$234</definedName>
    <definedName name="SalesQty91">'Бланк заказа'!$X$239:$X$239</definedName>
    <definedName name="SalesQty92">'Бланк заказа'!$X$240:$X$240</definedName>
    <definedName name="SalesQty93">'Бланк заказа'!$X$241:$X$241</definedName>
    <definedName name="SalesQty94">'Бланк заказа'!$X$246:$X$246</definedName>
    <definedName name="SalesQty95">'Бланк заказа'!$X$251:$X$251</definedName>
    <definedName name="SalesQty96">'Бланк заказа'!$X$252:$X$252</definedName>
    <definedName name="SalesQty97">'Бланк заказа'!$X$258:$X$258</definedName>
    <definedName name="SalesQty98">'Бланк заказа'!$X$264:$X$264</definedName>
    <definedName name="SalesQty99">'Бланк заказа'!$X$265:$X$265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заказа'!$Y$332:$Y$332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заказа'!$Y$61:$Y$61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заказа'!$Y$92:$Y$92</definedName>
    <definedName name="SalesRoundBox34">'Бланк заказа'!$Y$93:$Y$93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заказа'!$Y$108:$Y$108</definedName>
    <definedName name="SalesRoundBox42">'Бланк заказа'!$Y$109:$Y$109</definedName>
    <definedName name="SalesRoundBox43">'Бланк заказа'!$Y$110:$Y$110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заказа'!$Y$125:$Y$125</definedName>
    <definedName name="SalesRoundBox51">'Бланк заказа'!$Y$126:$Y$126</definedName>
    <definedName name="SalesRoundBox52">'Бланк заказа'!$Y$131:$Y$131</definedName>
    <definedName name="SalesRoundBox53">'Бланк заказа'!$Y$132:$Y$132</definedName>
    <definedName name="SalesRoundBox54">'Бланк заказа'!$Y$137:$Y$137</definedName>
    <definedName name="SalesRoundBox55">'Бланк заказа'!$Y$138:$Y$138</definedName>
    <definedName name="SalesRoundBox56">'Бланк заказа'!$Y$143:$Y$143</definedName>
    <definedName name="SalesRoundBox57">'Бланк заказа'!$Y$148:$Y$148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заказа'!$Y$159:$Y$159</definedName>
    <definedName name="SalesRoundBox61">'Бланк заказа'!$Y$165:$Y$165</definedName>
    <definedName name="SalesRoundBox62">'Бланк заказа'!$Y$170:$Y$170</definedName>
    <definedName name="SalesRoundBox63">'Бланк заказа'!$Y$171:$Y$171</definedName>
    <definedName name="SalesRoundBox64">'Бланк заказа'!$Y$172:$Y$172</definedName>
    <definedName name="SalesRoundBox65">'Бланк заказа'!$Y$173:$Y$173</definedName>
    <definedName name="SalesRoundBox66">'Бланк заказа'!$Y$177:$Y$177</definedName>
    <definedName name="SalesRoundBox67">'Бланк заказа'!$Y$178:$Y$178</definedName>
    <definedName name="SalesRoundBox68">'Бланк заказа'!$Y$184:$Y$184</definedName>
    <definedName name="SalesRoundBox69">'Бланк заказа'!$Y$185:$Y$185</definedName>
    <definedName name="SalesRoundBox7">'Бланк заказа'!$Y$37:$Y$37</definedName>
    <definedName name="SalesRoundBox70">'Бланк заказа'!$Y$186:$Y$186</definedName>
    <definedName name="SalesRoundBox71">'Бланк заказа'!$Y$190:$Y$190</definedName>
    <definedName name="SalesRoundBox72">'Бланк заказа'!$Y$195:$Y$195</definedName>
    <definedName name="SalesRoundBox73">'Бланк заказа'!$Y$201:$Y$201</definedName>
    <definedName name="SalesRoundBox74">'Бланк заказа'!$Y$202:$Y$202</definedName>
    <definedName name="SalesRoundBox75">'Бланк заказа'!$Y$203:$Y$203</definedName>
    <definedName name="SalesRoundBox76">'Бланк заказа'!$Y$204:$Y$204</definedName>
    <definedName name="SalesRoundBox77">'Бланк заказа'!$Y$209:$Y$209</definedName>
    <definedName name="SalesRoundBox78">'Бланк заказа'!$Y$210:$Y$210</definedName>
    <definedName name="SalesRoundBox79">'Бланк заказа'!$Y$211:$Y$211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заказа'!$Y$226:$Y$226</definedName>
    <definedName name="SalesRoundBox87">'Бланк заказа'!$Y$227:$Y$227</definedName>
    <definedName name="SalesRoundBox88">'Бланк заказа'!$Y$228:$Y$228</definedName>
    <definedName name="SalesRoundBox89">'Бланк заказа'!$Y$229:$Y$229</definedName>
    <definedName name="SalesRoundBox9">'Бланк заказа'!$Y$43:$Y$43</definedName>
    <definedName name="SalesRoundBox90">'Бланк заказа'!$Y$234:$Y$234</definedName>
    <definedName name="SalesRoundBox91">'Бланк заказа'!$Y$239:$Y$239</definedName>
    <definedName name="SalesRoundBox92">'Бланк заказа'!$Y$240:$Y$240</definedName>
    <definedName name="SalesRoundBox93">'Бланк заказа'!$Y$241:$Y$241</definedName>
    <definedName name="SalesRoundBox94">'Бланк заказа'!$Y$246:$Y$246</definedName>
    <definedName name="SalesRoundBox95">'Бланк заказа'!$Y$251:$Y$251</definedName>
    <definedName name="SalesRoundBox96">'Бланк заказа'!$Y$252:$Y$252</definedName>
    <definedName name="SalesRoundBox97">'Бланк заказа'!$Y$258:$Y$258</definedName>
    <definedName name="SalesRoundBox98">'Бланк заказа'!$Y$264:$Y$264</definedName>
    <definedName name="SalesRoundBox99">'Бланк заказа'!$Y$265:$Y$265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заказа'!$W$332:$W$332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заказа'!$W$61:$W$61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заказа'!$W$92:$W$92</definedName>
    <definedName name="UnitOfMeasure34">'Бланк заказа'!$W$93:$W$93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заказа'!$W$108:$W$108</definedName>
    <definedName name="UnitOfMeasure42">'Бланк заказа'!$W$109:$W$109</definedName>
    <definedName name="UnitOfMeasure43">'Бланк заказа'!$W$110:$W$110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заказа'!$W$125:$W$125</definedName>
    <definedName name="UnitOfMeasure51">'Бланк заказа'!$W$126:$W$126</definedName>
    <definedName name="UnitOfMeasure52">'Бланк заказа'!$W$131:$W$131</definedName>
    <definedName name="UnitOfMeasure53">'Бланк заказа'!$W$132:$W$132</definedName>
    <definedName name="UnitOfMeasure54">'Бланк заказа'!$W$137:$W$137</definedName>
    <definedName name="UnitOfMeasure55">'Бланк заказа'!$W$138:$W$138</definedName>
    <definedName name="UnitOfMeasure56">'Бланк заказа'!$W$143:$W$143</definedName>
    <definedName name="UnitOfMeasure57">'Бланк заказа'!$W$148:$W$148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заказа'!$W$159:$W$159</definedName>
    <definedName name="UnitOfMeasure61">'Бланк заказа'!$W$165:$W$165</definedName>
    <definedName name="UnitOfMeasure62">'Бланк заказа'!$W$170:$W$170</definedName>
    <definedName name="UnitOfMeasure63">'Бланк заказа'!$W$171:$W$171</definedName>
    <definedName name="UnitOfMeasure64">'Бланк заказа'!$W$172:$W$172</definedName>
    <definedName name="UnitOfMeasure65">'Бланк заказа'!$W$173:$W$173</definedName>
    <definedName name="UnitOfMeasure66">'Бланк заказа'!$W$177:$W$177</definedName>
    <definedName name="UnitOfMeasure67">'Бланк заказа'!$W$178:$W$178</definedName>
    <definedName name="UnitOfMeasure68">'Бланк заказа'!$W$184:$W$184</definedName>
    <definedName name="UnitOfMeasure69">'Бланк заказа'!$W$185:$W$185</definedName>
    <definedName name="UnitOfMeasure7">'Бланк заказа'!$W$37:$W$37</definedName>
    <definedName name="UnitOfMeasure70">'Бланк заказа'!$W$186:$W$186</definedName>
    <definedName name="UnitOfMeasure71">'Бланк заказа'!$W$190:$W$190</definedName>
    <definedName name="UnitOfMeasure72">'Бланк заказа'!$W$195:$W$195</definedName>
    <definedName name="UnitOfMeasure73">'Бланк заказа'!$W$201:$W$201</definedName>
    <definedName name="UnitOfMeasure74">'Бланк заказа'!$W$202:$W$202</definedName>
    <definedName name="UnitOfMeasure75">'Бланк заказа'!$W$203:$W$203</definedName>
    <definedName name="UnitOfMeasure76">'Бланк заказа'!$W$204:$W$204</definedName>
    <definedName name="UnitOfMeasure77">'Бланк заказа'!$W$209:$W$209</definedName>
    <definedName name="UnitOfMeasure78">'Бланк заказа'!$W$210:$W$210</definedName>
    <definedName name="UnitOfMeasure79">'Бланк заказа'!$W$211:$W$211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заказа'!$W$226:$W$226</definedName>
    <definedName name="UnitOfMeasure87">'Бланк заказа'!$W$227:$W$227</definedName>
    <definedName name="UnitOfMeasure88">'Бланк заказа'!$W$228:$W$228</definedName>
    <definedName name="UnitOfMeasure89">'Бланк заказа'!$W$229:$W$229</definedName>
    <definedName name="UnitOfMeasure9">'Бланк заказа'!$W$43:$W$43</definedName>
    <definedName name="UnitOfMeasure90">'Бланк заказа'!$W$234:$W$234</definedName>
    <definedName name="UnitOfMeasure91">'Бланк заказа'!$W$239:$W$239</definedName>
    <definedName name="UnitOfMeasure92">'Бланк заказа'!$W$240:$W$240</definedName>
    <definedName name="UnitOfMeasure93">'Бланк заказа'!$W$241:$W$241</definedName>
    <definedName name="UnitOfMeasure94">'Бланк заказа'!$W$246:$W$246</definedName>
    <definedName name="UnitOfMeasure95">'Бланк заказа'!$W$251:$W$251</definedName>
    <definedName name="UnitOfMeasure96">'Бланк заказа'!$W$252:$W$252</definedName>
    <definedName name="UnitOfMeasure97">'Бланк заказа'!$W$258:$W$258</definedName>
    <definedName name="UnitOfMeasure98">'Бланк заказа'!$W$264:$W$264</definedName>
    <definedName name="UnitOfMeasure99">'Бланк заказа'!$W$265:$W$265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5" i="1" l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Y334" i="1"/>
  <c r="X334" i="1"/>
  <c r="Z333" i="1"/>
  <c r="X333" i="1"/>
  <c r="BO332" i="1"/>
  <c r="BM332" i="1"/>
  <c r="Z332" i="1"/>
  <c r="Y332" i="1"/>
  <c r="X329" i="1"/>
  <c r="Y328" i="1"/>
  <c r="X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Z328" i="1" s="1"/>
  <c r="Y307" i="1"/>
  <c r="Y329" i="1" s="1"/>
  <c r="X305" i="1"/>
  <c r="X304" i="1"/>
  <c r="BO303" i="1"/>
  <c r="BM303" i="1"/>
  <c r="Z303" i="1"/>
  <c r="Y303" i="1"/>
  <c r="P303" i="1"/>
  <c r="BP302" i="1"/>
  <c r="BO302" i="1"/>
  <c r="BN302" i="1"/>
  <c r="BM302" i="1"/>
  <c r="Z302" i="1"/>
  <c r="Y302" i="1"/>
  <c r="BP301" i="1"/>
  <c r="BO301" i="1"/>
  <c r="BN301" i="1"/>
  <c r="BM301" i="1"/>
  <c r="Z301" i="1"/>
  <c r="Z304" i="1" s="1"/>
  <c r="Y301" i="1"/>
  <c r="Y299" i="1"/>
  <c r="X299" i="1"/>
  <c r="Z298" i="1"/>
  <c r="X298" i="1"/>
  <c r="BO297" i="1"/>
  <c r="BM297" i="1"/>
  <c r="Z297" i="1"/>
  <c r="Y297" i="1"/>
  <c r="BO296" i="1"/>
  <c r="BM296" i="1"/>
  <c r="Z296" i="1"/>
  <c r="Y296" i="1"/>
  <c r="X294" i="1"/>
  <c r="Y293" i="1"/>
  <c r="X293" i="1"/>
  <c r="BP292" i="1"/>
  <c r="BO292" i="1"/>
  <c r="BN292" i="1"/>
  <c r="BM292" i="1"/>
  <c r="Z292" i="1"/>
  <c r="Z293" i="1" s="1"/>
  <c r="Y292" i="1"/>
  <c r="Y294" i="1" s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X282" i="1"/>
  <c r="Y281" i="1"/>
  <c r="X281" i="1"/>
  <c r="BP280" i="1"/>
  <c r="BO280" i="1"/>
  <c r="BN280" i="1"/>
  <c r="BM280" i="1"/>
  <c r="Z280" i="1"/>
  <c r="Z281" i="1" s="1"/>
  <c r="Y280" i="1"/>
  <c r="Y282" i="1" s="1"/>
  <c r="P280" i="1"/>
  <c r="X278" i="1"/>
  <c r="Y277" i="1"/>
  <c r="X277" i="1"/>
  <c r="BP276" i="1"/>
  <c r="BO276" i="1"/>
  <c r="BN276" i="1"/>
  <c r="BM276" i="1"/>
  <c r="Z276" i="1"/>
  <c r="Z277" i="1" s="1"/>
  <c r="Y276" i="1"/>
  <c r="Y278" i="1" s="1"/>
  <c r="Y272" i="1"/>
  <c r="X272" i="1"/>
  <c r="Z271" i="1"/>
  <c r="X271" i="1"/>
  <c r="BO270" i="1"/>
  <c r="BM270" i="1"/>
  <c r="Z270" i="1"/>
  <c r="Y270" i="1"/>
  <c r="P270" i="1"/>
  <c r="X267" i="1"/>
  <c r="X266" i="1"/>
  <c r="BO265" i="1"/>
  <c r="BM265" i="1"/>
  <c r="Z265" i="1"/>
  <c r="Y265" i="1"/>
  <c r="P265" i="1"/>
  <c r="BP264" i="1"/>
  <c r="BO264" i="1"/>
  <c r="BN264" i="1"/>
  <c r="BM264" i="1"/>
  <c r="Z264" i="1"/>
  <c r="Z266" i="1" s="1"/>
  <c r="Y264" i="1"/>
  <c r="P264" i="1"/>
  <c r="X260" i="1"/>
  <c r="Y259" i="1"/>
  <c r="X259" i="1"/>
  <c r="BP258" i="1"/>
  <c r="BO258" i="1"/>
  <c r="BN258" i="1"/>
  <c r="BM258" i="1"/>
  <c r="Z258" i="1"/>
  <c r="Z259" i="1" s="1"/>
  <c r="Y258" i="1"/>
  <c r="Y260" i="1" s="1"/>
  <c r="P258" i="1"/>
  <c r="X254" i="1"/>
  <c r="X253" i="1"/>
  <c r="BP252" i="1"/>
  <c r="BO252" i="1"/>
  <c r="BN252" i="1"/>
  <c r="BM252" i="1"/>
  <c r="Z252" i="1"/>
  <c r="Y252" i="1"/>
  <c r="P252" i="1"/>
  <c r="BO251" i="1"/>
  <c r="BM251" i="1"/>
  <c r="Z251" i="1"/>
  <c r="Y251" i="1"/>
  <c r="P251" i="1"/>
  <c r="Y248" i="1"/>
  <c r="X248" i="1"/>
  <c r="Z247" i="1"/>
  <c r="X247" i="1"/>
  <c r="BO246" i="1"/>
  <c r="BM246" i="1"/>
  <c r="Z246" i="1"/>
  <c r="Y246" i="1"/>
  <c r="P246" i="1"/>
  <c r="X243" i="1"/>
  <c r="Z242" i="1"/>
  <c r="X242" i="1"/>
  <c r="BO241" i="1"/>
  <c r="BM241" i="1"/>
  <c r="Z241" i="1"/>
  <c r="Y241" i="1"/>
  <c r="BO240" i="1"/>
  <c r="BM240" i="1"/>
  <c r="Z240" i="1"/>
  <c r="Y240" i="1"/>
  <c r="BO239" i="1"/>
  <c r="BM239" i="1"/>
  <c r="Z239" i="1"/>
  <c r="Y239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Y228" i="1"/>
  <c r="P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Y223" i="1"/>
  <c r="X223" i="1"/>
  <c r="Z222" i="1"/>
  <c r="X222" i="1"/>
  <c r="BO221" i="1"/>
  <c r="BM221" i="1"/>
  <c r="Z221" i="1"/>
  <c r="Y221" i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BP216" i="1"/>
  <c r="BO216" i="1"/>
  <c r="BN216" i="1"/>
  <c r="BM216" i="1"/>
  <c r="Z216" i="1"/>
  <c r="Y216" i="1"/>
  <c r="Y222" i="1" s="1"/>
  <c r="P216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Y210" i="1"/>
  <c r="P210" i="1"/>
  <c r="BP209" i="1"/>
  <c r="BO209" i="1"/>
  <c r="BN209" i="1"/>
  <c r="BM209" i="1"/>
  <c r="Z209" i="1"/>
  <c r="Z212" i="1" s="1"/>
  <c r="Y209" i="1"/>
  <c r="Y213" i="1" s="1"/>
  <c r="P209" i="1"/>
  <c r="X206" i="1"/>
  <c r="X205" i="1"/>
  <c r="BP204" i="1"/>
  <c r="BO204" i="1"/>
  <c r="BN204" i="1"/>
  <c r="BM204" i="1"/>
  <c r="Z204" i="1"/>
  <c r="Y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Z205" i="1" s="1"/>
  <c r="Y201" i="1"/>
  <c r="Y206" i="1" s="1"/>
  <c r="P201" i="1"/>
  <c r="X197" i="1"/>
  <c r="Y196" i="1"/>
  <c r="X196" i="1"/>
  <c r="BP195" i="1"/>
  <c r="BO195" i="1"/>
  <c r="BN195" i="1"/>
  <c r="BM195" i="1"/>
  <c r="Z195" i="1"/>
  <c r="Z196" i="1" s="1"/>
  <c r="Y195" i="1"/>
  <c r="Y197" i="1" s="1"/>
  <c r="P195" i="1"/>
  <c r="X192" i="1"/>
  <c r="Y191" i="1"/>
  <c r="X191" i="1"/>
  <c r="BP190" i="1"/>
  <c r="BO190" i="1"/>
  <c r="BN190" i="1"/>
  <c r="BM190" i="1"/>
  <c r="Z190" i="1"/>
  <c r="Z191" i="1" s="1"/>
  <c r="Y190" i="1"/>
  <c r="Y192" i="1" s="1"/>
  <c r="X188" i="1"/>
  <c r="X187" i="1"/>
  <c r="BO186" i="1"/>
  <c r="BM186" i="1"/>
  <c r="Z186" i="1"/>
  <c r="Y186" i="1"/>
  <c r="P186" i="1"/>
  <c r="BP185" i="1"/>
  <c r="BO185" i="1"/>
  <c r="BN185" i="1"/>
  <c r="BM185" i="1"/>
  <c r="Z185" i="1"/>
  <c r="Y185" i="1"/>
  <c r="P185" i="1"/>
  <c r="BO184" i="1"/>
  <c r="BM184" i="1"/>
  <c r="Z184" i="1"/>
  <c r="Z187" i="1" s="1"/>
  <c r="Y184" i="1"/>
  <c r="Y187" i="1" s="1"/>
  <c r="P184" i="1"/>
  <c r="X180" i="1"/>
  <c r="X179" i="1"/>
  <c r="BO178" i="1"/>
  <c r="BM178" i="1"/>
  <c r="Z178" i="1"/>
  <c r="Y178" i="1"/>
  <c r="BP178" i="1" s="1"/>
  <c r="P178" i="1"/>
  <c r="BP177" i="1"/>
  <c r="BO177" i="1"/>
  <c r="BN177" i="1"/>
  <c r="BM177" i="1"/>
  <c r="Z177" i="1"/>
  <c r="Z179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BP172" i="1" s="1"/>
  <c r="P172" i="1"/>
  <c r="BP171" i="1"/>
  <c r="BO171" i="1"/>
  <c r="BN171" i="1"/>
  <c r="BM171" i="1"/>
  <c r="Z171" i="1"/>
  <c r="Y171" i="1"/>
  <c r="BP170" i="1"/>
  <c r="BO170" i="1"/>
  <c r="BN170" i="1"/>
  <c r="BM170" i="1"/>
  <c r="Z170" i="1"/>
  <c r="Z174" i="1" s="1"/>
  <c r="Y170" i="1"/>
  <c r="Y175" i="1" s="1"/>
  <c r="X167" i="1"/>
  <c r="Z166" i="1"/>
  <c r="X166" i="1"/>
  <c r="BO165" i="1"/>
  <c r="BM165" i="1"/>
  <c r="Z165" i="1"/>
  <c r="Y165" i="1"/>
  <c r="Y166" i="1" s="1"/>
  <c r="X161" i="1"/>
  <c r="Y160" i="1"/>
  <c r="X160" i="1"/>
  <c r="BP159" i="1"/>
  <c r="BO159" i="1"/>
  <c r="BN159" i="1"/>
  <c r="BM159" i="1"/>
  <c r="Z159" i="1"/>
  <c r="Z160" i="1" s="1"/>
  <c r="Y159" i="1"/>
  <c r="Y161" i="1" s="1"/>
  <c r="P159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Z155" i="1" s="1"/>
  <c r="Y153" i="1"/>
  <c r="Y156" i="1" s="1"/>
  <c r="P153" i="1"/>
  <c r="X150" i="1"/>
  <c r="Z149" i="1"/>
  <c r="X149" i="1"/>
  <c r="BO148" i="1"/>
  <c r="BM148" i="1"/>
  <c r="Z148" i="1"/>
  <c r="Y148" i="1"/>
  <c r="Y149" i="1" s="1"/>
  <c r="P148" i="1"/>
  <c r="X145" i="1"/>
  <c r="Z144" i="1"/>
  <c r="X144" i="1"/>
  <c r="BO143" i="1"/>
  <c r="BM143" i="1"/>
  <c r="Z143" i="1"/>
  <c r="Y143" i="1"/>
  <c r="Y144" i="1" s="1"/>
  <c r="X140" i="1"/>
  <c r="X139" i="1"/>
  <c r="BP138" i="1"/>
  <c r="BO138" i="1"/>
  <c r="BN138" i="1"/>
  <c r="BM138" i="1"/>
  <c r="Z138" i="1"/>
  <c r="Y138" i="1"/>
  <c r="P138" i="1"/>
  <c r="BO137" i="1"/>
  <c r="BM137" i="1"/>
  <c r="Z137" i="1"/>
  <c r="Z139" i="1" s="1"/>
  <c r="Y137" i="1"/>
  <c r="Y140" i="1" s="1"/>
  <c r="P137" i="1"/>
  <c r="X134" i="1"/>
  <c r="X133" i="1"/>
  <c r="BO132" i="1"/>
  <c r="BM132" i="1"/>
  <c r="Z132" i="1"/>
  <c r="Y132" i="1"/>
  <c r="BP132" i="1" s="1"/>
  <c r="P132" i="1"/>
  <c r="BP131" i="1"/>
  <c r="BO131" i="1"/>
  <c r="BN131" i="1"/>
  <c r="BM131" i="1"/>
  <c r="Z131" i="1"/>
  <c r="Z133" i="1" s="1"/>
  <c r="Y131" i="1"/>
  <c r="Y133" i="1" s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Z125" i="1"/>
  <c r="Z127" i="1" s="1"/>
  <c r="Y125" i="1"/>
  <c r="Y128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Z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P115" i="1"/>
  <c r="BO115" i="1"/>
  <c r="BN115" i="1"/>
  <c r="BM115" i="1"/>
  <c r="Z115" i="1"/>
  <c r="Z121" i="1" s="1"/>
  <c r="Y115" i="1"/>
  <c r="Y121" i="1" s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Z111" i="1" s="1"/>
  <c r="Y108" i="1"/>
  <c r="Y112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BO99" i="1"/>
  <c r="BM99" i="1"/>
  <c r="Z99" i="1"/>
  <c r="Y99" i="1"/>
  <c r="BP99" i="1" s="1"/>
  <c r="P99" i="1"/>
  <c r="BP98" i="1"/>
  <c r="BO98" i="1"/>
  <c r="BN98" i="1"/>
  <c r="BM98" i="1"/>
  <c r="Z98" i="1"/>
  <c r="Z104" i="1" s="1"/>
  <c r="Y98" i="1"/>
  <c r="Y105" i="1" s="1"/>
  <c r="X95" i="1"/>
  <c r="X94" i="1"/>
  <c r="BO93" i="1"/>
  <c r="BM93" i="1"/>
  <c r="Z93" i="1"/>
  <c r="Y93" i="1"/>
  <c r="BP93" i="1" s="1"/>
  <c r="P93" i="1"/>
  <c r="BP92" i="1"/>
  <c r="BO92" i="1"/>
  <c r="BN92" i="1"/>
  <c r="BM92" i="1"/>
  <c r="Z92" i="1"/>
  <c r="Z94" i="1" s="1"/>
  <c r="Y92" i="1"/>
  <c r="Y94" i="1" s="1"/>
  <c r="P92" i="1"/>
  <c r="X89" i="1"/>
  <c r="Y88" i="1"/>
  <c r="X88" i="1"/>
  <c r="BP87" i="1"/>
  <c r="BO87" i="1"/>
  <c r="BN87" i="1"/>
  <c r="BM87" i="1"/>
  <c r="Z87" i="1"/>
  <c r="Z88" i="1" s="1"/>
  <c r="Y87" i="1"/>
  <c r="Y89" i="1" s="1"/>
  <c r="X84" i="1"/>
  <c r="X83" i="1"/>
  <c r="BO82" i="1"/>
  <c r="BM82" i="1"/>
  <c r="Z82" i="1"/>
  <c r="Y82" i="1"/>
  <c r="P82" i="1"/>
  <c r="BP81" i="1"/>
  <c r="BO81" i="1"/>
  <c r="BN81" i="1"/>
  <c r="BM81" i="1"/>
  <c r="Z81" i="1"/>
  <c r="Z83" i="1" s="1"/>
  <c r="Y81" i="1"/>
  <c r="P81" i="1"/>
  <c r="X78" i="1"/>
  <c r="X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N74" i="1"/>
  <c r="BM74" i="1"/>
  <c r="Z74" i="1"/>
  <c r="Y74" i="1"/>
  <c r="BP74" i="1" s="1"/>
  <c r="BP73" i="1"/>
  <c r="BO73" i="1"/>
  <c r="BN73" i="1"/>
  <c r="BM73" i="1"/>
  <c r="Z73" i="1"/>
  <c r="Y73" i="1"/>
  <c r="P73" i="1"/>
  <c r="BO72" i="1"/>
  <c r="BM72" i="1"/>
  <c r="Z72" i="1"/>
  <c r="Y72" i="1"/>
  <c r="BP72" i="1" s="1"/>
  <c r="BO71" i="1"/>
  <c r="BM71" i="1"/>
  <c r="Z71" i="1"/>
  <c r="Y71" i="1"/>
  <c r="Y78" i="1" s="1"/>
  <c r="P71" i="1"/>
  <c r="X69" i="1"/>
  <c r="X68" i="1"/>
  <c r="BO67" i="1"/>
  <c r="BM67" i="1"/>
  <c r="Z67" i="1"/>
  <c r="Y67" i="1"/>
  <c r="BP67" i="1" s="1"/>
  <c r="P67" i="1"/>
  <c r="BP66" i="1"/>
  <c r="BO66" i="1"/>
  <c r="BN66" i="1"/>
  <c r="BM66" i="1"/>
  <c r="Z66" i="1"/>
  <c r="Z68" i="1" s="1"/>
  <c r="Y66" i="1"/>
  <c r="Y68" i="1" s="1"/>
  <c r="P66" i="1"/>
  <c r="X64" i="1"/>
  <c r="Y63" i="1"/>
  <c r="X63" i="1"/>
  <c r="BP62" i="1"/>
  <c r="BO62" i="1"/>
  <c r="BN62" i="1"/>
  <c r="BM62" i="1"/>
  <c r="Z62" i="1"/>
  <c r="Y62" i="1"/>
  <c r="BP61" i="1"/>
  <c r="BO61" i="1"/>
  <c r="BN61" i="1"/>
  <c r="BM61" i="1"/>
  <c r="Z61" i="1"/>
  <c r="Z63" i="1" s="1"/>
  <c r="Y61" i="1"/>
  <c r="Y64" i="1" s="1"/>
  <c r="P61" i="1"/>
  <c r="X59" i="1"/>
  <c r="Y58" i="1"/>
  <c r="X58" i="1"/>
  <c r="BP57" i="1"/>
  <c r="BO57" i="1"/>
  <c r="BN57" i="1"/>
  <c r="BM57" i="1"/>
  <c r="Z57" i="1"/>
  <c r="Y57" i="1"/>
  <c r="BP56" i="1"/>
  <c r="BO56" i="1"/>
  <c r="BN56" i="1"/>
  <c r="BM56" i="1"/>
  <c r="Z56" i="1"/>
  <c r="Z58" i="1" s="1"/>
  <c r="Y56" i="1"/>
  <c r="Y59" i="1" s="1"/>
  <c r="P56" i="1"/>
  <c r="X53" i="1"/>
  <c r="X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52" i="1" s="1"/>
  <c r="Y43" i="1"/>
  <c r="Y53" i="1" s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X33" i="1"/>
  <c r="Z32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Y28" i="1"/>
  <c r="Y32" i="1" s="1"/>
  <c r="X24" i="1"/>
  <c r="X335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Y33" i="1"/>
  <c r="Y52" i="1"/>
  <c r="Y339" i="1" s="1"/>
  <c r="Y69" i="1"/>
  <c r="Y77" i="1"/>
  <c r="BP82" i="1"/>
  <c r="BN82" i="1"/>
  <c r="H9" i="1"/>
  <c r="X336" i="1"/>
  <c r="X338" i="1" s="1"/>
  <c r="X337" i="1"/>
  <c r="X339" i="1"/>
  <c r="BN28" i="1"/>
  <c r="BP28" i="1"/>
  <c r="Y337" i="1" s="1"/>
  <c r="BN29" i="1"/>
  <c r="BN30" i="1"/>
  <c r="Y336" i="1" s="1"/>
  <c r="Y338" i="1" s="1"/>
  <c r="BN31" i="1"/>
  <c r="BN44" i="1"/>
  <c r="BN46" i="1"/>
  <c r="BN48" i="1"/>
  <c r="BN50" i="1"/>
  <c r="BN67" i="1"/>
  <c r="Z77" i="1"/>
  <c r="Z340" i="1" s="1"/>
  <c r="BN71" i="1"/>
  <c r="BP71" i="1"/>
  <c r="BN72" i="1"/>
  <c r="Y83" i="1"/>
  <c r="Y84" i="1"/>
  <c r="Y335" i="1" s="1"/>
  <c r="B348" i="1" s="1"/>
  <c r="Y95" i="1"/>
  <c r="Y104" i="1"/>
  <c r="Y111" i="1"/>
  <c r="Y122" i="1"/>
  <c r="Y127" i="1"/>
  <c r="Y134" i="1"/>
  <c r="Y139" i="1"/>
  <c r="Y145" i="1"/>
  <c r="Y150" i="1"/>
  <c r="Y155" i="1"/>
  <c r="Y167" i="1"/>
  <c r="Y174" i="1"/>
  <c r="Y180" i="1"/>
  <c r="BP186" i="1"/>
  <c r="BN186" i="1"/>
  <c r="Y231" i="1"/>
  <c r="BP226" i="1"/>
  <c r="BN226" i="1"/>
  <c r="BP228" i="1"/>
  <c r="BN228" i="1"/>
  <c r="Y230" i="1"/>
  <c r="Y242" i="1"/>
  <c r="BP239" i="1"/>
  <c r="BN239" i="1"/>
  <c r="BP240" i="1"/>
  <c r="BN240" i="1"/>
  <c r="BP241" i="1"/>
  <c r="BN241" i="1"/>
  <c r="Y254" i="1"/>
  <c r="BP251" i="1"/>
  <c r="BN251" i="1"/>
  <c r="Y253" i="1"/>
  <c r="BP265" i="1"/>
  <c r="BN265" i="1"/>
  <c r="Y289" i="1"/>
  <c r="BP286" i="1"/>
  <c r="BN286" i="1"/>
  <c r="BP287" i="1"/>
  <c r="BN287" i="1"/>
  <c r="BP288" i="1"/>
  <c r="BN288" i="1"/>
  <c r="BP303" i="1"/>
  <c r="BN303" i="1"/>
  <c r="BN93" i="1"/>
  <c r="BN99" i="1"/>
  <c r="BN100" i="1"/>
  <c r="BN102" i="1"/>
  <c r="BN109" i="1"/>
  <c r="BN116" i="1"/>
  <c r="BN118" i="1"/>
  <c r="BN120" i="1"/>
  <c r="BN125" i="1"/>
  <c r="BP125" i="1"/>
  <c r="BN132" i="1"/>
  <c r="BN137" i="1"/>
  <c r="BP137" i="1"/>
  <c r="BN143" i="1"/>
  <c r="BP143" i="1"/>
  <c r="BN148" i="1"/>
  <c r="BP148" i="1"/>
  <c r="BN153" i="1"/>
  <c r="BP153" i="1"/>
  <c r="BN165" i="1"/>
  <c r="BP165" i="1"/>
  <c r="BN172" i="1"/>
  <c r="BN178" i="1"/>
  <c r="BN184" i="1"/>
  <c r="BP184" i="1"/>
  <c r="Y188" i="1"/>
  <c r="A348" i="1" s="1"/>
  <c r="BP202" i="1"/>
  <c r="BN202" i="1"/>
  <c r="Y205" i="1"/>
  <c r="BP210" i="1"/>
  <c r="BN210" i="1"/>
  <c r="Y212" i="1"/>
  <c r="BP217" i="1"/>
  <c r="BN217" i="1"/>
  <c r="BP219" i="1"/>
  <c r="BN219" i="1"/>
  <c r="BP221" i="1"/>
  <c r="BN221" i="1"/>
  <c r="Z230" i="1"/>
  <c r="Y243" i="1"/>
  <c r="Y247" i="1"/>
  <c r="BP246" i="1"/>
  <c r="BN246" i="1"/>
  <c r="Z253" i="1"/>
  <c r="Y266" i="1"/>
  <c r="Y267" i="1"/>
  <c r="Y271" i="1"/>
  <c r="BP270" i="1"/>
  <c r="BN270" i="1"/>
  <c r="Y290" i="1"/>
  <c r="Y298" i="1"/>
  <c r="BP296" i="1"/>
  <c r="BN296" i="1"/>
  <c r="BP297" i="1"/>
  <c r="BN297" i="1"/>
  <c r="Y304" i="1"/>
  <c r="Y305" i="1"/>
  <c r="Y333" i="1"/>
  <c r="BP332" i="1"/>
  <c r="BN332" i="1"/>
  <c r="C348" i="1" l="1"/>
</calcChain>
</file>

<file path=xl/sharedStrings.xml><?xml version="1.0" encoding="utf-8"?>
<sst xmlns="http://schemas.openxmlformats.org/spreadsheetml/2006/main" count="1672" uniqueCount="553">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</sst>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2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8"/>
  <sheetViews>
    <sheetView showGridLines="0" tabSelected="1" topLeftCell="A329" zoomScaleNormal="100" zoomScaleSheetLayoutView="100" workbookViewId="0">
      <selection activeCell="AA341" sqref="AA341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4" customWidth="1"/>
    <col min="19" max="19" width="6.140625" style="3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4" customWidth="1"/>
    <col min="25" max="25" width="11" style="344" customWidth="1"/>
    <col min="26" max="26" width="10" style="344" customWidth="1"/>
    <col min="27" max="27" width="11.5703125" style="344" customWidth="1"/>
    <col min="28" max="28" width="10.42578125" style="344" customWidth="1"/>
    <col min="29" max="29" width="30" style="3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4" customWidth="1"/>
    <col min="34" max="34" width="9.140625" style="344" customWidth="1"/>
    <col min="35" max="16384" width="9.140625" style="344"/>
  </cols>
  <sheetData>
    <row r="1" spans="1:32" s="340" customFormat="1" ht="45" customHeight="1" x14ac:dyDescent="0.2">
      <c r="A1" s="41"/>
      <c r="B1" s="41"/>
      <c r="C1" s="41"/>
      <c r="D1" s="405" t="s">
        <v>0</v>
      </c>
      <c r="E1" s="372"/>
      <c r="F1" s="372"/>
      <c r="G1" s="12" t="s">
        <v>1</v>
      </c>
      <c r="H1" s="405" t="s">
        <v>2</v>
      </c>
      <c r="I1" s="372"/>
      <c r="J1" s="372"/>
      <c r="K1" s="372"/>
      <c r="L1" s="372"/>
      <c r="M1" s="372"/>
      <c r="N1" s="372"/>
      <c r="O1" s="372"/>
      <c r="P1" s="372"/>
      <c r="Q1" s="372"/>
      <c r="R1" s="371" t="s">
        <v>3</v>
      </c>
      <c r="S1" s="372"/>
      <c r="T1" s="3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6"/>
      <c r="R2" s="356"/>
      <c r="S2" s="356"/>
      <c r="T2" s="356"/>
      <c r="U2" s="356"/>
      <c r="V2" s="356"/>
      <c r="W2" s="356"/>
      <c r="X2" s="16"/>
      <c r="Y2" s="16"/>
      <c r="Z2" s="16"/>
      <c r="AA2" s="16"/>
      <c r="AB2" s="51"/>
      <c r="AC2" s="51"/>
      <c r="AD2" s="51"/>
      <c r="AE2" s="51"/>
    </row>
    <row r="3" spans="1:32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6"/>
      <c r="Q3" s="356"/>
      <c r="R3" s="356"/>
      <c r="S3" s="356"/>
      <c r="T3" s="356"/>
      <c r="U3" s="356"/>
      <c r="V3" s="356"/>
      <c r="W3" s="356"/>
      <c r="X3" s="16"/>
      <c r="Y3" s="16"/>
      <c r="Z3" s="16"/>
      <c r="AA3" s="16"/>
      <c r="AB3" s="51"/>
      <c r="AC3" s="51"/>
      <c r="AD3" s="51"/>
      <c r="AE3" s="51"/>
    </row>
    <row r="4" spans="1:32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0" customFormat="1" ht="23.45" customHeight="1" x14ac:dyDescent="0.2">
      <c r="A5" s="434" t="s">
        <v>8</v>
      </c>
      <c r="B5" s="410"/>
      <c r="C5" s="411"/>
      <c r="D5" s="412"/>
      <c r="E5" s="413"/>
      <c r="F5" s="549" t="s">
        <v>9</v>
      </c>
      <c r="G5" s="411"/>
      <c r="H5" s="412"/>
      <c r="I5" s="515"/>
      <c r="J5" s="515"/>
      <c r="K5" s="515"/>
      <c r="L5" s="515"/>
      <c r="M5" s="413"/>
      <c r="N5" s="61"/>
      <c r="P5" s="24" t="s">
        <v>10</v>
      </c>
      <c r="Q5" s="559">
        <v>45719</v>
      </c>
      <c r="R5" s="433"/>
      <c r="T5" s="466" t="s">
        <v>11</v>
      </c>
      <c r="U5" s="467"/>
      <c r="V5" s="470" t="s">
        <v>12</v>
      </c>
      <c r="W5" s="433"/>
      <c r="AB5" s="51"/>
      <c r="AC5" s="51"/>
      <c r="AD5" s="51"/>
      <c r="AE5" s="51"/>
    </row>
    <row r="6" spans="1:32" s="340" customFormat="1" ht="24" customHeight="1" x14ac:dyDescent="0.2">
      <c r="A6" s="434" t="s">
        <v>13</v>
      </c>
      <c r="B6" s="410"/>
      <c r="C6" s="411"/>
      <c r="D6" s="517" t="s">
        <v>14</v>
      </c>
      <c r="E6" s="518"/>
      <c r="F6" s="518"/>
      <c r="G6" s="518"/>
      <c r="H6" s="518"/>
      <c r="I6" s="518"/>
      <c r="J6" s="518"/>
      <c r="K6" s="518"/>
      <c r="L6" s="518"/>
      <c r="M6" s="433"/>
      <c r="N6" s="62"/>
      <c r="P6" s="24" t="s">
        <v>15</v>
      </c>
      <c r="Q6" s="562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472" t="s">
        <v>16</v>
      </c>
      <c r="U6" s="467"/>
      <c r="V6" s="503" t="s">
        <v>17</v>
      </c>
      <c r="W6" s="386"/>
      <c r="AB6" s="51"/>
      <c r="AC6" s="51"/>
      <c r="AD6" s="51"/>
      <c r="AE6" s="51"/>
    </row>
    <row r="7" spans="1:32" s="340" customFormat="1" ht="21.75" hidden="1" customHeight="1" x14ac:dyDescent="0.2">
      <c r="A7" s="55"/>
      <c r="B7" s="55"/>
      <c r="C7" s="55"/>
      <c r="D7" s="392" t="str">
        <f>IFERROR(VLOOKUP(DeliveryAddress,Table,3,0),1)</f>
        <v>1</v>
      </c>
      <c r="E7" s="393"/>
      <c r="F7" s="393"/>
      <c r="G7" s="393"/>
      <c r="H7" s="393"/>
      <c r="I7" s="393"/>
      <c r="J7" s="393"/>
      <c r="K7" s="393"/>
      <c r="L7" s="393"/>
      <c r="M7" s="394"/>
      <c r="N7" s="63"/>
      <c r="P7" s="24"/>
      <c r="Q7" s="42"/>
      <c r="R7" s="42"/>
      <c r="T7" s="356"/>
      <c r="U7" s="467"/>
      <c r="V7" s="504"/>
      <c r="W7" s="505"/>
      <c r="AB7" s="51"/>
      <c r="AC7" s="51"/>
      <c r="AD7" s="51"/>
      <c r="AE7" s="51"/>
    </row>
    <row r="8" spans="1:32" s="340" customFormat="1" ht="25.5" customHeight="1" x14ac:dyDescent="0.2">
      <c r="A8" s="568" t="s">
        <v>18</v>
      </c>
      <c r="B8" s="362"/>
      <c r="C8" s="363"/>
      <c r="D8" s="400" t="s">
        <v>19</v>
      </c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20</v>
      </c>
      <c r="Q8" s="438">
        <v>0.41666666666666669</v>
      </c>
      <c r="R8" s="394"/>
      <c r="T8" s="356"/>
      <c r="U8" s="467"/>
      <c r="V8" s="504"/>
      <c r="W8" s="505"/>
      <c r="AB8" s="51"/>
      <c r="AC8" s="51"/>
      <c r="AD8" s="51"/>
      <c r="AE8" s="51"/>
    </row>
    <row r="9" spans="1:32" s="340" customFormat="1" ht="39.950000000000003" customHeight="1" x14ac:dyDescent="0.2">
      <c r="A9" s="4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47"/>
      <c r="E9" s="358"/>
      <c r="F9" s="4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338"/>
      <c r="P9" s="26" t="s">
        <v>21</v>
      </c>
      <c r="Q9" s="429"/>
      <c r="R9" s="430"/>
      <c r="T9" s="356"/>
      <c r="U9" s="467"/>
      <c r="V9" s="506"/>
      <c r="W9" s="507"/>
      <c r="X9" s="43"/>
      <c r="Y9" s="43"/>
      <c r="Z9" s="43"/>
      <c r="AA9" s="43"/>
      <c r="AB9" s="51"/>
      <c r="AC9" s="51"/>
      <c r="AD9" s="51"/>
      <c r="AE9" s="51"/>
    </row>
    <row r="10" spans="1:32" s="340" customFormat="1" ht="26.45" customHeight="1" x14ac:dyDescent="0.2">
      <c r="A10" s="4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47"/>
      <c r="E10" s="358"/>
      <c r="F10" s="4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498" t="str">
        <f>IFERROR(VLOOKUP($D$10,Proxy,2,FALSE),"")</f>
        <v/>
      </c>
      <c r="I10" s="356"/>
      <c r="J10" s="356"/>
      <c r="K10" s="356"/>
      <c r="L10" s="356"/>
      <c r="M10" s="356"/>
      <c r="N10" s="339"/>
      <c r="P10" s="26" t="s">
        <v>22</v>
      </c>
      <c r="Q10" s="473"/>
      <c r="R10" s="474"/>
      <c r="U10" s="24" t="s">
        <v>23</v>
      </c>
      <c r="V10" s="385" t="s">
        <v>24</v>
      </c>
      <c r="W10" s="386"/>
      <c r="X10" s="44"/>
      <c r="Y10" s="44"/>
      <c r="Z10" s="44"/>
      <c r="AA10" s="44"/>
      <c r="AB10" s="51"/>
      <c r="AC10" s="51"/>
      <c r="AD10" s="51"/>
      <c r="AE10" s="51"/>
    </row>
    <row r="11" spans="1:32" s="34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32"/>
      <c r="R11" s="433"/>
      <c r="U11" s="24" t="s">
        <v>27</v>
      </c>
      <c r="V11" s="531" t="s">
        <v>28</v>
      </c>
      <c r="W11" s="430"/>
      <c r="X11" s="45"/>
      <c r="Y11" s="45"/>
      <c r="Z11" s="45"/>
      <c r="AA11" s="45"/>
      <c r="AB11" s="51"/>
      <c r="AC11" s="51"/>
      <c r="AD11" s="51"/>
      <c r="AE11" s="51"/>
    </row>
    <row r="12" spans="1:32" s="340" customFormat="1" ht="18.600000000000001" customHeight="1" x14ac:dyDescent="0.2">
      <c r="A12" s="462" t="s">
        <v>29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30</v>
      </c>
      <c r="Q12" s="438"/>
      <c r="R12" s="394"/>
      <c r="S12" s="23"/>
      <c r="U12" s="24"/>
      <c r="V12" s="372"/>
      <c r="W12" s="356"/>
      <c r="AB12" s="51"/>
      <c r="AC12" s="51"/>
      <c r="AD12" s="51"/>
      <c r="AE12" s="51"/>
    </row>
    <row r="13" spans="1:32" s="340" customFormat="1" ht="23.25" customHeight="1" x14ac:dyDescent="0.2">
      <c r="A13" s="462" t="s">
        <v>31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32</v>
      </c>
      <c r="Q13" s="531"/>
      <c r="R13" s="4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0" customFormat="1" ht="18.600000000000001" customHeight="1" x14ac:dyDescent="0.2">
      <c r="A14" s="462" t="s">
        <v>33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0" customFormat="1" ht="22.5" customHeight="1" x14ac:dyDescent="0.2">
      <c r="A15" s="485" t="s">
        <v>34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5" t="s">
        <v>35</v>
      </c>
      <c r="Q15" s="372"/>
      <c r="R15" s="372"/>
      <c r="S15" s="372"/>
      <c r="T15" s="3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6"/>
      <c r="Q16" s="456"/>
      <c r="R16" s="456"/>
      <c r="S16" s="456"/>
      <c r="T16" s="4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36</v>
      </c>
      <c r="B17" s="378" t="s">
        <v>37</v>
      </c>
      <c r="C17" s="442" t="s">
        <v>38</v>
      </c>
      <c r="D17" s="378" t="s">
        <v>39</v>
      </c>
      <c r="E17" s="420"/>
      <c r="F17" s="378" t="s">
        <v>40</v>
      </c>
      <c r="G17" s="378" t="s">
        <v>41</v>
      </c>
      <c r="H17" s="378" t="s">
        <v>42</v>
      </c>
      <c r="I17" s="378" t="s">
        <v>43</v>
      </c>
      <c r="J17" s="378" t="s">
        <v>44</v>
      </c>
      <c r="K17" s="378" t="s">
        <v>45</v>
      </c>
      <c r="L17" s="378" t="s">
        <v>46</v>
      </c>
      <c r="M17" s="378" t="s">
        <v>47</v>
      </c>
      <c r="N17" s="378" t="s">
        <v>48</v>
      </c>
      <c r="O17" s="378" t="s">
        <v>49</v>
      </c>
      <c r="P17" s="378" t="s">
        <v>50</v>
      </c>
      <c r="Q17" s="419"/>
      <c r="R17" s="419"/>
      <c r="S17" s="419"/>
      <c r="T17" s="420"/>
      <c r="U17" s="565" t="s">
        <v>51</v>
      </c>
      <c r="V17" s="411"/>
      <c r="W17" s="378" t="s">
        <v>52</v>
      </c>
      <c r="X17" s="378" t="s">
        <v>53</v>
      </c>
      <c r="Y17" s="566" t="s">
        <v>54</v>
      </c>
      <c r="Z17" s="513" t="s">
        <v>55</v>
      </c>
      <c r="AA17" s="496" t="s">
        <v>56</v>
      </c>
      <c r="AB17" s="496" t="s">
        <v>57</v>
      </c>
      <c r="AC17" s="496" t="s">
        <v>58</v>
      </c>
      <c r="AD17" s="496" t="s">
        <v>59</v>
      </c>
      <c r="AE17" s="544"/>
      <c r="AF17" s="545"/>
      <c r="AG17" s="69"/>
      <c r="BD17" s="68" t="s">
        <v>60</v>
      </c>
    </row>
    <row r="18" spans="1:68" ht="14.25" customHeight="1" x14ac:dyDescent="0.2">
      <c r="A18" s="379"/>
      <c r="B18" s="379"/>
      <c r="C18" s="379"/>
      <c r="D18" s="421"/>
      <c r="E18" s="423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21"/>
      <c r="Q18" s="422"/>
      <c r="R18" s="422"/>
      <c r="S18" s="422"/>
      <c r="T18" s="423"/>
      <c r="U18" s="70" t="s">
        <v>61</v>
      </c>
      <c r="V18" s="70" t="s">
        <v>62</v>
      </c>
      <c r="W18" s="379"/>
      <c r="X18" s="379"/>
      <c r="Y18" s="567"/>
      <c r="Z18" s="514"/>
      <c r="AA18" s="497"/>
      <c r="AB18" s="497"/>
      <c r="AC18" s="497"/>
      <c r="AD18" s="546"/>
      <c r="AE18" s="547"/>
      <c r="AF18" s="548"/>
      <c r="AG18" s="69"/>
      <c r="BD18" s="68"/>
    </row>
    <row r="19" spans="1:68" ht="27.75" customHeight="1" x14ac:dyDescent="0.2">
      <c r="A19" s="453" t="s">
        <v>63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355" t="s">
        <v>63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41"/>
      <c r="AB20" s="341"/>
      <c r="AC20" s="341"/>
    </row>
    <row r="21" spans="1:68" ht="14.25" customHeight="1" x14ac:dyDescent="0.25">
      <c r="A21" s="364" t="s">
        <v>64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42"/>
      <c r="AB21" s="342"/>
      <c r="AC21" s="34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59">
        <v>4607111035752</v>
      </c>
      <c r="E22" s="360"/>
      <c r="F22" s="345">
        <v>0.43</v>
      </c>
      <c r="G22" s="32">
        <v>16</v>
      </c>
      <c r="H22" s="345">
        <v>6.88</v>
      </c>
      <c r="I22" s="34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1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4"/>
      <c r="V22" s="34"/>
      <c r="W22" s="35" t="s">
        <v>70</v>
      </c>
      <c r="X22" s="346">
        <v>0</v>
      </c>
      <c r="Y22" s="34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8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69"/>
      <c r="P23" s="361" t="s">
        <v>73</v>
      </c>
      <c r="Q23" s="362"/>
      <c r="R23" s="362"/>
      <c r="S23" s="362"/>
      <c r="T23" s="362"/>
      <c r="U23" s="362"/>
      <c r="V23" s="363"/>
      <c r="W23" s="37" t="s">
        <v>70</v>
      </c>
      <c r="X23" s="348">
        <f>IFERROR(SUM(X22:X22),"0")</f>
        <v>0</v>
      </c>
      <c r="Y23" s="348">
        <f>IFERROR(SUM(Y22:Y22),"0")</f>
        <v>0</v>
      </c>
      <c r="Z23" s="348">
        <f>IFERROR(IF(Z22="",0,Z22),"0")</f>
        <v>0</v>
      </c>
      <c r="AA23" s="349"/>
      <c r="AB23" s="349"/>
      <c r="AC23" s="349"/>
    </row>
    <row r="24" spans="1:68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69"/>
      <c r="P24" s="361" t="s">
        <v>73</v>
      </c>
      <c r="Q24" s="362"/>
      <c r="R24" s="362"/>
      <c r="S24" s="362"/>
      <c r="T24" s="362"/>
      <c r="U24" s="362"/>
      <c r="V24" s="363"/>
      <c r="W24" s="37" t="s">
        <v>74</v>
      </c>
      <c r="X24" s="348">
        <f>IFERROR(SUMPRODUCT(X22:X22*H22:H22),"0")</f>
        <v>0</v>
      </c>
      <c r="Y24" s="348">
        <f>IFERROR(SUMPRODUCT(Y22:Y22*H22:H22),"0")</f>
        <v>0</v>
      </c>
      <c r="Z24" s="37"/>
      <c r="AA24" s="349"/>
      <c r="AB24" s="349"/>
      <c r="AC24" s="349"/>
    </row>
    <row r="25" spans="1:68" ht="27.75" customHeight="1" x14ac:dyDescent="0.2">
      <c r="A25" s="453" t="s">
        <v>75</v>
      </c>
      <c r="B25" s="454"/>
      <c r="C25" s="454"/>
      <c r="D25" s="454"/>
      <c r="E25" s="454"/>
      <c r="F25" s="454"/>
      <c r="G25" s="454"/>
      <c r="H25" s="454"/>
      <c r="I25" s="454"/>
      <c r="J25" s="454"/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454"/>
      <c r="V25" s="454"/>
      <c r="W25" s="454"/>
      <c r="X25" s="454"/>
      <c r="Y25" s="454"/>
      <c r="Z25" s="454"/>
      <c r="AA25" s="48"/>
      <c r="AB25" s="48"/>
      <c r="AC25" s="48"/>
    </row>
    <row r="26" spans="1:68" ht="16.5" customHeight="1" x14ac:dyDescent="0.25">
      <c r="A26" s="355" t="s">
        <v>76</v>
      </c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  <c r="AA26" s="341"/>
      <c r="AB26" s="341"/>
      <c r="AC26" s="341"/>
    </row>
    <row r="27" spans="1:68" ht="14.25" customHeight="1" x14ac:dyDescent="0.25">
      <c r="A27" s="364" t="s">
        <v>77</v>
      </c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342"/>
      <c r="AB27" s="342"/>
      <c r="AC27" s="342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59">
        <v>4607111036520</v>
      </c>
      <c r="E28" s="360"/>
      <c r="F28" s="345">
        <v>0.25</v>
      </c>
      <c r="G28" s="32">
        <v>6</v>
      </c>
      <c r="H28" s="345">
        <v>1.5</v>
      </c>
      <c r="I28" s="34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3" t="s">
        <v>81</v>
      </c>
      <c r="Q28" s="351"/>
      <c r="R28" s="351"/>
      <c r="S28" s="351"/>
      <c r="T28" s="352"/>
      <c r="U28" s="34"/>
      <c r="V28" s="34"/>
      <c r="W28" s="35" t="s">
        <v>70</v>
      </c>
      <c r="X28" s="346">
        <v>0</v>
      </c>
      <c r="Y28" s="34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59">
        <v>4607111036537</v>
      </c>
      <c r="E29" s="360"/>
      <c r="F29" s="345">
        <v>0.25</v>
      </c>
      <c r="G29" s="32">
        <v>6</v>
      </c>
      <c r="H29" s="345">
        <v>1.5</v>
      </c>
      <c r="I29" s="34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97" t="s">
        <v>86</v>
      </c>
      <c r="Q29" s="351"/>
      <c r="R29" s="351"/>
      <c r="S29" s="351"/>
      <c r="T29" s="352"/>
      <c r="U29" s="34"/>
      <c r="V29" s="34"/>
      <c r="W29" s="35" t="s">
        <v>70</v>
      </c>
      <c r="X29" s="346">
        <v>0</v>
      </c>
      <c r="Y29" s="34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4301132184</v>
      </c>
      <c r="D30" s="359">
        <v>4607111036599</v>
      </c>
      <c r="E30" s="360"/>
      <c r="F30" s="345">
        <v>0.25</v>
      </c>
      <c r="G30" s="32">
        <v>6</v>
      </c>
      <c r="H30" s="345">
        <v>1.5</v>
      </c>
      <c r="I30" s="34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77" t="s">
        <v>89</v>
      </c>
      <c r="Q30" s="351"/>
      <c r="R30" s="351"/>
      <c r="S30" s="351"/>
      <c r="T30" s="352"/>
      <c r="U30" s="34"/>
      <c r="V30" s="34"/>
      <c r="W30" s="35" t="s">
        <v>70</v>
      </c>
      <c r="X30" s="346">
        <v>0</v>
      </c>
      <c r="Y30" s="34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4301132183</v>
      </c>
      <c r="D31" s="359">
        <v>4607111036605</v>
      </c>
      <c r="E31" s="360"/>
      <c r="F31" s="345">
        <v>0.25</v>
      </c>
      <c r="G31" s="32">
        <v>6</v>
      </c>
      <c r="H31" s="345">
        <v>1.5</v>
      </c>
      <c r="I31" s="34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404" t="s">
        <v>92</v>
      </c>
      <c r="Q31" s="351"/>
      <c r="R31" s="351"/>
      <c r="S31" s="351"/>
      <c r="T31" s="352"/>
      <c r="U31" s="34"/>
      <c r="V31" s="34"/>
      <c r="W31" s="35" t="s">
        <v>70</v>
      </c>
      <c r="X31" s="346">
        <v>0</v>
      </c>
      <c r="Y31" s="34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8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69"/>
      <c r="P32" s="361" t="s">
        <v>73</v>
      </c>
      <c r="Q32" s="362"/>
      <c r="R32" s="362"/>
      <c r="S32" s="362"/>
      <c r="T32" s="362"/>
      <c r="U32" s="362"/>
      <c r="V32" s="363"/>
      <c r="W32" s="37" t="s">
        <v>70</v>
      </c>
      <c r="X32" s="348">
        <f>IFERROR(SUM(X28:X31),"0")</f>
        <v>0</v>
      </c>
      <c r="Y32" s="348">
        <f>IFERROR(SUM(Y28:Y31),"0")</f>
        <v>0</v>
      </c>
      <c r="Z32" s="348">
        <f>IFERROR(IF(Z28="",0,Z28),"0")+IFERROR(IF(Z29="",0,Z29),"0")+IFERROR(IF(Z30="",0,Z30),"0")+IFERROR(IF(Z31="",0,Z31),"0")</f>
        <v>0</v>
      </c>
      <c r="AA32" s="349"/>
      <c r="AB32" s="349"/>
      <c r="AC32" s="349"/>
    </row>
    <row r="33" spans="1:68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69"/>
      <c r="P33" s="361" t="s">
        <v>73</v>
      </c>
      <c r="Q33" s="362"/>
      <c r="R33" s="362"/>
      <c r="S33" s="362"/>
      <c r="T33" s="362"/>
      <c r="U33" s="362"/>
      <c r="V33" s="363"/>
      <c r="W33" s="37" t="s">
        <v>74</v>
      </c>
      <c r="X33" s="348">
        <f>IFERROR(SUMPRODUCT(X28:X31*H28:H31),"0")</f>
        <v>0</v>
      </c>
      <c r="Y33" s="348">
        <f>IFERROR(SUMPRODUCT(Y28:Y31*H28:H31),"0")</f>
        <v>0</v>
      </c>
      <c r="Z33" s="37"/>
      <c r="AA33" s="349"/>
      <c r="AB33" s="349"/>
      <c r="AC33" s="349"/>
    </row>
    <row r="34" spans="1:68" ht="16.5" customHeight="1" x14ac:dyDescent="0.25">
      <c r="A34" s="355" t="s">
        <v>93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  <c r="Z34" s="356"/>
      <c r="AA34" s="341"/>
      <c r="AB34" s="341"/>
      <c r="AC34" s="341"/>
    </row>
    <row r="35" spans="1:68" ht="14.25" customHeight="1" x14ac:dyDescent="0.25">
      <c r="A35" s="364" t="s">
        <v>64</v>
      </c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56"/>
      <c r="N35" s="356"/>
      <c r="O35" s="356"/>
      <c r="P35" s="356"/>
      <c r="Q35" s="356"/>
      <c r="R35" s="356"/>
      <c r="S35" s="356"/>
      <c r="T35" s="356"/>
      <c r="U35" s="356"/>
      <c r="V35" s="356"/>
      <c r="W35" s="356"/>
      <c r="X35" s="356"/>
      <c r="Y35" s="356"/>
      <c r="Z35" s="356"/>
      <c r="AA35" s="342"/>
      <c r="AB35" s="342"/>
      <c r="AC35" s="342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59">
        <v>4620207490075</v>
      </c>
      <c r="E36" s="360"/>
      <c r="F36" s="345">
        <v>0.7</v>
      </c>
      <c r="G36" s="32">
        <v>8</v>
      </c>
      <c r="H36" s="345">
        <v>5.6</v>
      </c>
      <c r="I36" s="34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39" t="s">
        <v>96</v>
      </c>
      <c r="Q36" s="351"/>
      <c r="R36" s="351"/>
      <c r="S36" s="351"/>
      <c r="T36" s="352"/>
      <c r="U36" s="34"/>
      <c r="V36" s="34"/>
      <c r="W36" s="35" t="s">
        <v>70</v>
      </c>
      <c r="X36" s="346">
        <v>0</v>
      </c>
      <c r="Y36" s="34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4301071092</v>
      </c>
      <c r="D37" s="359">
        <v>4620207490174</v>
      </c>
      <c r="E37" s="360"/>
      <c r="F37" s="345">
        <v>0.7</v>
      </c>
      <c r="G37" s="32">
        <v>8</v>
      </c>
      <c r="H37" s="345">
        <v>5.6</v>
      </c>
      <c r="I37" s="345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88" t="s">
        <v>100</v>
      </c>
      <c r="Q37" s="351"/>
      <c r="R37" s="351"/>
      <c r="S37" s="351"/>
      <c r="T37" s="352"/>
      <c r="U37" s="34"/>
      <c r="V37" s="34"/>
      <c r="W37" s="35" t="s">
        <v>70</v>
      </c>
      <c r="X37" s="346">
        <v>0</v>
      </c>
      <c r="Y37" s="347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4301071091</v>
      </c>
      <c r="D38" s="359">
        <v>4620207490044</v>
      </c>
      <c r="E38" s="360"/>
      <c r="F38" s="345">
        <v>0.7</v>
      </c>
      <c r="G38" s="32">
        <v>8</v>
      </c>
      <c r="H38" s="345">
        <v>5.6</v>
      </c>
      <c r="I38" s="345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508" t="s">
        <v>104</v>
      </c>
      <c r="Q38" s="351"/>
      <c r="R38" s="351"/>
      <c r="S38" s="351"/>
      <c r="T38" s="352"/>
      <c r="U38" s="34"/>
      <c r="V38" s="34"/>
      <c r="W38" s="35" t="s">
        <v>70</v>
      </c>
      <c r="X38" s="346">
        <v>0</v>
      </c>
      <c r="Y38" s="347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8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69"/>
      <c r="P39" s="361" t="s">
        <v>73</v>
      </c>
      <c r="Q39" s="362"/>
      <c r="R39" s="362"/>
      <c r="S39" s="362"/>
      <c r="T39" s="362"/>
      <c r="U39" s="362"/>
      <c r="V39" s="363"/>
      <c r="W39" s="37" t="s">
        <v>70</v>
      </c>
      <c r="X39" s="348">
        <f>IFERROR(SUM(X36:X38),"0")</f>
        <v>0</v>
      </c>
      <c r="Y39" s="348">
        <f>IFERROR(SUM(Y36:Y38),"0")</f>
        <v>0</v>
      </c>
      <c r="Z39" s="348">
        <f>IFERROR(IF(Z36="",0,Z36),"0")+IFERROR(IF(Z37="",0,Z37),"0")+IFERROR(IF(Z38="",0,Z38),"0")</f>
        <v>0</v>
      </c>
      <c r="AA39" s="349"/>
      <c r="AB39" s="349"/>
      <c r="AC39" s="349"/>
    </row>
    <row r="40" spans="1:68" x14ac:dyDescent="0.2">
      <c r="A40" s="356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69"/>
      <c r="P40" s="361" t="s">
        <v>73</v>
      </c>
      <c r="Q40" s="362"/>
      <c r="R40" s="362"/>
      <c r="S40" s="362"/>
      <c r="T40" s="362"/>
      <c r="U40" s="362"/>
      <c r="V40" s="363"/>
      <c r="W40" s="37" t="s">
        <v>74</v>
      </c>
      <c r="X40" s="348">
        <f>IFERROR(SUMPRODUCT(X36:X38*H36:H38),"0")</f>
        <v>0</v>
      </c>
      <c r="Y40" s="348">
        <f>IFERROR(SUMPRODUCT(Y36:Y38*H36:H38),"0")</f>
        <v>0</v>
      </c>
      <c r="Z40" s="37"/>
      <c r="AA40" s="349"/>
      <c r="AB40" s="349"/>
      <c r="AC40" s="349"/>
    </row>
    <row r="41" spans="1:68" ht="16.5" customHeight="1" x14ac:dyDescent="0.25">
      <c r="A41" s="355" t="s">
        <v>106</v>
      </c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  <c r="AA41" s="341"/>
      <c r="AB41" s="341"/>
      <c r="AC41" s="341"/>
    </row>
    <row r="42" spans="1:68" ht="14.25" customHeight="1" x14ac:dyDescent="0.25">
      <c r="A42" s="364" t="s">
        <v>64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56"/>
      <c r="Z42" s="356"/>
      <c r="AA42" s="342"/>
      <c r="AB42" s="342"/>
      <c r="AC42" s="342"/>
    </row>
    <row r="43" spans="1:68" ht="27" customHeight="1" x14ac:dyDescent="0.25">
      <c r="A43" s="54" t="s">
        <v>107</v>
      </c>
      <c r="B43" s="54" t="s">
        <v>108</v>
      </c>
      <c r="C43" s="31">
        <v>4301071032</v>
      </c>
      <c r="D43" s="359">
        <v>4607111038999</v>
      </c>
      <c r="E43" s="360"/>
      <c r="F43" s="345">
        <v>0.4</v>
      </c>
      <c r="G43" s="32">
        <v>16</v>
      </c>
      <c r="H43" s="345">
        <v>6.4</v>
      </c>
      <c r="I43" s="345">
        <v>6.7195999999999998</v>
      </c>
      <c r="J43" s="32">
        <v>84</v>
      </c>
      <c r="K43" s="32" t="s">
        <v>67</v>
      </c>
      <c r="L43" s="32" t="s">
        <v>109</v>
      </c>
      <c r="M43" s="33" t="s">
        <v>69</v>
      </c>
      <c r="N43" s="33"/>
      <c r="O43" s="32">
        <v>180</v>
      </c>
      <c r="P43" s="46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1"/>
      <c r="R43" s="351"/>
      <c r="S43" s="351"/>
      <c r="T43" s="352"/>
      <c r="U43" s="34"/>
      <c r="V43" s="34"/>
      <c r="W43" s="35" t="s">
        <v>70</v>
      </c>
      <c r="X43" s="346">
        <v>12</v>
      </c>
      <c r="Y43" s="347">
        <f t="shared" ref="Y43:Y51" si="0">IFERROR(IF(X43="","",X43),"")</f>
        <v>12</v>
      </c>
      <c r="Z43" s="36">
        <f t="shared" ref="Z43:Z51" si="1">IFERROR(IF(X43="","",X43*0.0155),"")</f>
        <v>0.186</v>
      </c>
      <c r="AA43" s="56"/>
      <c r="AB43" s="57"/>
      <c r="AC43" s="88" t="s">
        <v>110</v>
      </c>
      <c r="AG43" s="67"/>
      <c r="AJ43" s="71" t="s">
        <v>111</v>
      </c>
      <c r="AK43" s="71">
        <v>12</v>
      </c>
      <c r="BB43" s="89" t="s">
        <v>1</v>
      </c>
      <c r="BM43" s="67">
        <f t="shared" ref="BM43:BM51" si="2">IFERROR(X43*I43,"0")</f>
        <v>80.635199999999998</v>
      </c>
      <c r="BN43" s="67">
        <f t="shared" ref="BN43:BN51" si="3">IFERROR(Y43*I43,"0")</f>
        <v>80.635199999999998</v>
      </c>
      <c r="BO43" s="67">
        <f t="shared" ref="BO43:BO51" si="4">IFERROR(X43/J43,"0")</f>
        <v>0.14285714285714285</v>
      </c>
      <c r="BP43" s="67">
        <f t="shared" ref="BP43:BP51" si="5">IFERROR(Y43/J43,"0")</f>
        <v>0.14285714285714285</v>
      </c>
    </row>
    <row r="44" spans="1:68" ht="27" customHeight="1" x14ac:dyDescent="0.25">
      <c r="A44" s="54" t="s">
        <v>112</v>
      </c>
      <c r="B44" s="54" t="s">
        <v>113</v>
      </c>
      <c r="C44" s="31">
        <v>4301070972</v>
      </c>
      <c r="D44" s="359">
        <v>4607111037183</v>
      </c>
      <c r="E44" s="360"/>
      <c r="F44" s="345">
        <v>0.9</v>
      </c>
      <c r="G44" s="32">
        <v>8</v>
      </c>
      <c r="H44" s="345">
        <v>7.2</v>
      </c>
      <c r="I44" s="345">
        <v>7.4859999999999998</v>
      </c>
      <c r="J44" s="32">
        <v>84</v>
      </c>
      <c r="K44" s="32" t="s">
        <v>67</v>
      </c>
      <c r="L44" s="32" t="s">
        <v>114</v>
      </c>
      <c r="M44" s="33" t="s">
        <v>69</v>
      </c>
      <c r="N44" s="33"/>
      <c r="O44" s="32">
        <v>180</v>
      </c>
      <c r="P4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1"/>
      <c r="R44" s="351"/>
      <c r="S44" s="351"/>
      <c r="T44" s="352"/>
      <c r="U44" s="34"/>
      <c r="V44" s="34"/>
      <c r="W44" s="35" t="s">
        <v>70</v>
      </c>
      <c r="X44" s="346">
        <v>0</v>
      </c>
      <c r="Y44" s="347">
        <f t="shared" si="0"/>
        <v>0</v>
      </c>
      <c r="Z44" s="36">
        <f t="shared" si="1"/>
        <v>0</v>
      </c>
      <c r="AA44" s="56"/>
      <c r="AB44" s="57"/>
      <c r="AC44" s="90" t="s">
        <v>110</v>
      </c>
      <c r="AG44" s="67"/>
      <c r="AJ44" s="71" t="s">
        <v>115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116</v>
      </c>
      <c r="B45" s="54" t="s">
        <v>117</v>
      </c>
      <c r="C45" s="31">
        <v>4301071044</v>
      </c>
      <c r="D45" s="359">
        <v>4607111039385</v>
      </c>
      <c r="E45" s="360"/>
      <c r="F45" s="345">
        <v>0.7</v>
      </c>
      <c r="G45" s="32">
        <v>10</v>
      </c>
      <c r="H45" s="345">
        <v>7</v>
      </c>
      <c r="I45" s="345">
        <v>7.3</v>
      </c>
      <c r="J45" s="32">
        <v>84</v>
      </c>
      <c r="K45" s="32" t="s">
        <v>67</v>
      </c>
      <c r="L45" s="32" t="s">
        <v>114</v>
      </c>
      <c r="M45" s="33" t="s">
        <v>69</v>
      </c>
      <c r="N45" s="33"/>
      <c r="O45" s="32">
        <v>180</v>
      </c>
      <c r="P45" s="5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51"/>
      <c r="R45" s="351"/>
      <c r="S45" s="351"/>
      <c r="T45" s="352"/>
      <c r="U45" s="34"/>
      <c r="V45" s="34"/>
      <c r="W45" s="35" t="s">
        <v>70</v>
      </c>
      <c r="X45" s="346">
        <v>0</v>
      </c>
      <c r="Y45" s="347">
        <f t="shared" si="0"/>
        <v>0</v>
      </c>
      <c r="Z45" s="36">
        <f t="shared" si="1"/>
        <v>0</v>
      </c>
      <c r="AA45" s="56"/>
      <c r="AB45" s="57"/>
      <c r="AC45" s="92" t="s">
        <v>110</v>
      </c>
      <c r="AG45" s="67"/>
      <c r="AJ45" s="71" t="s">
        <v>115</v>
      </c>
      <c r="AK45" s="71">
        <v>84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118</v>
      </c>
      <c r="B46" s="54" t="s">
        <v>119</v>
      </c>
      <c r="C46" s="31">
        <v>4301071045</v>
      </c>
      <c r="D46" s="359">
        <v>4607111039392</v>
      </c>
      <c r="E46" s="360"/>
      <c r="F46" s="345">
        <v>0.4</v>
      </c>
      <c r="G46" s="32">
        <v>16</v>
      </c>
      <c r="H46" s="345">
        <v>6.4</v>
      </c>
      <c r="I46" s="345">
        <v>6.7195999999999998</v>
      </c>
      <c r="J46" s="32">
        <v>84</v>
      </c>
      <c r="K46" s="32" t="s">
        <v>67</v>
      </c>
      <c r="L46" s="32" t="s">
        <v>109</v>
      </c>
      <c r="M46" s="33" t="s">
        <v>69</v>
      </c>
      <c r="N46" s="33"/>
      <c r="O46" s="32">
        <v>180</v>
      </c>
      <c r="P46" s="52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1"/>
      <c r="R46" s="351"/>
      <c r="S46" s="351"/>
      <c r="T46" s="352"/>
      <c r="U46" s="34"/>
      <c r="V46" s="34"/>
      <c r="W46" s="35" t="s">
        <v>70</v>
      </c>
      <c r="X46" s="346">
        <v>12</v>
      </c>
      <c r="Y46" s="347">
        <f t="shared" si="0"/>
        <v>12</v>
      </c>
      <c r="Z46" s="36">
        <f t="shared" si="1"/>
        <v>0.186</v>
      </c>
      <c r="AA46" s="56"/>
      <c r="AB46" s="57"/>
      <c r="AC46" s="94" t="s">
        <v>120</v>
      </c>
      <c r="AG46" s="67"/>
      <c r="AJ46" s="71" t="s">
        <v>111</v>
      </c>
      <c r="AK46" s="71">
        <v>12</v>
      </c>
      <c r="BB46" s="95" t="s">
        <v>1</v>
      </c>
      <c r="BM46" s="67">
        <f t="shared" si="2"/>
        <v>80.635199999999998</v>
      </c>
      <c r="BN46" s="67">
        <f t="shared" si="3"/>
        <v>80.635199999999998</v>
      </c>
      <c r="BO46" s="67">
        <f t="shared" si="4"/>
        <v>0.14285714285714285</v>
      </c>
      <c r="BP46" s="67">
        <f t="shared" si="5"/>
        <v>0.14285714285714285</v>
      </c>
    </row>
    <row r="47" spans="1:68" ht="27" customHeight="1" x14ac:dyDescent="0.25">
      <c r="A47" s="54" t="s">
        <v>121</v>
      </c>
      <c r="B47" s="54" t="s">
        <v>122</v>
      </c>
      <c r="C47" s="31">
        <v>4301070971</v>
      </c>
      <c r="D47" s="359">
        <v>4607111036902</v>
      </c>
      <c r="E47" s="360"/>
      <c r="F47" s="345">
        <v>0.9</v>
      </c>
      <c r="G47" s="32">
        <v>8</v>
      </c>
      <c r="H47" s="345">
        <v>7.2</v>
      </c>
      <c r="I47" s="345">
        <v>7.43</v>
      </c>
      <c r="J47" s="32">
        <v>84</v>
      </c>
      <c r="K47" s="32" t="s">
        <v>67</v>
      </c>
      <c r="L47" s="32" t="s">
        <v>109</v>
      </c>
      <c r="M47" s="33" t="s">
        <v>69</v>
      </c>
      <c r="N47" s="33"/>
      <c r="O47" s="32">
        <v>180</v>
      </c>
      <c r="P47" s="41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51"/>
      <c r="R47" s="351"/>
      <c r="S47" s="351"/>
      <c r="T47" s="352"/>
      <c r="U47" s="34"/>
      <c r="V47" s="34"/>
      <c r="W47" s="35" t="s">
        <v>70</v>
      </c>
      <c r="X47" s="346">
        <v>0</v>
      </c>
      <c r="Y47" s="347">
        <f t="shared" si="0"/>
        <v>0</v>
      </c>
      <c r="Z47" s="36">
        <f t="shared" si="1"/>
        <v>0</v>
      </c>
      <c r="AA47" s="56"/>
      <c r="AB47" s="57"/>
      <c r="AC47" s="96" t="s">
        <v>120</v>
      </c>
      <c r="AG47" s="67"/>
      <c r="AJ47" s="71" t="s">
        <v>111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123</v>
      </c>
      <c r="B48" s="54" t="s">
        <v>124</v>
      </c>
      <c r="C48" s="31">
        <v>4301071031</v>
      </c>
      <c r="D48" s="359">
        <v>4607111038982</v>
      </c>
      <c r="E48" s="360"/>
      <c r="F48" s="345">
        <v>0.7</v>
      </c>
      <c r="G48" s="32">
        <v>10</v>
      </c>
      <c r="H48" s="345">
        <v>7</v>
      </c>
      <c r="I48" s="345">
        <v>7.2859999999999996</v>
      </c>
      <c r="J48" s="32">
        <v>84</v>
      </c>
      <c r="K48" s="32" t="s">
        <v>67</v>
      </c>
      <c r="L48" s="32" t="s">
        <v>109</v>
      </c>
      <c r="M48" s="33" t="s">
        <v>69</v>
      </c>
      <c r="N48" s="33"/>
      <c r="O48" s="32">
        <v>180</v>
      </c>
      <c r="P48" s="5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51"/>
      <c r="R48" s="351"/>
      <c r="S48" s="351"/>
      <c r="T48" s="352"/>
      <c r="U48" s="34"/>
      <c r="V48" s="34"/>
      <c r="W48" s="35" t="s">
        <v>70</v>
      </c>
      <c r="X48" s="346">
        <v>0</v>
      </c>
      <c r="Y48" s="347">
        <f t="shared" si="0"/>
        <v>0</v>
      </c>
      <c r="Z48" s="36">
        <f t="shared" si="1"/>
        <v>0</v>
      </c>
      <c r="AA48" s="56"/>
      <c r="AB48" s="57"/>
      <c r="AC48" s="98" t="s">
        <v>120</v>
      </c>
      <c r="AG48" s="67"/>
      <c r="AJ48" s="71" t="s">
        <v>111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125</v>
      </c>
      <c r="B49" s="54" t="s">
        <v>126</v>
      </c>
      <c r="C49" s="31">
        <v>4301071046</v>
      </c>
      <c r="D49" s="359">
        <v>4607111039354</v>
      </c>
      <c r="E49" s="360"/>
      <c r="F49" s="345">
        <v>0.4</v>
      </c>
      <c r="G49" s="32">
        <v>16</v>
      </c>
      <c r="H49" s="345">
        <v>6.4</v>
      </c>
      <c r="I49" s="345">
        <v>6.7195999999999998</v>
      </c>
      <c r="J49" s="32">
        <v>84</v>
      </c>
      <c r="K49" s="32" t="s">
        <v>67</v>
      </c>
      <c r="L49" s="32" t="s">
        <v>109</v>
      </c>
      <c r="M49" s="33" t="s">
        <v>69</v>
      </c>
      <c r="N49" s="33"/>
      <c r="O49" s="32">
        <v>180</v>
      </c>
      <c r="P49" s="53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51"/>
      <c r="R49" s="351"/>
      <c r="S49" s="351"/>
      <c r="T49" s="352"/>
      <c r="U49" s="34"/>
      <c r="V49" s="34"/>
      <c r="W49" s="35" t="s">
        <v>70</v>
      </c>
      <c r="X49" s="346">
        <v>12</v>
      </c>
      <c r="Y49" s="347">
        <f t="shared" si="0"/>
        <v>12</v>
      </c>
      <c r="Z49" s="36">
        <f t="shared" si="1"/>
        <v>0.186</v>
      </c>
      <c r="AA49" s="56"/>
      <c r="AB49" s="57"/>
      <c r="AC49" s="100" t="s">
        <v>120</v>
      </c>
      <c r="AG49" s="67"/>
      <c r="AJ49" s="71" t="s">
        <v>111</v>
      </c>
      <c r="AK49" s="71">
        <v>12</v>
      </c>
      <c r="BB49" s="101" t="s">
        <v>1</v>
      </c>
      <c r="BM49" s="67">
        <f t="shared" si="2"/>
        <v>80.635199999999998</v>
      </c>
      <c r="BN49" s="67">
        <f t="shared" si="3"/>
        <v>80.635199999999998</v>
      </c>
      <c r="BO49" s="67">
        <f t="shared" si="4"/>
        <v>0.14285714285714285</v>
      </c>
      <c r="BP49" s="67">
        <f t="shared" si="5"/>
        <v>0.14285714285714285</v>
      </c>
    </row>
    <row r="50" spans="1:68" ht="27" customHeight="1" x14ac:dyDescent="0.25">
      <c r="A50" s="54" t="s">
        <v>127</v>
      </c>
      <c r="B50" s="54" t="s">
        <v>128</v>
      </c>
      <c r="C50" s="31">
        <v>4301070968</v>
      </c>
      <c r="D50" s="359">
        <v>4607111036889</v>
      </c>
      <c r="E50" s="360"/>
      <c r="F50" s="345">
        <v>0.9</v>
      </c>
      <c r="G50" s="32">
        <v>8</v>
      </c>
      <c r="H50" s="345">
        <v>7.2</v>
      </c>
      <c r="I50" s="345">
        <v>7.4859999999999998</v>
      </c>
      <c r="J50" s="32">
        <v>84</v>
      </c>
      <c r="K50" s="32" t="s">
        <v>67</v>
      </c>
      <c r="L50" s="32" t="s">
        <v>109</v>
      </c>
      <c r="M50" s="33" t="s">
        <v>69</v>
      </c>
      <c r="N50" s="33"/>
      <c r="O50" s="32">
        <v>180</v>
      </c>
      <c r="P50" s="4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51"/>
      <c r="R50" s="351"/>
      <c r="S50" s="351"/>
      <c r="T50" s="352"/>
      <c r="U50" s="34"/>
      <c r="V50" s="34"/>
      <c r="W50" s="35" t="s">
        <v>70</v>
      </c>
      <c r="X50" s="346">
        <v>0</v>
      </c>
      <c r="Y50" s="347">
        <f t="shared" si="0"/>
        <v>0</v>
      </c>
      <c r="Z50" s="36">
        <f t="shared" si="1"/>
        <v>0</v>
      </c>
      <c r="AA50" s="56"/>
      <c r="AB50" s="57"/>
      <c r="AC50" s="102" t="s">
        <v>120</v>
      </c>
      <c r="AG50" s="67"/>
      <c r="AJ50" s="71" t="s">
        <v>111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4301071047</v>
      </c>
      <c r="D51" s="359">
        <v>4607111039330</v>
      </c>
      <c r="E51" s="360"/>
      <c r="F51" s="345">
        <v>0.7</v>
      </c>
      <c r="G51" s="32">
        <v>10</v>
      </c>
      <c r="H51" s="345">
        <v>7</v>
      </c>
      <c r="I51" s="345">
        <v>7.3</v>
      </c>
      <c r="J51" s="32">
        <v>84</v>
      </c>
      <c r="K51" s="32" t="s">
        <v>67</v>
      </c>
      <c r="L51" s="32" t="s">
        <v>109</v>
      </c>
      <c r="M51" s="33" t="s">
        <v>69</v>
      </c>
      <c r="N51" s="33"/>
      <c r="O51" s="32">
        <v>180</v>
      </c>
      <c r="P51" s="48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51"/>
      <c r="R51" s="351"/>
      <c r="S51" s="351"/>
      <c r="T51" s="352"/>
      <c r="U51" s="34"/>
      <c r="V51" s="34"/>
      <c r="W51" s="35" t="s">
        <v>70</v>
      </c>
      <c r="X51" s="346">
        <v>96</v>
      </c>
      <c r="Y51" s="347">
        <f t="shared" si="0"/>
        <v>96</v>
      </c>
      <c r="Z51" s="36">
        <f t="shared" si="1"/>
        <v>1.488</v>
      </c>
      <c r="AA51" s="56"/>
      <c r="AB51" s="57"/>
      <c r="AC51" s="104" t="s">
        <v>120</v>
      </c>
      <c r="AG51" s="67"/>
      <c r="AJ51" s="71" t="s">
        <v>111</v>
      </c>
      <c r="AK51" s="71">
        <v>12</v>
      </c>
      <c r="BB51" s="105" t="s">
        <v>1</v>
      </c>
      <c r="BM51" s="67">
        <f t="shared" si="2"/>
        <v>700.8</v>
      </c>
      <c r="BN51" s="67">
        <f t="shared" si="3"/>
        <v>700.8</v>
      </c>
      <c r="BO51" s="67">
        <f t="shared" si="4"/>
        <v>1.1428571428571428</v>
      </c>
      <c r="BP51" s="67">
        <f t="shared" si="5"/>
        <v>1.1428571428571428</v>
      </c>
    </row>
    <row r="52" spans="1:68" x14ac:dyDescent="0.2">
      <c r="A52" s="368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6"/>
      <c r="N52" s="356"/>
      <c r="O52" s="369"/>
      <c r="P52" s="361" t="s">
        <v>73</v>
      </c>
      <c r="Q52" s="362"/>
      <c r="R52" s="362"/>
      <c r="S52" s="362"/>
      <c r="T52" s="362"/>
      <c r="U52" s="362"/>
      <c r="V52" s="363"/>
      <c r="W52" s="37" t="s">
        <v>70</v>
      </c>
      <c r="X52" s="348">
        <f>IFERROR(SUM(X43:X51),"0")</f>
        <v>132</v>
      </c>
      <c r="Y52" s="348">
        <f>IFERROR(SUM(Y43:Y51),"0")</f>
        <v>132</v>
      </c>
      <c r="Z52" s="348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2.0460000000000003</v>
      </c>
      <c r="AA52" s="349"/>
      <c r="AB52" s="349"/>
      <c r="AC52" s="349"/>
    </row>
    <row r="53" spans="1:68" x14ac:dyDescent="0.2">
      <c r="A53" s="356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69"/>
      <c r="P53" s="361" t="s">
        <v>73</v>
      </c>
      <c r="Q53" s="362"/>
      <c r="R53" s="362"/>
      <c r="S53" s="362"/>
      <c r="T53" s="362"/>
      <c r="U53" s="362"/>
      <c r="V53" s="363"/>
      <c r="W53" s="37" t="s">
        <v>74</v>
      </c>
      <c r="X53" s="348">
        <f>IFERROR(SUMPRODUCT(X43:X51*H43:H51),"0")</f>
        <v>902.40000000000009</v>
      </c>
      <c r="Y53" s="348">
        <f>IFERROR(SUMPRODUCT(Y43:Y51*H43:H51),"0")</f>
        <v>902.40000000000009</v>
      </c>
      <c r="Z53" s="37"/>
      <c r="AA53" s="349"/>
      <c r="AB53" s="349"/>
      <c r="AC53" s="349"/>
    </row>
    <row r="54" spans="1:68" ht="16.5" customHeight="1" x14ac:dyDescent="0.25">
      <c r="A54" s="355" t="s">
        <v>131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56"/>
      <c r="Z54" s="356"/>
      <c r="AA54" s="341"/>
      <c r="AB54" s="341"/>
      <c r="AC54" s="341"/>
    </row>
    <row r="55" spans="1:68" ht="14.25" customHeight="1" x14ac:dyDescent="0.25">
      <c r="A55" s="364" t="s">
        <v>132</v>
      </c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56"/>
      <c r="Z55" s="356"/>
      <c r="AA55" s="342"/>
      <c r="AB55" s="342"/>
      <c r="AC55" s="342"/>
    </row>
    <row r="56" spans="1:68" ht="16.5" customHeight="1" x14ac:dyDescent="0.25">
      <c r="A56" s="54" t="s">
        <v>133</v>
      </c>
      <c r="B56" s="54" t="s">
        <v>134</v>
      </c>
      <c r="C56" s="31">
        <v>4301100079</v>
      </c>
      <c r="D56" s="359">
        <v>4607111037077</v>
      </c>
      <c r="E56" s="360"/>
      <c r="F56" s="345">
        <v>0.2</v>
      </c>
      <c r="G56" s="32">
        <v>6</v>
      </c>
      <c r="H56" s="345">
        <v>1.2</v>
      </c>
      <c r="I56" s="345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84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51"/>
      <c r="R56" s="351"/>
      <c r="S56" s="351"/>
      <c r="T56" s="352"/>
      <c r="U56" s="34"/>
      <c r="V56" s="34"/>
      <c r="W56" s="35" t="s">
        <v>70</v>
      </c>
      <c r="X56" s="346">
        <v>0</v>
      </c>
      <c r="Y56" s="347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135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4301100087</v>
      </c>
      <c r="D57" s="359">
        <v>4607111039743</v>
      </c>
      <c r="E57" s="360"/>
      <c r="F57" s="345">
        <v>0.18</v>
      </c>
      <c r="G57" s="32">
        <v>6</v>
      </c>
      <c r="H57" s="345">
        <v>1.08</v>
      </c>
      <c r="I57" s="345">
        <v>2.34</v>
      </c>
      <c r="J57" s="32">
        <v>182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53" t="s">
        <v>138</v>
      </c>
      <c r="Q57" s="351"/>
      <c r="R57" s="351"/>
      <c r="S57" s="351"/>
      <c r="T57" s="352"/>
      <c r="U57" s="34"/>
      <c r="V57" s="34"/>
      <c r="W57" s="35" t="s">
        <v>70</v>
      </c>
      <c r="X57" s="346">
        <v>0</v>
      </c>
      <c r="Y57" s="347">
        <f>IFERROR(IF(X57="","",X57),"")</f>
        <v>0</v>
      </c>
      <c r="Z57" s="36">
        <f>IFERROR(IF(X57="","",X57*0.00941),"")</f>
        <v>0</v>
      </c>
      <c r="AA57" s="56"/>
      <c r="AB57" s="57"/>
      <c r="AC57" s="108" t="s">
        <v>135</v>
      </c>
      <c r="AG57" s="67"/>
      <c r="AJ57" s="71" t="s">
        <v>72</v>
      </c>
      <c r="AK57" s="71">
        <v>1</v>
      </c>
      <c r="BB57" s="109" t="s">
        <v>83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68"/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  <c r="N58" s="356"/>
      <c r="O58" s="369"/>
      <c r="P58" s="361" t="s">
        <v>73</v>
      </c>
      <c r="Q58" s="362"/>
      <c r="R58" s="362"/>
      <c r="S58" s="362"/>
      <c r="T58" s="362"/>
      <c r="U58" s="362"/>
      <c r="V58" s="363"/>
      <c r="W58" s="37" t="s">
        <v>70</v>
      </c>
      <c r="X58" s="348">
        <f>IFERROR(SUM(X56:X57),"0")</f>
        <v>0</v>
      </c>
      <c r="Y58" s="348">
        <f>IFERROR(SUM(Y56:Y57),"0")</f>
        <v>0</v>
      </c>
      <c r="Z58" s="348">
        <f>IFERROR(IF(Z56="",0,Z56),"0")+IFERROR(IF(Z57="",0,Z57),"0")</f>
        <v>0</v>
      </c>
      <c r="AA58" s="349"/>
      <c r="AB58" s="349"/>
      <c r="AC58" s="349"/>
    </row>
    <row r="59" spans="1:68" x14ac:dyDescent="0.2">
      <c r="A59" s="356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  <c r="N59" s="356"/>
      <c r="O59" s="369"/>
      <c r="P59" s="361" t="s">
        <v>73</v>
      </c>
      <c r="Q59" s="362"/>
      <c r="R59" s="362"/>
      <c r="S59" s="362"/>
      <c r="T59" s="362"/>
      <c r="U59" s="362"/>
      <c r="V59" s="363"/>
      <c r="W59" s="37" t="s">
        <v>74</v>
      </c>
      <c r="X59" s="348">
        <f>IFERROR(SUMPRODUCT(X56:X57*H56:H57),"0")</f>
        <v>0</v>
      </c>
      <c r="Y59" s="348">
        <f>IFERROR(SUMPRODUCT(Y56:Y57*H56:H57),"0")</f>
        <v>0</v>
      </c>
      <c r="Z59" s="37"/>
      <c r="AA59" s="349"/>
      <c r="AB59" s="349"/>
      <c r="AC59" s="349"/>
    </row>
    <row r="60" spans="1:68" ht="14.25" customHeight="1" x14ac:dyDescent="0.25">
      <c r="A60" s="364" t="s">
        <v>77</v>
      </c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6"/>
      <c r="N60" s="356"/>
      <c r="O60" s="356"/>
      <c r="P60" s="356"/>
      <c r="Q60" s="356"/>
      <c r="R60" s="356"/>
      <c r="S60" s="356"/>
      <c r="T60" s="356"/>
      <c r="U60" s="356"/>
      <c r="V60" s="356"/>
      <c r="W60" s="356"/>
      <c r="X60" s="356"/>
      <c r="Y60" s="356"/>
      <c r="Z60" s="356"/>
      <c r="AA60" s="342"/>
      <c r="AB60" s="342"/>
      <c r="AC60" s="342"/>
    </row>
    <row r="61" spans="1:68" ht="27" customHeight="1" x14ac:dyDescent="0.25">
      <c r="A61" s="54" t="s">
        <v>139</v>
      </c>
      <c r="B61" s="54" t="s">
        <v>140</v>
      </c>
      <c r="C61" s="31">
        <v>4301132044</v>
      </c>
      <c r="D61" s="359">
        <v>4607111036971</v>
      </c>
      <c r="E61" s="360"/>
      <c r="F61" s="345">
        <v>0.25</v>
      </c>
      <c r="G61" s="32">
        <v>6</v>
      </c>
      <c r="H61" s="345">
        <v>1.5</v>
      </c>
      <c r="I61" s="345">
        <v>1.86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25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1" s="351"/>
      <c r="R61" s="351"/>
      <c r="S61" s="351"/>
      <c r="T61" s="352"/>
      <c r="U61" s="34"/>
      <c r="V61" s="34"/>
      <c r="W61" s="35" t="s">
        <v>70</v>
      </c>
      <c r="X61" s="346">
        <v>0</v>
      </c>
      <c r="Y61" s="347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141</v>
      </c>
      <c r="AG61" s="67"/>
      <c r="AJ61" s="71" t="s">
        <v>72</v>
      </c>
      <c r="AK61" s="71">
        <v>1</v>
      </c>
      <c r="BB61" s="111" t="s">
        <v>83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142</v>
      </c>
      <c r="B62" s="54" t="s">
        <v>143</v>
      </c>
      <c r="C62" s="31">
        <v>4301132194</v>
      </c>
      <c r="D62" s="359">
        <v>4607111039712</v>
      </c>
      <c r="E62" s="360"/>
      <c r="F62" s="345">
        <v>0.2</v>
      </c>
      <c r="G62" s="32">
        <v>6</v>
      </c>
      <c r="H62" s="345">
        <v>1.2</v>
      </c>
      <c r="I62" s="345">
        <v>1.56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42" t="s">
        <v>144</v>
      </c>
      <c r="Q62" s="351"/>
      <c r="R62" s="351"/>
      <c r="S62" s="351"/>
      <c r="T62" s="352"/>
      <c r="U62" s="34"/>
      <c r="V62" s="34"/>
      <c r="W62" s="35" t="s">
        <v>70</v>
      </c>
      <c r="X62" s="346">
        <v>0</v>
      </c>
      <c r="Y62" s="347">
        <f>IFERROR(IF(X62="","",X62),"")</f>
        <v>0</v>
      </c>
      <c r="Z62" s="36">
        <f>IFERROR(IF(X62="","",X62*0.00936),"")</f>
        <v>0</v>
      </c>
      <c r="AA62" s="56"/>
      <c r="AB62" s="57"/>
      <c r="AC62" s="112" t="s">
        <v>145</v>
      </c>
      <c r="AG62" s="67"/>
      <c r="AJ62" s="71" t="s">
        <v>72</v>
      </c>
      <c r="AK62" s="71">
        <v>1</v>
      </c>
      <c r="BB62" s="113" t="s">
        <v>83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68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69"/>
      <c r="P63" s="361" t="s">
        <v>73</v>
      </c>
      <c r="Q63" s="362"/>
      <c r="R63" s="362"/>
      <c r="S63" s="362"/>
      <c r="T63" s="362"/>
      <c r="U63" s="362"/>
      <c r="V63" s="363"/>
      <c r="W63" s="37" t="s">
        <v>70</v>
      </c>
      <c r="X63" s="348">
        <f>IFERROR(SUM(X61:X62),"0")</f>
        <v>0</v>
      </c>
      <c r="Y63" s="348">
        <f>IFERROR(SUM(Y61:Y62),"0")</f>
        <v>0</v>
      </c>
      <c r="Z63" s="348">
        <f>IFERROR(IF(Z61="",0,Z61),"0")+IFERROR(IF(Z62="",0,Z62),"0")</f>
        <v>0</v>
      </c>
      <c r="AA63" s="349"/>
      <c r="AB63" s="349"/>
      <c r="AC63" s="349"/>
    </row>
    <row r="64" spans="1:68" x14ac:dyDescent="0.2">
      <c r="A64" s="356"/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69"/>
      <c r="P64" s="361" t="s">
        <v>73</v>
      </c>
      <c r="Q64" s="362"/>
      <c r="R64" s="362"/>
      <c r="S64" s="362"/>
      <c r="T64" s="362"/>
      <c r="U64" s="362"/>
      <c r="V64" s="363"/>
      <c r="W64" s="37" t="s">
        <v>74</v>
      </c>
      <c r="X64" s="348">
        <f>IFERROR(SUMPRODUCT(X61:X62*H61:H62),"0")</f>
        <v>0</v>
      </c>
      <c r="Y64" s="348">
        <f>IFERROR(SUMPRODUCT(Y61:Y62*H61:H62),"0")</f>
        <v>0</v>
      </c>
      <c r="Z64" s="37"/>
      <c r="AA64" s="349"/>
      <c r="AB64" s="349"/>
      <c r="AC64" s="349"/>
    </row>
    <row r="65" spans="1:68" ht="14.25" customHeight="1" x14ac:dyDescent="0.25">
      <c r="A65" s="364" t="s">
        <v>146</v>
      </c>
      <c r="B65" s="356"/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  <c r="N65" s="356"/>
      <c r="O65" s="356"/>
      <c r="P65" s="356"/>
      <c r="Q65" s="356"/>
      <c r="R65" s="356"/>
      <c r="S65" s="356"/>
      <c r="T65" s="356"/>
      <c r="U65" s="356"/>
      <c r="V65" s="356"/>
      <c r="W65" s="356"/>
      <c r="X65" s="356"/>
      <c r="Y65" s="356"/>
      <c r="Z65" s="356"/>
      <c r="AA65" s="342"/>
      <c r="AB65" s="342"/>
      <c r="AC65" s="342"/>
    </row>
    <row r="66" spans="1:68" ht="16.5" customHeight="1" x14ac:dyDescent="0.25">
      <c r="A66" s="54" t="s">
        <v>147</v>
      </c>
      <c r="B66" s="54" t="s">
        <v>148</v>
      </c>
      <c r="C66" s="31">
        <v>4301136018</v>
      </c>
      <c r="D66" s="359">
        <v>4607111037008</v>
      </c>
      <c r="E66" s="360"/>
      <c r="F66" s="345">
        <v>0.36</v>
      </c>
      <c r="G66" s="32">
        <v>4</v>
      </c>
      <c r="H66" s="345">
        <v>1.44</v>
      </c>
      <c r="I66" s="345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1"/>
      <c r="R66" s="351"/>
      <c r="S66" s="351"/>
      <c r="T66" s="352"/>
      <c r="U66" s="34"/>
      <c r="V66" s="34"/>
      <c r="W66" s="35" t="s">
        <v>70</v>
      </c>
      <c r="X66" s="346">
        <v>0</v>
      </c>
      <c r="Y66" s="347">
        <f>IFERROR(IF(X66="","",X66),"")</f>
        <v>0</v>
      </c>
      <c r="Z66" s="36">
        <f>IFERROR(IF(X66="","",X66*0.00941),"")</f>
        <v>0</v>
      </c>
      <c r="AA66" s="56"/>
      <c r="AB66" s="57"/>
      <c r="AC66" s="114" t="s">
        <v>149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150</v>
      </c>
      <c r="B67" s="54" t="s">
        <v>151</v>
      </c>
      <c r="C67" s="31">
        <v>4301136015</v>
      </c>
      <c r="D67" s="359">
        <v>4607111037398</v>
      </c>
      <c r="E67" s="360"/>
      <c r="F67" s="345">
        <v>0.09</v>
      </c>
      <c r="G67" s="32">
        <v>24</v>
      </c>
      <c r="H67" s="345">
        <v>2.16</v>
      </c>
      <c r="I67" s="345">
        <v>4.0199999999999996</v>
      </c>
      <c r="J67" s="32">
        <v>126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55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1"/>
      <c r="R67" s="351"/>
      <c r="S67" s="351"/>
      <c r="T67" s="352"/>
      <c r="U67" s="34"/>
      <c r="V67" s="34"/>
      <c r="W67" s="35" t="s">
        <v>70</v>
      </c>
      <c r="X67" s="346">
        <v>0</v>
      </c>
      <c r="Y67" s="347">
        <f>IFERROR(IF(X67="","",X67),"")</f>
        <v>0</v>
      </c>
      <c r="Z67" s="36">
        <f>IFERROR(IF(X67="","",X67*0.00936),"")</f>
        <v>0</v>
      </c>
      <c r="AA67" s="56"/>
      <c r="AB67" s="57"/>
      <c r="AC67" s="116" t="s">
        <v>149</v>
      </c>
      <c r="AG67" s="67"/>
      <c r="AJ67" s="71" t="s">
        <v>72</v>
      </c>
      <c r="AK67" s="71">
        <v>1</v>
      </c>
      <c r="BB67" s="117" t="s">
        <v>83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68"/>
      <c r="B68" s="356"/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  <c r="N68" s="356"/>
      <c r="O68" s="369"/>
      <c r="P68" s="361" t="s">
        <v>73</v>
      </c>
      <c r="Q68" s="362"/>
      <c r="R68" s="362"/>
      <c r="S68" s="362"/>
      <c r="T68" s="362"/>
      <c r="U68" s="362"/>
      <c r="V68" s="363"/>
      <c r="W68" s="37" t="s">
        <v>70</v>
      </c>
      <c r="X68" s="348">
        <f>IFERROR(SUM(X66:X67),"0")</f>
        <v>0</v>
      </c>
      <c r="Y68" s="348">
        <f>IFERROR(SUM(Y66:Y67),"0")</f>
        <v>0</v>
      </c>
      <c r="Z68" s="348">
        <f>IFERROR(IF(Z66="",0,Z66),"0")+IFERROR(IF(Z67="",0,Z67),"0")</f>
        <v>0</v>
      </c>
      <c r="AA68" s="349"/>
      <c r="AB68" s="349"/>
      <c r="AC68" s="349"/>
    </row>
    <row r="69" spans="1:68" x14ac:dyDescent="0.2">
      <c r="A69" s="356"/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  <c r="O69" s="369"/>
      <c r="P69" s="361" t="s">
        <v>73</v>
      </c>
      <c r="Q69" s="362"/>
      <c r="R69" s="362"/>
      <c r="S69" s="362"/>
      <c r="T69" s="362"/>
      <c r="U69" s="362"/>
      <c r="V69" s="363"/>
      <c r="W69" s="37" t="s">
        <v>74</v>
      </c>
      <c r="X69" s="348">
        <f>IFERROR(SUMPRODUCT(X66:X67*H66:H67),"0")</f>
        <v>0</v>
      </c>
      <c r="Y69" s="348">
        <f>IFERROR(SUMPRODUCT(Y66:Y67*H66:H67),"0")</f>
        <v>0</v>
      </c>
      <c r="Z69" s="37"/>
      <c r="AA69" s="349"/>
      <c r="AB69" s="349"/>
      <c r="AC69" s="349"/>
    </row>
    <row r="70" spans="1:68" ht="14.25" customHeight="1" x14ac:dyDescent="0.25">
      <c r="A70" s="364" t="s">
        <v>152</v>
      </c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  <c r="O70" s="356"/>
      <c r="P70" s="356"/>
      <c r="Q70" s="356"/>
      <c r="R70" s="356"/>
      <c r="S70" s="356"/>
      <c r="T70" s="356"/>
      <c r="U70" s="356"/>
      <c r="V70" s="356"/>
      <c r="W70" s="356"/>
      <c r="X70" s="356"/>
      <c r="Y70" s="356"/>
      <c r="Z70" s="356"/>
      <c r="AA70" s="342"/>
      <c r="AB70" s="342"/>
      <c r="AC70" s="342"/>
    </row>
    <row r="71" spans="1:68" ht="16.5" customHeight="1" x14ac:dyDescent="0.25">
      <c r="A71" s="54" t="s">
        <v>153</v>
      </c>
      <c r="B71" s="54" t="s">
        <v>154</v>
      </c>
      <c r="C71" s="31">
        <v>4301135127</v>
      </c>
      <c r="D71" s="359">
        <v>4607111036995</v>
      </c>
      <c r="E71" s="360"/>
      <c r="F71" s="345">
        <v>0.25</v>
      </c>
      <c r="G71" s="32">
        <v>6</v>
      </c>
      <c r="H71" s="345">
        <v>1.5</v>
      </c>
      <c r="I71" s="345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71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351"/>
      <c r="R71" s="351"/>
      <c r="S71" s="351"/>
      <c r="T71" s="352"/>
      <c r="U71" s="34"/>
      <c r="V71" s="34"/>
      <c r="W71" s="35" t="s">
        <v>70</v>
      </c>
      <c r="X71" s="346">
        <v>0</v>
      </c>
      <c r="Y71" s="347">
        <f t="shared" ref="Y71:Y76" si="6">IFERROR(IF(X71="","",X71),"")</f>
        <v>0</v>
      </c>
      <c r="Z71" s="36">
        <f>IFERROR(IF(X71="","",X71*0.00941),"")</f>
        <v>0</v>
      </c>
      <c r="AA71" s="56"/>
      <c r="AB71" s="57"/>
      <c r="AC71" s="118" t="s">
        <v>149</v>
      </c>
      <c r="AG71" s="67"/>
      <c r="AJ71" s="71" t="s">
        <v>72</v>
      </c>
      <c r="AK71" s="71">
        <v>1</v>
      </c>
      <c r="BB71" s="119" t="s">
        <v>83</v>
      </c>
      <c r="BM71" s="67">
        <f t="shared" ref="BM71:BM76" si="7">IFERROR(X71*I71,"0")</f>
        <v>0</v>
      </c>
      <c r="BN71" s="67">
        <f t="shared" ref="BN71:BN76" si="8">IFERROR(Y71*I71,"0")</f>
        <v>0</v>
      </c>
      <c r="BO71" s="67">
        <f t="shared" ref="BO71:BO76" si="9">IFERROR(X71/J71,"0")</f>
        <v>0</v>
      </c>
      <c r="BP71" s="67">
        <f t="shared" ref="BP71:BP76" si="10">IFERROR(Y71/J71,"0")</f>
        <v>0</v>
      </c>
    </row>
    <row r="72" spans="1:68" ht="16.5" customHeight="1" x14ac:dyDescent="0.25">
      <c r="A72" s="54" t="s">
        <v>155</v>
      </c>
      <c r="B72" s="54" t="s">
        <v>156</v>
      </c>
      <c r="C72" s="31">
        <v>4301135664</v>
      </c>
      <c r="D72" s="359">
        <v>4607111039705</v>
      </c>
      <c r="E72" s="360"/>
      <c r="F72" s="345">
        <v>0.2</v>
      </c>
      <c r="G72" s="32">
        <v>6</v>
      </c>
      <c r="H72" s="345">
        <v>1.2</v>
      </c>
      <c r="I72" s="345">
        <v>1.56</v>
      </c>
      <c r="J72" s="32">
        <v>126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57" t="s">
        <v>157</v>
      </c>
      <c r="Q72" s="351"/>
      <c r="R72" s="351"/>
      <c r="S72" s="351"/>
      <c r="T72" s="352"/>
      <c r="U72" s="34"/>
      <c r="V72" s="34"/>
      <c r="W72" s="35" t="s">
        <v>70</v>
      </c>
      <c r="X72" s="346">
        <v>0</v>
      </c>
      <c r="Y72" s="347">
        <f t="shared" si="6"/>
        <v>0</v>
      </c>
      <c r="Z72" s="36">
        <f>IFERROR(IF(X72="","",X72*0.00936),"")</f>
        <v>0</v>
      </c>
      <c r="AA72" s="56"/>
      <c r="AB72" s="57"/>
      <c r="AC72" s="120" t="s">
        <v>149</v>
      </c>
      <c r="AG72" s="67"/>
      <c r="AJ72" s="71" t="s">
        <v>72</v>
      </c>
      <c r="AK72" s="71">
        <v>1</v>
      </c>
      <c r="BB72" s="121" t="s">
        <v>83</v>
      </c>
      <c r="BM72" s="67">
        <f t="shared" si="7"/>
        <v>0</v>
      </c>
      <c r="BN72" s="67">
        <f t="shared" si="8"/>
        <v>0</v>
      </c>
      <c r="BO72" s="67">
        <f t="shared" si="9"/>
        <v>0</v>
      </c>
      <c r="BP72" s="67">
        <f t="shared" si="10"/>
        <v>0</v>
      </c>
    </row>
    <row r="73" spans="1:68" ht="27" customHeight="1" x14ac:dyDescent="0.25">
      <c r="A73" s="54" t="s">
        <v>158</v>
      </c>
      <c r="B73" s="54" t="s">
        <v>159</v>
      </c>
      <c r="C73" s="31">
        <v>4301135199</v>
      </c>
      <c r="D73" s="359">
        <v>4607111038166</v>
      </c>
      <c r="E73" s="360"/>
      <c r="F73" s="345">
        <v>0.25</v>
      </c>
      <c r="G73" s="32">
        <v>6</v>
      </c>
      <c r="H73" s="345">
        <v>1.5</v>
      </c>
      <c r="I73" s="345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50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351"/>
      <c r="R73" s="351"/>
      <c r="S73" s="351"/>
      <c r="T73" s="352"/>
      <c r="U73" s="34"/>
      <c r="V73" s="34"/>
      <c r="W73" s="35" t="s">
        <v>70</v>
      </c>
      <c r="X73" s="346">
        <v>0</v>
      </c>
      <c r="Y73" s="347">
        <f t="shared" si="6"/>
        <v>0</v>
      </c>
      <c r="Z73" s="36">
        <f>IFERROR(IF(X73="","",X73*0.00941),"")</f>
        <v>0</v>
      </c>
      <c r="AA73" s="56"/>
      <c r="AB73" s="57"/>
      <c r="AC73" s="122" t="s">
        <v>160</v>
      </c>
      <c r="AG73" s="67"/>
      <c r="AJ73" s="71" t="s">
        <v>72</v>
      </c>
      <c r="AK73" s="71">
        <v>1</v>
      </c>
      <c r="BB73" s="123" t="s">
        <v>83</v>
      </c>
      <c r="BM73" s="67">
        <f t="shared" si="7"/>
        <v>0</v>
      </c>
      <c r="BN73" s="67">
        <f t="shared" si="8"/>
        <v>0</v>
      </c>
      <c r="BO73" s="67">
        <f t="shared" si="9"/>
        <v>0</v>
      </c>
      <c r="BP73" s="67">
        <f t="shared" si="10"/>
        <v>0</v>
      </c>
    </row>
    <row r="74" spans="1:68" ht="27" customHeight="1" x14ac:dyDescent="0.25">
      <c r="A74" s="54" t="s">
        <v>161</v>
      </c>
      <c r="B74" s="54" t="s">
        <v>162</v>
      </c>
      <c r="C74" s="31">
        <v>4301135665</v>
      </c>
      <c r="D74" s="359">
        <v>4607111039729</v>
      </c>
      <c r="E74" s="360"/>
      <c r="F74" s="345">
        <v>0.2</v>
      </c>
      <c r="G74" s="32">
        <v>6</v>
      </c>
      <c r="H74" s="345">
        <v>1.2</v>
      </c>
      <c r="I74" s="345">
        <v>1.56</v>
      </c>
      <c r="J74" s="32">
        <v>126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63" t="s">
        <v>163</v>
      </c>
      <c r="Q74" s="351"/>
      <c r="R74" s="351"/>
      <c r="S74" s="351"/>
      <c r="T74" s="352"/>
      <c r="U74" s="34"/>
      <c r="V74" s="34"/>
      <c r="W74" s="35" t="s">
        <v>70</v>
      </c>
      <c r="X74" s="346">
        <v>0</v>
      </c>
      <c r="Y74" s="347">
        <f t="shared" si="6"/>
        <v>0</v>
      </c>
      <c r="Z74" s="36">
        <f>IFERROR(IF(X74="","",X74*0.00936),"")</f>
        <v>0</v>
      </c>
      <c r="AA74" s="56"/>
      <c r="AB74" s="57"/>
      <c r="AC74" s="124" t="s">
        <v>160</v>
      </c>
      <c r="AG74" s="67"/>
      <c r="AJ74" s="71" t="s">
        <v>72</v>
      </c>
      <c r="AK74" s="71">
        <v>1</v>
      </c>
      <c r="BB74" s="125" t="s">
        <v>83</v>
      </c>
      <c r="BM74" s="67">
        <f t="shared" si="7"/>
        <v>0</v>
      </c>
      <c r="BN74" s="67">
        <f t="shared" si="8"/>
        <v>0</v>
      </c>
      <c r="BO74" s="67">
        <f t="shared" si="9"/>
        <v>0</v>
      </c>
      <c r="BP74" s="67">
        <f t="shared" si="10"/>
        <v>0</v>
      </c>
    </row>
    <row r="75" spans="1:68" ht="27" customHeight="1" x14ac:dyDescent="0.25">
      <c r="A75" s="54" t="s">
        <v>164</v>
      </c>
      <c r="B75" s="54" t="s">
        <v>165</v>
      </c>
      <c r="C75" s="31">
        <v>4301135200</v>
      </c>
      <c r="D75" s="359">
        <v>4607111038159</v>
      </c>
      <c r="E75" s="360"/>
      <c r="F75" s="345">
        <v>0.25</v>
      </c>
      <c r="G75" s="32">
        <v>6</v>
      </c>
      <c r="H75" s="345">
        <v>1.5</v>
      </c>
      <c r="I75" s="345">
        <v>1.86</v>
      </c>
      <c r="J75" s="32">
        <v>140</v>
      </c>
      <c r="K75" s="32" t="s">
        <v>80</v>
      </c>
      <c r="L75" s="32" t="s">
        <v>68</v>
      </c>
      <c r="M75" s="33" t="s">
        <v>69</v>
      </c>
      <c r="N75" s="33"/>
      <c r="O75" s="32">
        <v>365</v>
      </c>
      <c r="P75" s="55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5" s="351"/>
      <c r="R75" s="351"/>
      <c r="S75" s="351"/>
      <c r="T75" s="352"/>
      <c r="U75" s="34"/>
      <c r="V75" s="34"/>
      <c r="W75" s="35" t="s">
        <v>70</v>
      </c>
      <c r="X75" s="346">
        <v>0</v>
      </c>
      <c r="Y75" s="347">
        <f t="shared" si="6"/>
        <v>0</v>
      </c>
      <c r="Z75" s="36">
        <f>IFERROR(IF(X75="","",X75*0.00941),"")</f>
        <v>0</v>
      </c>
      <c r="AA75" s="56"/>
      <c r="AB75" s="57"/>
      <c r="AC75" s="126" t="s">
        <v>160</v>
      </c>
      <c r="AG75" s="67"/>
      <c r="AJ75" s="71" t="s">
        <v>72</v>
      </c>
      <c r="AK75" s="71">
        <v>1</v>
      </c>
      <c r="BB75" s="127" t="s">
        <v>83</v>
      </c>
      <c r="BM75" s="67">
        <f t="shared" si="7"/>
        <v>0</v>
      </c>
      <c r="BN75" s="67">
        <f t="shared" si="8"/>
        <v>0</v>
      </c>
      <c r="BO75" s="67">
        <f t="shared" si="9"/>
        <v>0</v>
      </c>
      <c r="BP75" s="67">
        <f t="shared" si="10"/>
        <v>0</v>
      </c>
    </row>
    <row r="76" spans="1:68" ht="27" customHeight="1" x14ac:dyDescent="0.25">
      <c r="A76" s="54" t="s">
        <v>166</v>
      </c>
      <c r="B76" s="54" t="s">
        <v>167</v>
      </c>
      <c r="C76" s="31">
        <v>4301135702</v>
      </c>
      <c r="D76" s="359">
        <v>4620207490228</v>
      </c>
      <c r="E76" s="360"/>
      <c r="F76" s="345">
        <v>0.2</v>
      </c>
      <c r="G76" s="32">
        <v>6</v>
      </c>
      <c r="H76" s="345">
        <v>1.2</v>
      </c>
      <c r="I76" s="345">
        <v>1.56</v>
      </c>
      <c r="J76" s="32">
        <v>126</v>
      </c>
      <c r="K76" s="32" t="s">
        <v>80</v>
      </c>
      <c r="L76" s="32" t="s">
        <v>68</v>
      </c>
      <c r="M76" s="33" t="s">
        <v>69</v>
      </c>
      <c r="N76" s="33"/>
      <c r="O76" s="32">
        <v>365</v>
      </c>
      <c r="P76" s="468" t="s">
        <v>168</v>
      </c>
      <c r="Q76" s="351"/>
      <c r="R76" s="351"/>
      <c r="S76" s="351"/>
      <c r="T76" s="352"/>
      <c r="U76" s="34"/>
      <c r="V76" s="34"/>
      <c r="W76" s="35" t="s">
        <v>70</v>
      </c>
      <c r="X76" s="346">
        <v>0</v>
      </c>
      <c r="Y76" s="347">
        <f t="shared" si="6"/>
        <v>0</v>
      </c>
      <c r="Z76" s="36">
        <f>IFERROR(IF(X76="","",X76*0.00936),"")</f>
        <v>0</v>
      </c>
      <c r="AA76" s="56"/>
      <c r="AB76" s="57"/>
      <c r="AC76" s="128" t="s">
        <v>160</v>
      </c>
      <c r="AG76" s="67"/>
      <c r="AJ76" s="71" t="s">
        <v>72</v>
      </c>
      <c r="AK76" s="71">
        <v>1</v>
      </c>
      <c r="BB76" s="129" t="s">
        <v>83</v>
      </c>
      <c r="BM76" s="67">
        <f t="shared" si="7"/>
        <v>0</v>
      </c>
      <c r="BN76" s="67">
        <f t="shared" si="8"/>
        <v>0</v>
      </c>
      <c r="BO76" s="67">
        <f t="shared" si="9"/>
        <v>0</v>
      </c>
      <c r="BP76" s="67">
        <f t="shared" si="10"/>
        <v>0</v>
      </c>
    </row>
    <row r="77" spans="1:68" x14ac:dyDescent="0.2">
      <c r="A77" s="368"/>
      <c r="B77" s="356"/>
      <c r="C77" s="356"/>
      <c r="D77" s="356"/>
      <c r="E77" s="356"/>
      <c r="F77" s="356"/>
      <c r="G77" s="356"/>
      <c r="H77" s="356"/>
      <c r="I77" s="356"/>
      <c r="J77" s="356"/>
      <c r="K77" s="356"/>
      <c r="L77" s="356"/>
      <c r="M77" s="356"/>
      <c r="N77" s="356"/>
      <c r="O77" s="369"/>
      <c r="P77" s="361" t="s">
        <v>73</v>
      </c>
      <c r="Q77" s="362"/>
      <c r="R77" s="362"/>
      <c r="S77" s="362"/>
      <c r="T77" s="362"/>
      <c r="U77" s="362"/>
      <c r="V77" s="363"/>
      <c r="W77" s="37" t="s">
        <v>70</v>
      </c>
      <c r="X77" s="348">
        <f>IFERROR(SUM(X71:X76),"0")</f>
        <v>0</v>
      </c>
      <c r="Y77" s="348">
        <f>IFERROR(SUM(Y71:Y76),"0")</f>
        <v>0</v>
      </c>
      <c r="Z77" s="348">
        <f>IFERROR(IF(Z71="",0,Z71),"0")+IFERROR(IF(Z72="",0,Z72),"0")+IFERROR(IF(Z73="",0,Z73),"0")+IFERROR(IF(Z74="",0,Z74),"0")+IFERROR(IF(Z75="",0,Z75),"0")+IFERROR(IF(Z76="",0,Z76),"0")</f>
        <v>0</v>
      </c>
      <c r="AA77" s="349"/>
      <c r="AB77" s="349"/>
      <c r="AC77" s="349"/>
    </row>
    <row r="78" spans="1:68" x14ac:dyDescent="0.2">
      <c r="A78" s="356"/>
      <c r="B78" s="356"/>
      <c r="C78" s="356"/>
      <c r="D78" s="356"/>
      <c r="E78" s="356"/>
      <c r="F78" s="356"/>
      <c r="G78" s="356"/>
      <c r="H78" s="356"/>
      <c r="I78" s="356"/>
      <c r="J78" s="356"/>
      <c r="K78" s="356"/>
      <c r="L78" s="356"/>
      <c r="M78" s="356"/>
      <c r="N78" s="356"/>
      <c r="O78" s="369"/>
      <c r="P78" s="361" t="s">
        <v>73</v>
      </c>
      <c r="Q78" s="362"/>
      <c r="R78" s="362"/>
      <c r="S78" s="362"/>
      <c r="T78" s="362"/>
      <c r="U78" s="362"/>
      <c r="V78" s="363"/>
      <c r="W78" s="37" t="s">
        <v>74</v>
      </c>
      <c r="X78" s="348">
        <f>IFERROR(SUMPRODUCT(X71:X76*H71:H76),"0")</f>
        <v>0</v>
      </c>
      <c r="Y78" s="348">
        <f>IFERROR(SUMPRODUCT(Y71:Y76*H71:H76),"0")</f>
        <v>0</v>
      </c>
      <c r="Z78" s="37"/>
      <c r="AA78" s="349"/>
      <c r="AB78" s="349"/>
      <c r="AC78" s="349"/>
    </row>
    <row r="79" spans="1:68" ht="16.5" customHeight="1" x14ac:dyDescent="0.25">
      <c r="A79" s="355" t="s">
        <v>169</v>
      </c>
      <c r="B79" s="356"/>
      <c r="C79" s="356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41"/>
      <c r="AB79" s="341"/>
      <c r="AC79" s="341"/>
    </row>
    <row r="80" spans="1:68" ht="14.25" customHeight="1" x14ac:dyDescent="0.25">
      <c r="A80" s="364" t="s">
        <v>64</v>
      </c>
      <c r="B80" s="356"/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  <c r="O80" s="356"/>
      <c r="P80" s="356"/>
      <c r="Q80" s="356"/>
      <c r="R80" s="356"/>
      <c r="S80" s="356"/>
      <c r="T80" s="356"/>
      <c r="U80" s="356"/>
      <c r="V80" s="356"/>
      <c r="W80" s="356"/>
      <c r="X80" s="356"/>
      <c r="Y80" s="356"/>
      <c r="Z80" s="356"/>
      <c r="AA80" s="342"/>
      <c r="AB80" s="342"/>
      <c r="AC80" s="342"/>
    </row>
    <row r="81" spans="1:68" ht="27" customHeight="1" x14ac:dyDescent="0.25">
      <c r="A81" s="54" t="s">
        <v>170</v>
      </c>
      <c r="B81" s="54" t="s">
        <v>171</v>
      </c>
      <c r="C81" s="31">
        <v>4301070977</v>
      </c>
      <c r="D81" s="359">
        <v>4607111037411</v>
      </c>
      <c r="E81" s="360"/>
      <c r="F81" s="345">
        <v>2.7</v>
      </c>
      <c r="G81" s="32">
        <v>1</v>
      </c>
      <c r="H81" s="345">
        <v>2.7</v>
      </c>
      <c r="I81" s="345">
        <v>2.8132000000000001</v>
      </c>
      <c r="J81" s="32">
        <v>234</v>
      </c>
      <c r="K81" s="32" t="s">
        <v>172</v>
      </c>
      <c r="L81" s="32" t="s">
        <v>109</v>
      </c>
      <c r="M81" s="33" t="s">
        <v>69</v>
      </c>
      <c r="N81" s="33"/>
      <c r="O81" s="32">
        <v>180</v>
      </c>
      <c r="P81" s="38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1" s="351"/>
      <c r="R81" s="351"/>
      <c r="S81" s="351"/>
      <c r="T81" s="352"/>
      <c r="U81" s="34"/>
      <c r="V81" s="34"/>
      <c r="W81" s="35" t="s">
        <v>70</v>
      </c>
      <c r="X81" s="346">
        <v>0</v>
      </c>
      <c r="Y81" s="347">
        <f>IFERROR(IF(X81="","",X81),"")</f>
        <v>0</v>
      </c>
      <c r="Z81" s="36">
        <f>IFERROR(IF(X81="","",X81*0.00502),"")</f>
        <v>0</v>
      </c>
      <c r="AA81" s="56"/>
      <c r="AB81" s="57"/>
      <c r="AC81" s="130" t="s">
        <v>173</v>
      </c>
      <c r="AG81" s="67"/>
      <c r="AJ81" s="71" t="s">
        <v>111</v>
      </c>
      <c r="AK81" s="71">
        <v>18</v>
      </c>
      <c r="BB81" s="131" t="s">
        <v>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customHeight="1" x14ac:dyDescent="0.25">
      <c r="A82" s="54" t="s">
        <v>174</v>
      </c>
      <c r="B82" s="54" t="s">
        <v>175</v>
      </c>
      <c r="C82" s="31">
        <v>4301070981</v>
      </c>
      <c r="D82" s="359">
        <v>4607111036728</v>
      </c>
      <c r="E82" s="360"/>
      <c r="F82" s="345">
        <v>5</v>
      </c>
      <c r="G82" s="32">
        <v>1</v>
      </c>
      <c r="H82" s="345">
        <v>5</v>
      </c>
      <c r="I82" s="345">
        <v>5.2131999999999996</v>
      </c>
      <c r="J82" s="32">
        <v>144</v>
      </c>
      <c r="K82" s="32" t="s">
        <v>67</v>
      </c>
      <c r="L82" s="32" t="s">
        <v>114</v>
      </c>
      <c r="M82" s="33" t="s">
        <v>69</v>
      </c>
      <c r="N82" s="33"/>
      <c r="O82" s="32">
        <v>180</v>
      </c>
      <c r="P82" s="5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2" s="351"/>
      <c r="R82" s="351"/>
      <c r="S82" s="351"/>
      <c r="T82" s="352"/>
      <c r="U82" s="34"/>
      <c r="V82" s="34"/>
      <c r="W82" s="35" t="s">
        <v>70</v>
      </c>
      <c r="X82" s="346">
        <v>96</v>
      </c>
      <c r="Y82" s="347">
        <f>IFERROR(IF(X82="","",X82),"")</f>
        <v>96</v>
      </c>
      <c r="Z82" s="36">
        <f>IFERROR(IF(X82="","",X82*0.00866),"")</f>
        <v>0.83135999999999988</v>
      </c>
      <c r="AA82" s="56"/>
      <c r="AB82" s="57"/>
      <c r="AC82" s="132" t="s">
        <v>173</v>
      </c>
      <c r="AG82" s="67"/>
      <c r="AJ82" s="71" t="s">
        <v>115</v>
      </c>
      <c r="AK82" s="71">
        <v>144</v>
      </c>
      <c r="BB82" s="133" t="s">
        <v>1</v>
      </c>
      <c r="BM82" s="67">
        <f>IFERROR(X82*I82,"0")</f>
        <v>500.46719999999993</v>
      </c>
      <c r="BN82" s="67">
        <f>IFERROR(Y82*I82,"0")</f>
        <v>500.46719999999993</v>
      </c>
      <c r="BO82" s="67">
        <f>IFERROR(X82/J82,"0")</f>
        <v>0.66666666666666663</v>
      </c>
      <c r="BP82" s="67">
        <f>IFERROR(Y82/J82,"0")</f>
        <v>0.66666666666666663</v>
      </c>
    </row>
    <row r="83" spans="1:68" x14ac:dyDescent="0.2">
      <c r="A83" s="368"/>
      <c r="B83" s="356"/>
      <c r="C83" s="356"/>
      <c r="D83" s="356"/>
      <c r="E83" s="356"/>
      <c r="F83" s="356"/>
      <c r="G83" s="356"/>
      <c r="H83" s="356"/>
      <c r="I83" s="356"/>
      <c r="J83" s="356"/>
      <c r="K83" s="356"/>
      <c r="L83" s="356"/>
      <c r="M83" s="356"/>
      <c r="N83" s="356"/>
      <c r="O83" s="369"/>
      <c r="P83" s="361" t="s">
        <v>73</v>
      </c>
      <c r="Q83" s="362"/>
      <c r="R83" s="362"/>
      <c r="S83" s="362"/>
      <c r="T83" s="362"/>
      <c r="U83" s="362"/>
      <c r="V83" s="363"/>
      <c r="W83" s="37" t="s">
        <v>70</v>
      </c>
      <c r="X83" s="348">
        <f>IFERROR(SUM(X81:X82),"0")</f>
        <v>96</v>
      </c>
      <c r="Y83" s="348">
        <f>IFERROR(SUM(Y81:Y82),"0")</f>
        <v>96</v>
      </c>
      <c r="Z83" s="348">
        <f>IFERROR(IF(Z81="",0,Z81),"0")+IFERROR(IF(Z82="",0,Z82),"0")</f>
        <v>0.83135999999999988</v>
      </c>
      <c r="AA83" s="349"/>
      <c r="AB83" s="349"/>
      <c r="AC83" s="349"/>
    </row>
    <row r="84" spans="1:68" x14ac:dyDescent="0.2">
      <c r="A84" s="356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6"/>
      <c r="N84" s="356"/>
      <c r="O84" s="369"/>
      <c r="P84" s="361" t="s">
        <v>73</v>
      </c>
      <c r="Q84" s="362"/>
      <c r="R84" s="362"/>
      <c r="S84" s="362"/>
      <c r="T84" s="362"/>
      <c r="U84" s="362"/>
      <c r="V84" s="363"/>
      <c r="W84" s="37" t="s">
        <v>74</v>
      </c>
      <c r="X84" s="348">
        <f>IFERROR(SUMPRODUCT(X81:X82*H81:H82),"0")</f>
        <v>480</v>
      </c>
      <c r="Y84" s="348">
        <f>IFERROR(SUMPRODUCT(Y81:Y82*H81:H82),"0")</f>
        <v>480</v>
      </c>
      <c r="Z84" s="37"/>
      <c r="AA84" s="349"/>
      <c r="AB84" s="349"/>
      <c r="AC84" s="349"/>
    </row>
    <row r="85" spans="1:68" ht="16.5" customHeight="1" x14ac:dyDescent="0.25">
      <c r="A85" s="355" t="s">
        <v>176</v>
      </c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6"/>
      <c r="N85" s="356"/>
      <c r="O85" s="356"/>
      <c r="P85" s="356"/>
      <c r="Q85" s="356"/>
      <c r="R85" s="356"/>
      <c r="S85" s="356"/>
      <c r="T85" s="356"/>
      <c r="U85" s="356"/>
      <c r="V85" s="356"/>
      <c r="W85" s="356"/>
      <c r="X85" s="356"/>
      <c r="Y85" s="356"/>
      <c r="Z85" s="356"/>
      <c r="AA85" s="341"/>
      <c r="AB85" s="341"/>
      <c r="AC85" s="341"/>
    </row>
    <row r="86" spans="1:68" ht="14.25" customHeight="1" x14ac:dyDescent="0.25">
      <c r="A86" s="364" t="s">
        <v>152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56"/>
      <c r="Z86" s="356"/>
      <c r="AA86" s="342"/>
      <c r="AB86" s="342"/>
      <c r="AC86" s="342"/>
    </row>
    <row r="87" spans="1:68" ht="27" customHeight="1" x14ac:dyDescent="0.25">
      <c r="A87" s="54" t="s">
        <v>177</v>
      </c>
      <c r="B87" s="54" t="s">
        <v>178</v>
      </c>
      <c r="C87" s="31">
        <v>4301135584</v>
      </c>
      <c r="D87" s="359">
        <v>4607111033659</v>
      </c>
      <c r="E87" s="360"/>
      <c r="F87" s="345">
        <v>0.3</v>
      </c>
      <c r="G87" s="32">
        <v>12</v>
      </c>
      <c r="H87" s="345">
        <v>3.6</v>
      </c>
      <c r="I87" s="345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77" t="s">
        <v>179</v>
      </c>
      <c r="Q87" s="351"/>
      <c r="R87" s="351"/>
      <c r="S87" s="351"/>
      <c r="T87" s="352"/>
      <c r="U87" s="34"/>
      <c r="V87" s="34"/>
      <c r="W87" s="35" t="s">
        <v>70</v>
      </c>
      <c r="X87" s="346">
        <v>0</v>
      </c>
      <c r="Y87" s="347">
        <f>IFERROR(IF(X87="","",X87),"")</f>
        <v>0</v>
      </c>
      <c r="Z87" s="36">
        <f>IFERROR(IF(X87="","",X87*0.01788),"")</f>
        <v>0</v>
      </c>
      <c r="AA87" s="56"/>
      <c r="AB87" s="57"/>
      <c r="AC87" s="134" t="s">
        <v>180</v>
      </c>
      <c r="AG87" s="67"/>
      <c r="AJ87" s="71" t="s">
        <v>72</v>
      </c>
      <c r="AK87" s="71">
        <v>1</v>
      </c>
      <c r="BB87" s="135" t="s">
        <v>83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x14ac:dyDescent="0.2">
      <c r="A88" s="368"/>
      <c r="B88" s="356"/>
      <c r="C88" s="356"/>
      <c r="D88" s="356"/>
      <c r="E88" s="356"/>
      <c r="F88" s="356"/>
      <c r="G88" s="356"/>
      <c r="H88" s="356"/>
      <c r="I88" s="356"/>
      <c r="J88" s="356"/>
      <c r="K88" s="356"/>
      <c r="L88" s="356"/>
      <c r="M88" s="356"/>
      <c r="N88" s="356"/>
      <c r="O88" s="369"/>
      <c r="P88" s="361" t="s">
        <v>73</v>
      </c>
      <c r="Q88" s="362"/>
      <c r="R88" s="362"/>
      <c r="S88" s="362"/>
      <c r="T88" s="362"/>
      <c r="U88" s="362"/>
      <c r="V88" s="363"/>
      <c r="W88" s="37" t="s">
        <v>70</v>
      </c>
      <c r="X88" s="348">
        <f>IFERROR(SUM(X87:X87),"0")</f>
        <v>0</v>
      </c>
      <c r="Y88" s="348">
        <f>IFERROR(SUM(Y87:Y87),"0")</f>
        <v>0</v>
      </c>
      <c r="Z88" s="348">
        <f>IFERROR(IF(Z87="",0,Z87),"0")</f>
        <v>0</v>
      </c>
      <c r="AA88" s="349"/>
      <c r="AB88" s="349"/>
      <c r="AC88" s="349"/>
    </row>
    <row r="89" spans="1:68" x14ac:dyDescent="0.2">
      <c r="A89" s="356"/>
      <c r="B89" s="356"/>
      <c r="C89" s="356"/>
      <c r="D89" s="356"/>
      <c r="E89" s="356"/>
      <c r="F89" s="356"/>
      <c r="G89" s="356"/>
      <c r="H89" s="356"/>
      <c r="I89" s="356"/>
      <c r="J89" s="356"/>
      <c r="K89" s="356"/>
      <c r="L89" s="356"/>
      <c r="M89" s="356"/>
      <c r="N89" s="356"/>
      <c r="O89" s="369"/>
      <c r="P89" s="361" t="s">
        <v>73</v>
      </c>
      <c r="Q89" s="362"/>
      <c r="R89" s="362"/>
      <c r="S89" s="362"/>
      <c r="T89" s="362"/>
      <c r="U89" s="362"/>
      <c r="V89" s="363"/>
      <c r="W89" s="37" t="s">
        <v>74</v>
      </c>
      <c r="X89" s="348">
        <f>IFERROR(SUMPRODUCT(X87:X87*H87:H87),"0")</f>
        <v>0</v>
      </c>
      <c r="Y89" s="348">
        <f>IFERROR(SUMPRODUCT(Y87:Y87*H87:H87),"0")</f>
        <v>0</v>
      </c>
      <c r="Z89" s="37"/>
      <c r="AA89" s="349"/>
      <c r="AB89" s="349"/>
      <c r="AC89" s="349"/>
    </row>
    <row r="90" spans="1:68" ht="16.5" customHeight="1" x14ac:dyDescent="0.25">
      <c r="A90" s="355" t="s">
        <v>181</v>
      </c>
      <c r="B90" s="356"/>
      <c r="C90" s="356"/>
      <c r="D90" s="356"/>
      <c r="E90" s="356"/>
      <c r="F90" s="356"/>
      <c r="G90" s="356"/>
      <c r="H90" s="356"/>
      <c r="I90" s="356"/>
      <c r="J90" s="356"/>
      <c r="K90" s="356"/>
      <c r="L90" s="356"/>
      <c r="M90" s="356"/>
      <c r="N90" s="356"/>
      <c r="O90" s="356"/>
      <c r="P90" s="356"/>
      <c r="Q90" s="356"/>
      <c r="R90" s="356"/>
      <c r="S90" s="356"/>
      <c r="T90" s="356"/>
      <c r="U90" s="356"/>
      <c r="V90" s="356"/>
      <c r="W90" s="356"/>
      <c r="X90" s="356"/>
      <c r="Y90" s="356"/>
      <c r="Z90" s="356"/>
      <c r="AA90" s="341"/>
      <c r="AB90" s="341"/>
      <c r="AC90" s="341"/>
    </row>
    <row r="91" spans="1:68" ht="14.25" customHeight="1" x14ac:dyDescent="0.25">
      <c r="A91" s="364" t="s">
        <v>182</v>
      </c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6"/>
      <c r="N91" s="356"/>
      <c r="O91" s="356"/>
      <c r="P91" s="356"/>
      <c r="Q91" s="356"/>
      <c r="R91" s="356"/>
      <c r="S91" s="356"/>
      <c r="T91" s="356"/>
      <c r="U91" s="356"/>
      <c r="V91" s="356"/>
      <c r="W91" s="356"/>
      <c r="X91" s="356"/>
      <c r="Y91" s="356"/>
      <c r="Z91" s="356"/>
      <c r="AA91" s="342"/>
      <c r="AB91" s="342"/>
      <c r="AC91" s="342"/>
    </row>
    <row r="92" spans="1:68" ht="27" customHeight="1" x14ac:dyDescent="0.25">
      <c r="A92" s="54" t="s">
        <v>183</v>
      </c>
      <c r="B92" s="54" t="s">
        <v>184</v>
      </c>
      <c r="C92" s="31">
        <v>4301131022</v>
      </c>
      <c r="D92" s="359">
        <v>4607111034120</v>
      </c>
      <c r="E92" s="360"/>
      <c r="F92" s="345">
        <v>0.3</v>
      </c>
      <c r="G92" s="32">
        <v>12</v>
      </c>
      <c r="H92" s="345">
        <v>3.6</v>
      </c>
      <c r="I92" s="345">
        <v>4.3036000000000003</v>
      </c>
      <c r="J92" s="32">
        <v>70</v>
      </c>
      <c r="K92" s="32" t="s">
        <v>80</v>
      </c>
      <c r="L92" s="32" t="s">
        <v>109</v>
      </c>
      <c r="M92" s="33" t="s">
        <v>69</v>
      </c>
      <c r="N92" s="33"/>
      <c r="O92" s="32">
        <v>180</v>
      </c>
      <c r="P92" s="39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2" s="351"/>
      <c r="R92" s="351"/>
      <c r="S92" s="351"/>
      <c r="T92" s="352"/>
      <c r="U92" s="34"/>
      <c r="V92" s="34"/>
      <c r="W92" s="35" t="s">
        <v>70</v>
      </c>
      <c r="X92" s="346">
        <v>14</v>
      </c>
      <c r="Y92" s="347">
        <f>IFERROR(IF(X92="","",X92),"")</f>
        <v>14</v>
      </c>
      <c r="Z92" s="36">
        <f>IFERROR(IF(X92="","",X92*0.01788),"")</f>
        <v>0.25031999999999999</v>
      </c>
      <c r="AA92" s="56"/>
      <c r="AB92" s="57"/>
      <c r="AC92" s="136" t="s">
        <v>185</v>
      </c>
      <c r="AG92" s="67"/>
      <c r="AJ92" s="71" t="s">
        <v>111</v>
      </c>
      <c r="AK92" s="71">
        <v>14</v>
      </c>
      <c r="BB92" s="137" t="s">
        <v>83</v>
      </c>
      <c r="BM92" s="67">
        <f>IFERROR(X92*I92,"0")</f>
        <v>60.250400000000006</v>
      </c>
      <c r="BN92" s="67">
        <f>IFERROR(Y92*I92,"0")</f>
        <v>60.250400000000006</v>
      </c>
      <c r="BO92" s="67">
        <f>IFERROR(X92/J92,"0")</f>
        <v>0.2</v>
      </c>
      <c r="BP92" s="67">
        <f>IFERROR(Y92/J92,"0")</f>
        <v>0.2</v>
      </c>
    </row>
    <row r="93" spans="1:68" ht="27" customHeight="1" x14ac:dyDescent="0.25">
      <c r="A93" s="54" t="s">
        <v>186</v>
      </c>
      <c r="B93" s="54" t="s">
        <v>187</v>
      </c>
      <c r="C93" s="31">
        <v>4301131021</v>
      </c>
      <c r="D93" s="359">
        <v>4607111034137</v>
      </c>
      <c r="E93" s="360"/>
      <c r="F93" s="345">
        <v>0.3</v>
      </c>
      <c r="G93" s="32">
        <v>12</v>
      </c>
      <c r="H93" s="345">
        <v>3.6</v>
      </c>
      <c r="I93" s="345">
        <v>4.3036000000000003</v>
      </c>
      <c r="J93" s="32">
        <v>70</v>
      </c>
      <c r="K93" s="32" t="s">
        <v>80</v>
      </c>
      <c r="L93" s="32" t="s">
        <v>109</v>
      </c>
      <c r="M93" s="33" t="s">
        <v>69</v>
      </c>
      <c r="N93" s="33"/>
      <c r="O93" s="32">
        <v>180</v>
      </c>
      <c r="P93" s="52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3" s="351"/>
      <c r="R93" s="351"/>
      <c r="S93" s="351"/>
      <c r="T93" s="352"/>
      <c r="U93" s="34"/>
      <c r="V93" s="34"/>
      <c r="W93" s="35" t="s">
        <v>70</v>
      </c>
      <c r="X93" s="346">
        <v>28</v>
      </c>
      <c r="Y93" s="347">
        <f>IFERROR(IF(X93="","",X93),"")</f>
        <v>28</v>
      </c>
      <c r="Z93" s="36">
        <f>IFERROR(IF(X93="","",X93*0.01788),"")</f>
        <v>0.50063999999999997</v>
      </c>
      <c r="AA93" s="56"/>
      <c r="AB93" s="57"/>
      <c r="AC93" s="138" t="s">
        <v>188</v>
      </c>
      <c r="AG93" s="67"/>
      <c r="AJ93" s="71" t="s">
        <v>111</v>
      </c>
      <c r="AK93" s="71">
        <v>14</v>
      </c>
      <c r="BB93" s="139" t="s">
        <v>83</v>
      </c>
      <c r="BM93" s="67">
        <f>IFERROR(X93*I93,"0")</f>
        <v>120.50080000000001</v>
      </c>
      <c r="BN93" s="67">
        <f>IFERROR(Y93*I93,"0")</f>
        <v>120.50080000000001</v>
      </c>
      <c r="BO93" s="67">
        <f>IFERROR(X93/J93,"0")</f>
        <v>0.4</v>
      </c>
      <c r="BP93" s="67">
        <f>IFERROR(Y93/J93,"0")</f>
        <v>0.4</v>
      </c>
    </row>
    <row r="94" spans="1:68" x14ac:dyDescent="0.2">
      <c r="A94" s="368"/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6"/>
      <c r="N94" s="356"/>
      <c r="O94" s="369"/>
      <c r="P94" s="361" t="s">
        <v>73</v>
      </c>
      <c r="Q94" s="362"/>
      <c r="R94" s="362"/>
      <c r="S94" s="362"/>
      <c r="T94" s="362"/>
      <c r="U94" s="362"/>
      <c r="V94" s="363"/>
      <c r="W94" s="37" t="s">
        <v>70</v>
      </c>
      <c r="X94" s="348">
        <f>IFERROR(SUM(X92:X93),"0")</f>
        <v>42</v>
      </c>
      <c r="Y94" s="348">
        <f>IFERROR(SUM(Y92:Y93),"0")</f>
        <v>42</v>
      </c>
      <c r="Z94" s="348">
        <f>IFERROR(IF(Z92="",0,Z92),"0")+IFERROR(IF(Z93="",0,Z93),"0")</f>
        <v>0.75095999999999996</v>
      </c>
      <c r="AA94" s="349"/>
      <c r="AB94" s="349"/>
      <c r="AC94" s="349"/>
    </row>
    <row r="95" spans="1:68" x14ac:dyDescent="0.2">
      <c r="A95" s="356"/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69"/>
      <c r="P95" s="361" t="s">
        <v>73</v>
      </c>
      <c r="Q95" s="362"/>
      <c r="R95" s="362"/>
      <c r="S95" s="362"/>
      <c r="T95" s="362"/>
      <c r="U95" s="362"/>
      <c r="V95" s="363"/>
      <c r="W95" s="37" t="s">
        <v>74</v>
      </c>
      <c r="X95" s="348">
        <f>IFERROR(SUMPRODUCT(X92:X93*H92:H93),"0")</f>
        <v>151.19999999999999</v>
      </c>
      <c r="Y95" s="348">
        <f>IFERROR(SUMPRODUCT(Y92:Y93*H92:H93),"0")</f>
        <v>151.19999999999999</v>
      </c>
      <c r="Z95" s="37"/>
      <c r="AA95" s="349"/>
      <c r="AB95" s="349"/>
      <c r="AC95" s="349"/>
    </row>
    <row r="96" spans="1:68" ht="16.5" customHeight="1" x14ac:dyDescent="0.25">
      <c r="A96" s="355" t="s">
        <v>189</v>
      </c>
      <c r="B96" s="356"/>
      <c r="C96" s="356"/>
      <c r="D96" s="356"/>
      <c r="E96" s="356"/>
      <c r="F96" s="356"/>
      <c r="G96" s="356"/>
      <c r="H96" s="356"/>
      <c r="I96" s="356"/>
      <c r="J96" s="356"/>
      <c r="K96" s="356"/>
      <c r="L96" s="356"/>
      <c r="M96" s="356"/>
      <c r="N96" s="356"/>
      <c r="O96" s="356"/>
      <c r="P96" s="356"/>
      <c r="Q96" s="356"/>
      <c r="R96" s="356"/>
      <c r="S96" s="356"/>
      <c r="T96" s="356"/>
      <c r="U96" s="356"/>
      <c r="V96" s="356"/>
      <c r="W96" s="356"/>
      <c r="X96" s="356"/>
      <c r="Y96" s="356"/>
      <c r="Z96" s="356"/>
      <c r="AA96" s="341"/>
      <c r="AB96" s="341"/>
      <c r="AC96" s="341"/>
    </row>
    <row r="97" spans="1:68" ht="14.25" customHeight="1" x14ac:dyDescent="0.25">
      <c r="A97" s="364" t="s">
        <v>152</v>
      </c>
      <c r="B97" s="356"/>
      <c r="C97" s="356"/>
      <c r="D97" s="356"/>
      <c r="E97" s="356"/>
      <c r="F97" s="356"/>
      <c r="G97" s="356"/>
      <c r="H97" s="356"/>
      <c r="I97" s="356"/>
      <c r="J97" s="356"/>
      <c r="K97" s="356"/>
      <c r="L97" s="356"/>
      <c r="M97" s="356"/>
      <c r="N97" s="356"/>
      <c r="O97" s="356"/>
      <c r="P97" s="356"/>
      <c r="Q97" s="356"/>
      <c r="R97" s="356"/>
      <c r="S97" s="356"/>
      <c r="T97" s="356"/>
      <c r="U97" s="356"/>
      <c r="V97" s="356"/>
      <c r="W97" s="356"/>
      <c r="X97" s="356"/>
      <c r="Y97" s="356"/>
      <c r="Z97" s="356"/>
      <c r="AA97" s="342"/>
      <c r="AB97" s="342"/>
      <c r="AC97" s="342"/>
    </row>
    <row r="98" spans="1:68" ht="27" customHeight="1" x14ac:dyDescent="0.25">
      <c r="A98" s="54" t="s">
        <v>190</v>
      </c>
      <c r="B98" s="54" t="s">
        <v>191</v>
      </c>
      <c r="C98" s="31">
        <v>4301135569</v>
      </c>
      <c r="D98" s="359">
        <v>4607111033628</v>
      </c>
      <c r="E98" s="360"/>
      <c r="F98" s="345">
        <v>0.3</v>
      </c>
      <c r="G98" s="32">
        <v>12</v>
      </c>
      <c r="H98" s="345">
        <v>3.6</v>
      </c>
      <c r="I98" s="345">
        <v>4.3036000000000003</v>
      </c>
      <c r="J98" s="32">
        <v>70</v>
      </c>
      <c r="K98" s="32" t="s">
        <v>80</v>
      </c>
      <c r="L98" s="32" t="s">
        <v>109</v>
      </c>
      <c r="M98" s="33" t="s">
        <v>69</v>
      </c>
      <c r="N98" s="33"/>
      <c r="O98" s="32">
        <v>180</v>
      </c>
      <c r="P98" s="516" t="s">
        <v>192</v>
      </c>
      <c r="Q98" s="351"/>
      <c r="R98" s="351"/>
      <c r="S98" s="351"/>
      <c r="T98" s="352"/>
      <c r="U98" s="34"/>
      <c r="V98" s="34"/>
      <c r="W98" s="35" t="s">
        <v>70</v>
      </c>
      <c r="X98" s="346">
        <v>42</v>
      </c>
      <c r="Y98" s="347">
        <f t="shared" ref="Y98:Y103" si="11">IFERROR(IF(X98="","",X98),"")</f>
        <v>42</v>
      </c>
      <c r="Z98" s="36">
        <f t="shared" ref="Z98:Z103" si="12">IFERROR(IF(X98="","",X98*0.01788),"")</f>
        <v>0.75095999999999996</v>
      </c>
      <c r="AA98" s="56"/>
      <c r="AB98" s="57"/>
      <c r="AC98" s="140" t="s">
        <v>180</v>
      </c>
      <c r="AG98" s="67"/>
      <c r="AJ98" s="71" t="s">
        <v>111</v>
      </c>
      <c r="AK98" s="71">
        <v>14</v>
      </c>
      <c r="BB98" s="141" t="s">
        <v>83</v>
      </c>
      <c r="BM98" s="67">
        <f t="shared" ref="BM98:BM103" si="13">IFERROR(X98*I98,"0")</f>
        <v>180.75120000000001</v>
      </c>
      <c r="BN98" s="67">
        <f t="shared" ref="BN98:BN103" si="14">IFERROR(Y98*I98,"0")</f>
        <v>180.75120000000001</v>
      </c>
      <c r="BO98" s="67">
        <f t="shared" ref="BO98:BO103" si="15">IFERROR(X98/J98,"0")</f>
        <v>0.6</v>
      </c>
      <c r="BP98" s="67">
        <f t="shared" ref="BP98:BP103" si="16">IFERROR(Y98/J98,"0")</f>
        <v>0.6</v>
      </c>
    </row>
    <row r="99" spans="1:68" ht="27" customHeight="1" x14ac:dyDescent="0.25">
      <c r="A99" s="54" t="s">
        <v>193</v>
      </c>
      <c r="B99" s="54" t="s">
        <v>194</v>
      </c>
      <c r="C99" s="31">
        <v>4301135565</v>
      </c>
      <c r="D99" s="359">
        <v>4607111033451</v>
      </c>
      <c r="E99" s="360"/>
      <c r="F99" s="345">
        <v>0.3</v>
      </c>
      <c r="G99" s="32">
        <v>12</v>
      </c>
      <c r="H99" s="345">
        <v>3.6</v>
      </c>
      <c r="I99" s="345">
        <v>4.3036000000000003</v>
      </c>
      <c r="J99" s="32">
        <v>70</v>
      </c>
      <c r="K99" s="32" t="s">
        <v>80</v>
      </c>
      <c r="L99" s="32" t="s">
        <v>114</v>
      </c>
      <c r="M99" s="33" t="s">
        <v>69</v>
      </c>
      <c r="N99" s="33"/>
      <c r="O99" s="32">
        <v>180</v>
      </c>
      <c r="P99" s="38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9" s="351"/>
      <c r="R99" s="351"/>
      <c r="S99" s="351"/>
      <c r="T99" s="352"/>
      <c r="U99" s="34"/>
      <c r="V99" s="34"/>
      <c r="W99" s="35" t="s">
        <v>70</v>
      </c>
      <c r="X99" s="346">
        <v>252</v>
      </c>
      <c r="Y99" s="347">
        <f t="shared" si="11"/>
        <v>252</v>
      </c>
      <c r="Z99" s="36">
        <f t="shared" si="12"/>
        <v>4.5057600000000004</v>
      </c>
      <c r="AA99" s="56"/>
      <c r="AB99" s="57"/>
      <c r="AC99" s="142" t="s">
        <v>180</v>
      </c>
      <c r="AG99" s="67"/>
      <c r="AJ99" s="71" t="s">
        <v>115</v>
      </c>
      <c r="AK99" s="71">
        <v>70</v>
      </c>
      <c r="BB99" s="143" t="s">
        <v>83</v>
      </c>
      <c r="BM99" s="67">
        <f t="shared" si="13"/>
        <v>1084.5072</v>
      </c>
      <c r="BN99" s="67">
        <f t="shared" si="14"/>
        <v>1084.5072</v>
      </c>
      <c r="BO99" s="67">
        <f t="shared" si="15"/>
        <v>3.6</v>
      </c>
      <c r="BP99" s="67">
        <f t="shared" si="16"/>
        <v>3.6</v>
      </c>
    </row>
    <row r="100" spans="1:68" ht="27" customHeight="1" x14ac:dyDescent="0.25">
      <c r="A100" s="54" t="s">
        <v>195</v>
      </c>
      <c r="B100" s="54" t="s">
        <v>196</v>
      </c>
      <c r="C100" s="31">
        <v>4301135575</v>
      </c>
      <c r="D100" s="359">
        <v>4607111035141</v>
      </c>
      <c r="E100" s="360"/>
      <c r="F100" s="345">
        <v>0.3</v>
      </c>
      <c r="G100" s="32">
        <v>12</v>
      </c>
      <c r="H100" s="345">
        <v>3.6</v>
      </c>
      <c r="I100" s="345">
        <v>4.3036000000000003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98" t="s">
        <v>197</v>
      </c>
      <c r="Q100" s="351"/>
      <c r="R100" s="351"/>
      <c r="S100" s="351"/>
      <c r="T100" s="352"/>
      <c r="U100" s="34"/>
      <c r="V100" s="34"/>
      <c r="W100" s="35" t="s">
        <v>70</v>
      </c>
      <c r="X100" s="346">
        <v>0</v>
      </c>
      <c r="Y100" s="347">
        <f t="shared" si="11"/>
        <v>0</v>
      </c>
      <c r="Z100" s="36">
        <f t="shared" si="12"/>
        <v>0</v>
      </c>
      <c r="AA100" s="56"/>
      <c r="AB100" s="57"/>
      <c r="AC100" s="144" t="s">
        <v>198</v>
      </c>
      <c r="AG100" s="67"/>
      <c r="AJ100" s="71" t="s">
        <v>72</v>
      </c>
      <c r="AK100" s="71">
        <v>1</v>
      </c>
      <c r="BB100" s="145" t="s">
        <v>83</v>
      </c>
      <c r="BM100" s="67">
        <f t="shared" si="13"/>
        <v>0</v>
      </c>
      <c r="BN100" s="67">
        <f t="shared" si="14"/>
        <v>0</v>
      </c>
      <c r="BO100" s="67">
        <f t="shared" si="15"/>
        <v>0</v>
      </c>
      <c r="BP100" s="67">
        <f t="shared" si="16"/>
        <v>0</v>
      </c>
    </row>
    <row r="101" spans="1:68" ht="27" customHeight="1" x14ac:dyDescent="0.25">
      <c r="A101" s="54" t="s">
        <v>199</v>
      </c>
      <c r="B101" s="54" t="s">
        <v>200</v>
      </c>
      <c r="C101" s="31">
        <v>4301135578</v>
      </c>
      <c r="D101" s="359">
        <v>4607111033444</v>
      </c>
      <c r="E101" s="360"/>
      <c r="F101" s="345">
        <v>0.3</v>
      </c>
      <c r="G101" s="32">
        <v>12</v>
      </c>
      <c r="H101" s="345">
        <v>3.6</v>
      </c>
      <c r="I101" s="345">
        <v>4.3036000000000003</v>
      </c>
      <c r="J101" s="32">
        <v>70</v>
      </c>
      <c r="K101" s="32" t="s">
        <v>80</v>
      </c>
      <c r="L101" s="32" t="s">
        <v>114</v>
      </c>
      <c r="M101" s="33" t="s">
        <v>69</v>
      </c>
      <c r="N101" s="33"/>
      <c r="O101" s="32">
        <v>180</v>
      </c>
      <c r="P101" s="54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51"/>
      <c r="R101" s="351"/>
      <c r="S101" s="351"/>
      <c r="T101" s="352"/>
      <c r="U101" s="34"/>
      <c r="V101" s="34"/>
      <c r="W101" s="35" t="s">
        <v>70</v>
      </c>
      <c r="X101" s="346">
        <v>112</v>
      </c>
      <c r="Y101" s="347">
        <f t="shared" si="11"/>
        <v>112</v>
      </c>
      <c r="Z101" s="36">
        <f t="shared" si="12"/>
        <v>2.0025599999999999</v>
      </c>
      <c r="AA101" s="56"/>
      <c r="AB101" s="57"/>
      <c r="AC101" s="146" t="s">
        <v>180</v>
      </c>
      <c r="AG101" s="67"/>
      <c r="AJ101" s="71" t="s">
        <v>115</v>
      </c>
      <c r="AK101" s="71">
        <v>70</v>
      </c>
      <c r="BB101" s="147" t="s">
        <v>83</v>
      </c>
      <c r="BM101" s="67">
        <f t="shared" si="13"/>
        <v>482.00320000000005</v>
      </c>
      <c r="BN101" s="67">
        <f t="shared" si="14"/>
        <v>482.00320000000005</v>
      </c>
      <c r="BO101" s="67">
        <f t="shared" si="15"/>
        <v>1.6</v>
      </c>
      <c r="BP101" s="67">
        <f t="shared" si="16"/>
        <v>1.6</v>
      </c>
    </row>
    <row r="102" spans="1:68" ht="27" customHeight="1" x14ac:dyDescent="0.25">
      <c r="A102" s="54" t="s">
        <v>201</v>
      </c>
      <c r="B102" s="54" t="s">
        <v>202</v>
      </c>
      <c r="C102" s="31">
        <v>4301135290</v>
      </c>
      <c r="D102" s="359">
        <v>4607111035028</v>
      </c>
      <c r="E102" s="360"/>
      <c r="F102" s="345">
        <v>0.48</v>
      </c>
      <c r="G102" s="32">
        <v>8</v>
      </c>
      <c r="H102" s="345">
        <v>3.84</v>
      </c>
      <c r="I102" s="345">
        <v>4.4488000000000003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54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2" s="351"/>
      <c r="R102" s="351"/>
      <c r="S102" s="351"/>
      <c r="T102" s="352"/>
      <c r="U102" s="34"/>
      <c r="V102" s="34"/>
      <c r="W102" s="35" t="s">
        <v>70</v>
      </c>
      <c r="X102" s="346">
        <v>0</v>
      </c>
      <c r="Y102" s="347">
        <f t="shared" si="11"/>
        <v>0</v>
      </c>
      <c r="Z102" s="36">
        <f t="shared" si="12"/>
        <v>0</v>
      </c>
      <c r="AA102" s="56"/>
      <c r="AB102" s="57"/>
      <c r="AC102" s="148" t="s">
        <v>198</v>
      </c>
      <c r="AG102" s="67"/>
      <c r="AJ102" s="71" t="s">
        <v>72</v>
      </c>
      <c r="AK102" s="71">
        <v>1</v>
      </c>
      <c r="BB102" s="149" t="s">
        <v>83</v>
      </c>
      <c r="BM102" s="67">
        <f t="shared" si="13"/>
        <v>0</v>
      </c>
      <c r="BN102" s="67">
        <f t="shared" si="14"/>
        <v>0</v>
      </c>
      <c r="BO102" s="67">
        <f t="shared" si="15"/>
        <v>0</v>
      </c>
      <c r="BP102" s="67">
        <f t="shared" si="16"/>
        <v>0</v>
      </c>
    </row>
    <row r="103" spans="1:68" ht="27" customHeight="1" x14ac:dyDescent="0.25">
      <c r="A103" s="54" t="s">
        <v>203</v>
      </c>
      <c r="B103" s="54" t="s">
        <v>204</v>
      </c>
      <c r="C103" s="31">
        <v>4301135285</v>
      </c>
      <c r="D103" s="359">
        <v>4607111036407</v>
      </c>
      <c r="E103" s="360"/>
      <c r="F103" s="345">
        <v>0.3</v>
      </c>
      <c r="G103" s="32">
        <v>14</v>
      </c>
      <c r="H103" s="345">
        <v>4.2</v>
      </c>
      <c r="I103" s="345">
        <v>4.5292000000000003</v>
      </c>
      <c r="J103" s="32">
        <v>70</v>
      </c>
      <c r="K103" s="32" t="s">
        <v>80</v>
      </c>
      <c r="L103" s="32" t="s">
        <v>109</v>
      </c>
      <c r="M103" s="33" t="s">
        <v>69</v>
      </c>
      <c r="N103" s="33"/>
      <c r="O103" s="32">
        <v>180</v>
      </c>
      <c r="P103" s="4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51"/>
      <c r="R103" s="351"/>
      <c r="S103" s="351"/>
      <c r="T103" s="352"/>
      <c r="U103" s="34"/>
      <c r="V103" s="34"/>
      <c r="W103" s="35" t="s">
        <v>70</v>
      </c>
      <c r="X103" s="346">
        <v>14</v>
      </c>
      <c r="Y103" s="347">
        <f t="shared" si="11"/>
        <v>14</v>
      </c>
      <c r="Z103" s="36">
        <f t="shared" si="12"/>
        <v>0.25031999999999999</v>
      </c>
      <c r="AA103" s="56"/>
      <c r="AB103" s="57"/>
      <c r="AC103" s="150" t="s">
        <v>205</v>
      </c>
      <c r="AG103" s="67"/>
      <c r="AJ103" s="71" t="s">
        <v>111</v>
      </c>
      <c r="AK103" s="71">
        <v>14</v>
      </c>
      <c r="BB103" s="151" t="s">
        <v>83</v>
      </c>
      <c r="BM103" s="67">
        <f t="shared" si="13"/>
        <v>63.408800000000006</v>
      </c>
      <c r="BN103" s="67">
        <f t="shared" si="14"/>
        <v>63.408800000000006</v>
      </c>
      <c r="BO103" s="67">
        <f t="shared" si="15"/>
        <v>0.2</v>
      </c>
      <c r="BP103" s="67">
        <f t="shared" si="16"/>
        <v>0.2</v>
      </c>
    </row>
    <row r="104" spans="1:68" x14ac:dyDescent="0.2">
      <c r="A104" s="368"/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69"/>
      <c r="P104" s="361" t="s">
        <v>73</v>
      </c>
      <c r="Q104" s="362"/>
      <c r="R104" s="362"/>
      <c r="S104" s="362"/>
      <c r="T104" s="362"/>
      <c r="U104" s="362"/>
      <c r="V104" s="363"/>
      <c r="W104" s="37" t="s">
        <v>70</v>
      </c>
      <c r="X104" s="348">
        <f>IFERROR(SUM(X98:X103),"0")</f>
        <v>420</v>
      </c>
      <c r="Y104" s="348">
        <f>IFERROR(SUM(Y98:Y103),"0")</f>
        <v>420</v>
      </c>
      <c r="Z104" s="348">
        <f>IFERROR(IF(Z98="",0,Z98),"0")+IFERROR(IF(Z99="",0,Z99),"0")+IFERROR(IF(Z100="",0,Z100),"0")+IFERROR(IF(Z101="",0,Z101),"0")+IFERROR(IF(Z102="",0,Z102),"0")+IFERROR(IF(Z103="",0,Z103),"0")</f>
        <v>7.5096000000000007</v>
      </c>
      <c r="AA104" s="349"/>
      <c r="AB104" s="349"/>
      <c r="AC104" s="349"/>
    </row>
    <row r="105" spans="1:68" x14ac:dyDescent="0.2">
      <c r="A105" s="356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56"/>
      <c r="N105" s="356"/>
      <c r="O105" s="369"/>
      <c r="P105" s="361" t="s">
        <v>73</v>
      </c>
      <c r="Q105" s="362"/>
      <c r="R105" s="362"/>
      <c r="S105" s="362"/>
      <c r="T105" s="362"/>
      <c r="U105" s="362"/>
      <c r="V105" s="363"/>
      <c r="W105" s="37" t="s">
        <v>74</v>
      </c>
      <c r="X105" s="348">
        <f>IFERROR(SUMPRODUCT(X98:X103*H98:H103),"0")</f>
        <v>1520.4</v>
      </c>
      <c r="Y105" s="348">
        <f>IFERROR(SUMPRODUCT(Y98:Y103*H98:H103),"0")</f>
        <v>1520.4</v>
      </c>
      <c r="Z105" s="37"/>
      <c r="AA105" s="349"/>
      <c r="AB105" s="349"/>
      <c r="AC105" s="349"/>
    </row>
    <row r="106" spans="1:68" ht="16.5" customHeight="1" x14ac:dyDescent="0.25">
      <c r="A106" s="355" t="s">
        <v>206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56"/>
      <c r="Z106" s="356"/>
      <c r="AA106" s="341"/>
      <c r="AB106" s="341"/>
      <c r="AC106" s="341"/>
    </row>
    <row r="107" spans="1:68" ht="14.25" customHeight="1" x14ac:dyDescent="0.25">
      <c r="A107" s="364" t="s">
        <v>146</v>
      </c>
      <c r="B107" s="356"/>
      <c r="C107" s="356"/>
      <c r="D107" s="356"/>
      <c r="E107" s="356"/>
      <c r="F107" s="356"/>
      <c r="G107" s="356"/>
      <c r="H107" s="356"/>
      <c r="I107" s="356"/>
      <c r="J107" s="356"/>
      <c r="K107" s="356"/>
      <c r="L107" s="356"/>
      <c r="M107" s="356"/>
      <c r="N107" s="356"/>
      <c r="O107" s="356"/>
      <c r="P107" s="356"/>
      <c r="Q107" s="356"/>
      <c r="R107" s="356"/>
      <c r="S107" s="356"/>
      <c r="T107" s="356"/>
      <c r="U107" s="356"/>
      <c r="V107" s="356"/>
      <c r="W107" s="356"/>
      <c r="X107" s="356"/>
      <c r="Y107" s="356"/>
      <c r="Z107" s="356"/>
      <c r="AA107" s="342"/>
      <c r="AB107" s="342"/>
      <c r="AC107" s="342"/>
    </row>
    <row r="108" spans="1:68" ht="27" customHeight="1" x14ac:dyDescent="0.25">
      <c r="A108" s="54" t="s">
        <v>207</v>
      </c>
      <c r="B108" s="54" t="s">
        <v>208</v>
      </c>
      <c r="C108" s="31">
        <v>4301136042</v>
      </c>
      <c r="D108" s="359">
        <v>4607025784012</v>
      </c>
      <c r="E108" s="360"/>
      <c r="F108" s="345">
        <v>0.09</v>
      </c>
      <c r="G108" s="32">
        <v>24</v>
      </c>
      <c r="H108" s="345">
        <v>2.16</v>
      </c>
      <c r="I108" s="345">
        <v>2.4912000000000001</v>
      </c>
      <c r="J108" s="32">
        <v>126</v>
      </c>
      <c r="K108" s="32" t="s">
        <v>80</v>
      </c>
      <c r="L108" s="32" t="s">
        <v>109</v>
      </c>
      <c r="M108" s="33" t="s">
        <v>69</v>
      </c>
      <c r="N108" s="33"/>
      <c r="O108" s="32">
        <v>180</v>
      </c>
      <c r="P108" s="49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51"/>
      <c r="R108" s="351"/>
      <c r="S108" s="351"/>
      <c r="T108" s="352"/>
      <c r="U108" s="34"/>
      <c r="V108" s="34"/>
      <c r="W108" s="35" t="s">
        <v>70</v>
      </c>
      <c r="X108" s="346">
        <v>0</v>
      </c>
      <c r="Y108" s="347">
        <f>IFERROR(IF(X108="","",X108),"")</f>
        <v>0</v>
      </c>
      <c r="Z108" s="36">
        <f>IFERROR(IF(X108="","",X108*0.00936),"")</f>
        <v>0</v>
      </c>
      <c r="AA108" s="56"/>
      <c r="AB108" s="57"/>
      <c r="AC108" s="152" t="s">
        <v>209</v>
      </c>
      <c r="AG108" s="67"/>
      <c r="AJ108" s="71" t="s">
        <v>111</v>
      </c>
      <c r="AK108" s="71">
        <v>14</v>
      </c>
      <c r="BB108" s="153" t="s">
        <v>83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210</v>
      </c>
      <c r="B109" s="54" t="s">
        <v>211</v>
      </c>
      <c r="C109" s="31">
        <v>4301136040</v>
      </c>
      <c r="D109" s="359">
        <v>4607025784319</v>
      </c>
      <c r="E109" s="360"/>
      <c r="F109" s="345">
        <v>0.36</v>
      </c>
      <c r="G109" s="32">
        <v>10</v>
      </c>
      <c r="H109" s="345">
        <v>3.6</v>
      </c>
      <c r="I109" s="345">
        <v>4.2439999999999998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50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9" s="351"/>
      <c r="R109" s="351"/>
      <c r="S109" s="351"/>
      <c r="T109" s="352"/>
      <c r="U109" s="34"/>
      <c r="V109" s="34"/>
      <c r="W109" s="35" t="s">
        <v>70</v>
      </c>
      <c r="X109" s="346">
        <v>0</v>
      </c>
      <c r="Y109" s="347">
        <f>IFERROR(IF(X109="","",X109),"")</f>
        <v>0</v>
      </c>
      <c r="Z109" s="36">
        <f>IFERROR(IF(X109="","",X109*0.01788),"")</f>
        <v>0</v>
      </c>
      <c r="AA109" s="56"/>
      <c r="AB109" s="57"/>
      <c r="AC109" s="154" t="s">
        <v>212</v>
      </c>
      <c r="AG109" s="67"/>
      <c r="AJ109" s="71" t="s">
        <v>72</v>
      </c>
      <c r="AK109" s="71">
        <v>1</v>
      </c>
      <c r="BB109" s="155" t="s">
        <v>83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4301136039</v>
      </c>
      <c r="D110" s="359">
        <v>4607111035370</v>
      </c>
      <c r="E110" s="360"/>
      <c r="F110" s="345">
        <v>0.14000000000000001</v>
      </c>
      <c r="G110" s="32">
        <v>22</v>
      </c>
      <c r="H110" s="345">
        <v>3.08</v>
      </c>
      <c r="I110" s="345">
        <v>3.464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55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51"/>
      <c r="R110" s="351"/>
      <c r="S110" s="351"/>
      <c r="T110" s="352"/>
      <c r="U110" s="34"/>
      <c r="V110" s="34"/>
      <c r="W110" s="35" t="s">
        <v>70</v>
      </c>
      <c r="X110" s="346">
        <v>0</v>
      </c>
      <c r="Y110" s="347">
        <f>IFERROR(IF(X110="","",X110),"")</f>
        <v>0</v>
      </c>
      <c r="Z110" s="36">
        <f>IFERROR(IF(X110="","",X110*0.0155),"")</f>
        <v>0</v>
      </c>
      <c r="AA110" s="56"/>
      <c r="AB110" s="57"/>
      <c r="AC110" s="156" t="s">
        <v>215</v>
      </c>
      <c r="AG110" s="67"/>
      <c r="AJ110" s="71" t="s">
        <v>72</v>
      </c>
      <c r="AK110" s="71">
        <v>1</v>
      </c>
      <c r="BB110" s="157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68"/>
      <c r="B111" s="356"/>
      <c r="C111" s="356"/>
      <c r="D111" s="356"/>
      <c r="E111" s="356"/>
      <c r="F111" s="356"/>
      <c r="G111" s="356"/>
      <c r="H111" s="356"/>
      <c r="I111" s="356"/>
      <c r="J111" s="356"/>
      <c r="K111" s="356"/>
      <c r="L111" s="356"/>
      <c r="M111" s="356"/>
      <c r="N111" s="356"/>
      <c r="O111" s="369"/>
      <c r="P111" s="361" t="s">
        <v>73</v>
      </c>
      <c r="Q111" s="362"/>
      <c r="R111" s="362"/>
      <c r="S111" s="362"/>
      <c r="T111" s="362"/>
      <c r="U111" s="362"/>
      <c r="V111" s="363"/>
      <c r="W111" s="37" t="s">
        <v>70</v>
      </c>
      <c r="X111" s="348">
        <f>IFERROR(SUM(X108:X110),"0")</f>
        <v>0</v>
      </c>
      <c r="Y111" s="348">
        <f>IFERROR(SUM(Y108:Y110),"0")</f>
        <v>0</v>
      </c>
      <c r="Z111" s="348">
        <f>IFERROR(IF(Z108="",0,Z108),"0")+IFERROR(IF(Z109="",0,Z109),"0")+IFERROR(IF(Z110="",0,Z110),"0")</f>
        <v>0</v>
      </c>
      <c r="AA111" s="349"/>
      <c r="AB111" s="349"/>
      <c r="AC111" s="349"/>
    </row>
    <row r="112" spans="1:68" x14ac:dyDescent="0.2">
      <c r="A112" s="356"/>
      <c r="B112" s="356"/>
      <c r="C112" s="356"/>
      <c r="D112" s="356"/>
      <c r="E112" s="356"/>
      <c r="F112" s="356"/>
      <c r="G112" s="356"/>
      <c r="H112" s="356"/>
      <c r="I112" s="356"/>
      <c r="J112" s="356"/>
      <c r="K112" s="356"/>
      <c r="L112" s="356"/>
      <c r="M112" s="356"/>
      <c r="N112" s="356"/>
      <c r="O112" s="369"/>
      <c r="P112" s="361" t="s">
        <v>73</v>
      </c>
      <c r="Q112" s="362"/>
      <c r="R112" s="362"/>
      <c r="S112" s="362"/>
      <c r="T112" s="362"/>
      <c r="U112" s="362"/>
      <c r="V112" s="363"/>
      <c r="W112" s="37" t="s">
        <v>74</v>
      </c>
      <c r="X112" s="348">
        <f>IFERROR(SUMPRODUCT(X108:X110*H108:H110),"0")</f>
        <v>0</v>
      </c>
      <c r="Y112" s="348">
        <f>IFERROR(SUMPRODUCT(Y108:Y110*H108:H110),"0")</f>
        <v>0</v>
      </c>
      <c r="Z112" s="37"/>
      <c r="AA112" s="349"/>
      <c r="AB112" s="349"/>
      <c r="AC112" s="349"/>
    </row>
    <row r="113" spans="1:68" ht="16.5" customHeight="1" x14ac:dyDescent="0.25">
      <c r="A113" s="355" t="s">
        <v>216</v>
      </c>
      <c r="B113" s="356"/>
      <c r="C113" s="356"/>
      <c r="D113" s="356"/>
      <c r="E113" s="356"/>
      <c r="F113" s="356"/>
      <c r="G113" s="356"/>
      <c r="H113" s="356"/>
      <c r="I113" s="356"/>
      <c r="J113" s="356"/>
      <c r="K113" s="356"/>
      <c r="L113" s="356"/>
      <c r="M113" s="356"/>
      <c r="N113" s="356"/>
      <c r="O113" s="356"/>
      <c r="P113" s="356"/>
      <c r="Q113" s="356"/>
      <c r="R113" s="356"/>
      <c r="S113" s="356"/>
      <c r="T113" s="356"/>
      <c r="U113" s="356"/>
      <c r="V113" s="356"/>
      <c r="W113" s="356"/>
      <c r="X113" s="356"/>
      <c r="Y113" s="356"/>
      <c r="Z113" s="356"/>
      <c r="AA113" s="341"/>
      <c r="AB113" s="341"/>
      <c r="AC113" s="341"/>
    </row>
    <row r="114" spans="1:68" ht="14.25" customHeight="1" x14ac:dyDescent="0.25">
      <c r="A114" s="364" t="s">
        <v>64</v>
      </c>
      <c r="B114" s="356"/>
      <c r="C114" s="356"/>
      <c r="D114" s="356"/>
      <c r="E114" s="356"/>
      <c r="F114" s="356"/>
      <c r="G114" s="356"/>
      <c r="H114" s="356"/>
      <c r="I114" s="356"/>
      <c r="J114" s="356"/>
      <c r="K114" s="356"/>
      <c r="L114" s="356"/>
      <c r="M114" s="356"/>
      <c r="N114" s="356"/>
      <c r="O114" s="356"/>
      <c r="P114" s="356"/>
      <c r="Q114" s="356"/>
      <c r="R114" s="356"/>
      <c r="S114" s="356"/>
      <c r="T114" s="356"/>
      <c r="U114" s="356"/>
      <c r="V114" s="356"/>
      <c r="W114" s="356"/>
      <c r="X114" s="356"/>
      <c r="Y114" s="356"/>
      <c r="Z114" s="356"/>
      <c r="AA114" s="342"/>
      <c r="AB114" s="342"/>
      <c r="AC114" s="342"/>
    </row>
    <row r="115" spans="1:68" ht="27" customHeight="1" x14ac:dyDescent="0.25">
      <c r="A115" s="54" t="s">
        <v>217</v>
      </c>
      <c r="B115" s="54" t="s">
        <v>218</v>
      </c>
      <c r="C115" s="31">
        <v>4301071051</v>
      </c>
      <c r="D115" s="359">
        <v>4607111039262</v>
      </c>
      <c r="E115" s="360"/>
      <c r="F115" s="345">
        <v>0.4</v>
      </c>
      <c r="G115" s="32">
        <v>16</v>
      </c>
      <c r="H115" s="345">
        <v>6.4</v>
      </c>
      <c r="I115" s="345">
        <v>6.7195999999999998</v>
      </c>
      <c r="J115" s="32">
        <v>84</v>
      </c>
      <c r="K115" s="32" t="s">
        <v>67</v>
      </c>
      <c r="L115" s="32" t="s">
        <v>109</v>
      </c>
      <c r="M115" s="33" t="s">
        <v>69</v>
      </c>
      <c r="N115" s="33"/>
      <c r="O115" s="32">
        <v>180</v>
      </c>
      <c r="P115" s="48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5" s="351"/>
      <c r="R115" s="351"/>
      <c r="S115" s="351"/>
      <c r="T115" s="352"/>
      <c r="U115" s="34"/>
      <c r="V115" s="34"/>
      <c r="W115" s="35" t="s">
        <v>70</v>
      </c>
      <c r="X115" s="346">
        <v>48</v>
      </c>
      <c r="Y115" s="347">
        <f t="shared" ref="Y115:Y120" si="17">IFERROR(IF(X115="","",X115),"")</f>
        <v>48</v>
      </c>
      <c r="Z115" s="36">
        <f t="shared" ref="Z115:Z120" si="18">IFERROR(IF(X115="","",X115*0.0155),"")</f>
        <v>0.74399999999999999</v>
      </c>
      <c r="AA115" s="56"/>
      <c r="AB115" s="57"/>
      <c r="AC115" s="158" t="s">
        <v>173</v>
      </c>
      <c r="AG115" s="67"/>
      <c r="AJ115" s="71" t="s">
        <v>111</v>
      </c>
      <c r="AK115" s="71">
        <v>12</v>
      </c>
      <c r="BB115" s="159" t="s">
        <v>1</v>
      </c>
      <c r="BM115" s="67">
        <f t="shared" ref="BM115:BM120" si="19">IFERROR(X115*I115,"0")</f>
        <v>322.54079999999999</v>
      </c>
      <c r="BN115" s="67">
        <f t="shared" ref="BN115:BN120" si="20">IFERROR(Y115*I115,"0")</f>
        <v>322.54079999999999</v>
      </c>
      <c r="BO115" s="67">
        <f t="shared" ref="BO115:BO120" si="21">IFERROR(X115/J115,"0")</f>
        <v>0.5714285714285714</v>
      </c>
      <c r="BP115" s="67">
        <f t="shared" ref="BP115:BP120" si="22">IFERROR(Y115/J115,"0")</f>
        <v>0.5714285714285714</v>
      </c>
    </row>
    <row r="116" spans="1:68" ht="27" customHeight="1" x14ac:dyDescent="0.25">
      <c r="A116" s="54" t="s">
        <v>219</v>
      </c>
      <c r="B116" s="54" t="s">
        <v>220</v>
      </c>
      <c r="C116" s="31">
        <v>4301070976</v>
      </c>
      <c r="D116" s="359">
        <v>4607111034144</v>
      </c>
      <c r="E116" s="360"/>
      <c r="F116" s="345">
        <v>0.9</v>
      </c>
      <c r="G116" s="32">
        <v>8</v>
      </c>
      <c r="H116" s="345">
        <v>7.2</v>
      </c>
      <c r="I116" s="345">
        <v>7.4859999999999998</v>
      </c>
      <c r="J116" s="32">
        <v>84</v>
      </c>
      <c r="K116" s="32" t="s">
        <v>67</v>
      </c>
      <c r="L116" s="32" t="s">
        <v>114</v>
      </c>
      <c r="M116" s="33" t="s">
        <v>69</v>
      </c>
      <c r="N116" s="33"/>
      <c r="O116" s="32">
        <v>180</v>
      </c>
      <c r="P116" s="41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51"/>
      <c r="R116" s="351"/>
      <c r="S116" s="351"/>
      <c r="T116" s="352"/>
      <c r="U116" s="34"/>
      <c r="V116" s="34"/>
      <c r="W116" s="35" t="s">
        <v>70</v>
      </c>
      <c r="X116" s="346">
        <v>0</v>
      </c>
      <c r="Y116" s="347">
        <f t="shared" si="17"/>
        <v>0</v>
      </c>
      <c r="Z116" s="36">
        <f t="shared" si="18"/>
        <v>0</v>
      </c>
      <c r="AA116" s="56"/>
      <c r="AB116" s="57"/>
      <c r="AC116" s="160" t="s">
        <v>173</v>
      </c>
      <c r="AG116" s="67"/>
      <c r="AJ116" s="71" t="s">
        <v>115</v>
      </c>
      <c r="AK116" s="71">
        <v>84</v>
      </c>
      <c r="BB116" s="161" t="s">
        <v>1</v>
      </c>
      <c r="BM116" s="67">
        <f t="shared" si="19"/>
        <v>0</v>
      </c>
      <c r="BN116" s="67">
        <f t="shared" si="20"/>
        <v>0</v>
      </c>
      <c r="BO116" s="67">
        <f t="shared" si="21"/>
        <v>0</v>
      </c>
      <c r="BP116" s="67">
        <f t="shared" si="22"/>
        <v>0</v>
      </c>
    </row>
    <row r="117" spans="1:68" ht="27" customHeight="1" x14ac:dyDescent="0.25">
      <c r="A117" s="54" t="s">
        <v>221</v>
      </c>
      <c r="B117" s="54" t="s">
        <v>222</v>
      </c>
      <c r="C117" s="31">
        <v>4301071038</v>
      </c>
      <c r="D117" s="359">
        <v>4607111039248</v>
      </c>
      <c r="E117" s="360"/>
      <c r="F117" s="345">
        <v>0.7</v>
      </c>
      <c r="G117" s="32">
        <v>10</v>
      </c>
      <c r="H117" s="345">
        <v>7</v>
      </c>
      <c r="I117" s="345">
        <v>7.3</v>
      </c>
      <c r="J117" s="32">
        <v>84</v>
      </c>
      <c r="K117" s="32" t="s">
        <v>67</v>
      </c>
      <c r="L117" s="32" t="s">
        <v>114</v>
      </c>
      <c r="M117" s="33" t="s">
        <v>69</v>
      </c>
      <c r="N117" s="33"/>
      <c r="O117" s="32">
        <v>180</v>
      </c>
      <c r="P117" s="43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1"/>
      <c r="R117" s="351"/>
      <c r="S117" s="351"/>
      <c r="T117" s="352"/>
      <c r="U117" s="34"/>
      <c r="V117" s="34"/>
      <c r="W117" s="35" t="s">
        <v>70</v>
      </c>
      <c r="X117" s="346">
        <v>120</v>
      </c>
      <c r="Y117" s="347">
        <f t="shared" si="17"/>
        <v>120</v>
      </c>
      <c r="Z117" s="36">
        <f t="shared" si="18"/>
        <v>1.8599999999999999</v>
      </c>
      <c r="AA117" s="56"/>
      <c r="AB117" s="57"/>
      <c r="AC117" s="162" t="s">
        <v>173</v>
      </c>
      <c r="AG117" s="67"/>
      <c r="AJ117" s="71" t="s">
        <v>115</v>
      </c>
      <c r="AK117" s="71">
        <v>84</v>
      </c>
      <c r="BB117" s="163" t="s">
        <v>1</v>
      </c>
      <c r="BM117" s="67">
        <f t="shared" si="19"/>
        <v>876</v>
      </c>
      <c r="BN117" s="67">
        <f t="shared" si="20"/>
        <v>876</v>
      </c>
      <c r="BO117" s="67">
        <f t="shared" si="21"/>
        <v>1.4285714285714286</v>
      </c>
      <c r="BP117" s="67">
        <f t="shared" si="22"/>
        <v>1.4285714285714286</v>
      </c>
    </row>
    <row r="118" spans="1:68" ht="27" customHeight="1" x14ac:dyDescent="0.25">
      <c r="A118" s="54" t="s">
        <v>223</v>
      </c>
      <c r="B118" s="54" t="s">
        <v>224</v>
      </c>
      <c r="C118" s="31">
        <v>4301071049</v>
      </c>
      <c r="D118" s="359">
        <v>4607111039293</v>
      </c>
      <c r="E118" s="360"/>
      <c r="F118" s="345">
        <v>0.4</v>
      </c>
      <c r="G118" s="32">
        <v>16</v>
      </c>
      <c r="H118" s="345">
        <v>6.4</v>
      </c>
      <c r="I118" s="345">
        <v>6.7195999999999998</v>
      </c>
      <c r="J118" s="32">
        <v>84</v>
      </c>
      <c r="K118" s="32" t="s">
        <v>67</v>
      </c>
      <c r="L118" s="32" t="s">
        <v>109</v>
      </c>
      <c r="M118" s="33" t="s">
        <v>69</v>
      </c>
      <c r="N118" s="33"/>
      <c r="O118" s="32">
        <v>180</v>
      </c>
      <c r="P118" s="43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8" s="351"/>
      <c r="R118" s="351"/>
      <c r="S118" s="351"/>
      <c r="T118" s="352"/>
      <c r="U118" s="34"/>
      <c r="V118" s="34"/>
      <c r="W118" s="35" t="s">
        <v>70</v>
      </c>
      <c r="X118" s="346">
        <v>36</v>
      </c>
      <c r="Y118" s="347">
        <f t="shared" si="17"/>
        <v>36</v>
      </c>
      <c r="Z118" s="36">
        <f t="shared" si="18"/>
        <v>0.55800000000000005</v>
      </c>
      <c r="AA118" s="56"/>
      <c r="AB118" s="57"/>
      <c r="AC118" s="164" t="s">
        <v>173</v>
      </c>
      <c r="AG118" s="67"/>
      <c r="AJ118" s="71" t="s">
        <v>111</v>
      </c>
      <c r="AK118" s="71">
        <v>12</v>
      </c>
      <c r="BB118" s="165" t="s">
        <v>1</v>
      </c>
      <c r="BM118" s="67">
        <f t="shared" si="19"/>
        <v>241.90559999999999</v>
      </c>
      <c r="BN118" s="67">
        <f t="shared" si="20"/>
        <v>241.90559999999999</v>
      </c>
      <c r="BO118" s="67">
        <f t="shared" si="21"/>
        <v>0.42857142857142855</v>
      </c>
      <c r="BP118" s="67">
        <f t="shared" si="22"/>
        <v>0.42857142857142855</v>
      </c>
    </row>
    <row r="119" spans="1:68" ht="27" customHeight="1" x14ac:dyDescent="0.25">
      <c r="A119" s="54" t="s">
        <v>225</v>
      </c>
      <c r="B119" s="54" t="s">
        <v>226</v>
      </c>
      <c r="C119" s="31">
        <v>4301071039</v>
      </c>
      <c r="D119" s="359">
        <v>4607111039279</v>
      </c>
      <c r="E119" s="360"/>
      <c r="F119" s="345">
        <v>0.7</v>
      </c>
      <c r="G119" s="32">
        <v>10</v>
      </c>
      <c r="H119" s="345">
        <v>7</v>
      </c>
      <c r="I119" s="345">
        <v>7.3</v>
      </c>
      <c r="J119" s="32">
        <v>84</v>
      </c>
      <c r="K119" s="32" t="s">
        <v>67</v>
      </c>
      <c r="L119" s="32" t="s">
        <v>114</v>
      </c>
      <c r="M119" s="33" t="s">
        <v>69</v>
      </c>
      <c r="N119" s="33"/>
      <c r="O119" s="32">
        <v>180</v>
      </c>
      <c r="P119" s="43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9" s="351"/>
      <c r="R119" s="351"/>
      <c r="S119" s="351"/>
      <c r="T119" s="352"/>
      <c r="U119" s="34"/>
      <c r="V119" s="34"/>
      <c r="W119" s="35" t="s">
        <v>70</v>
      </c>
      <c r="X119" s="346">
        <v>312</v>
      </c>
      <c r="Y119" s="347">
        <f t="shared" si="17"/>
        <v>312</v>
      </c>
      <c r="Z119" s="36">
        <f t="shared" si="18"/>
        <v>4.8360000000000003</v>
      </c>
      <c r="AA119" s="56"/>
      <c r="AB119" s="57"/>
      <c r="AC119" s="166" t="s">
        <v>173</v>
      </c>
      <c r="AG119" s="67"/>
      <c r="AJ119" s="71" t="s">
        <v>115</v>
      </c>
      <c r="AK119" s="71">
        <v>84</v>
      </c>
      <c r="BB119" s="167" t="s">
        <v>1</v>
      </c>
      <c r="BM119" s="67">
        <f t="shared" si="19"/>
        <v>2277.6</v>
      </c>
      <c r="BN119" s="67">
        <f t="shared" si="20"/>
        <v>2277.6</v>
      </c>
      <c r="BO119" s="67">
        <f t="shared" si="21"/>
        <v>3.7142857142857144</v>
      </c>
      <c r="BP119" s="67">
        <f t="shared" si="22"/>
        <v>3.7142857142857144</v>
      </c>
    </row>
    <row r="120" spans="1:68" ht="27" customHeight="1" x14ac:dyDescent="0.25">
      <c r="A120" s="54" t="s">
        <v>227</v>
      </c>
      <c r="B120" s="54" t="s">
        <v>228</v>
      </c>
      <c r="C120" s="31">
        <v>4301070958</v>
      </c>
      <c r="D120" s="359">
        <v>4607111038098</v>
      </c>
      <c r="E120" s="360"/>
      <c r="F120" s="345">
        <v>0.8</v>
      </c>
      <c r="G120" s="32">
        <v>8</v>
      </c>
      <c r="H120" s="345">
        <v>6.4</v>
      </c>
      <c r="I120" s="345">
        <v>6.6859999999999999</v>
      </c>
      <c r="J120" s="32">
        <v>84</v>
      </c>
      <c r="K120" s="32" t="s">
        <v>67</v>
      </c>
      <c r="L120" s="32" t="s">
        <v>109</v>
      </c>
      <c r="M120" s="33" t="s">
        <v>69</v>
      </c>
      <c r="N120" s="33"/>
      <c r="O120" s="32">
        <v>180</v>
      </c>
      <c r="P120" s="40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0" s="351"/>
      <c r="R120" s="351"/>
      <c r="S120" s="351"/>
      <c r="T120" s="352"/>
      <c r="U120" s="34"/>
      <c r="V120" s="34"/>
      <c r="W120" s="35" t="s">
        <v>70</v>
      </c>
      <c r="X120" s="346">
        <v>0</v>
      </c>
      <c r="Y120" s="347">
        <f t="shared" si="17"/>
        <v>0</v>
      </c>
      <c r="Z120" s="36">
        <f t="shared" si="18"/>
        <v>0</v>
      </c>
      <c r="AA120" s="56"/>
      <c r="AB120" s="57"/>
      <c r="AC120" s="168" t="s">
        <v>229</v>
      </c>
      <c r="AG120" s="67"/>
      <c r="AJ120" s="71" t="s">
        <v>111</v>
      </c>
      <c r="AK120" s="71">
        <v>12</v>
      </c>
      <c r="BB120" s="169" t="s">
        <v>1</v>
      </c>
      <c r="BM120" s="67">
        <f t="shared" si="19"/>
        <v>0</v>
      </c>
      <c r="BN120" s="67">
        <f t="shared" si="20"/>
        <v>0</v>
      </c>
      <c r="BO120" s="67">
        <f t="shared" si="21"/>
        <v>0</v>
      </c>
      <c r="BP120" s="67">
        <f t="shared" si="22"/>
        <v>0</v>
      </c>
    </row>
    <row r="121" spans="1:68" x14ac:dyDescent="0.2">
      <c r="A121" s="368"/>
      <c r="B121" s="356"/>
      <c r="C121" s="356"/>
      <c r="D121" s="356"/>
      <c r="E121" s="356"/>
      <c r="F121" s="356"/>
      <c r="G121" s="356"/>
      <c r="H121" s="356"/>
      <c r="I121" s="356"/>
      <c r="J121" s="356"/>
      <c r="K121" s="356"/>
      <c r="L121" s="356"/>
      <c r="M121" s="356"/>
      <c r="N121" s="356"/>
      <c r="O121" s="369"/>
      <c r="P121" s="361" t="s">
        <v>73</v>
      </c>
      <c r="Q121" s="362"/>
      <c r="R121" s="362"/>
      <c r="S121" s="362"/>
      <c r="T121" s="362"/>
      <c r="U121" s="362"/>
      <c r="V121" s="363"/>
      <c r="W121" s="37" t="s">
        <v>70</v>
      </c>
      <c r="X121" s="348">
        <f>IFERROR(SUM(X115:X120),"0")</f>
        <v>516</v>
      </c>
      <c r="Y121" s="348">
        <f>IFERROR(SUM(Y115:Y120),"0")</f>
        <v>516</v>
      </c>
      <c r="Z121" s="348">
        <f>IFERROR(IF(Z115="",0,Z115),"0")+IFERROR(IF(Z116="",0,Z116),"0")+IFERROR(IF(Z117="",0,Z117),"0")+IFERROR(IF(Z118="",0,Z118),"0")+IFERROR(IF(Z119="",0,Z119),"0")+IFERROR(IF(Z120="",0,Z120),"0")</f>
        <v>7.9980000000000002</v>
      </c>
      <c r="AA121" s="349"/>
      <c r="AB121" s="349"/>
      <c r="AC121" s="349"/>
    </row>
    <row r="122" spans="1:68" x14ac:dyDescent="0.2">
      <c r="A122" s="356"/>
      <c r="B122" s="356"/>
      <c r="C122" s="356"/>
      <c r="D122" s="356"/>
      <c r="E122" s="356"/>
      <c r="F122" s="356"/>
      <c r="G122" s="356"/>
      <c r="H122" s="356"/>
      <c r="I122" s="356"/>
      <c r="J122" s="356"/>
      <c r="K122" s="356"/>
      <c r="L122" s="356"/>
      <c r="M122" s="356"/>
      <c r="N122" s="356"/>
      <c r="O122" s="369"/>
      <c r="P122" s="361" t="s">
        <v>73</v>
      </c>
      <c r="Q122" s="362"/>
      <c r="R122" s="362"/>
      <c r="S122" s="362"/>
      <c r="T122" s="362"/>
      <c r="U122" s="362"/>
      <c r="V122" s="363"/>
      <c r="W122" s="37" t="s">
        <v>74</v>
      </c>
      <c r="X122" s="348">
        <f>IFERROR(SUMPRODUCT(X115:X120*H115:H120),"0")</f>
        <v>3561.6000000000004</v>
      </c>
      <c r="Y122" s="348">
        <f>IFERROR(SUMPRODUCT(Y115:Y120*H115:H120),"0")</f>
        <v>3561.6000000000004</v>
      </c>
      <c r="Z122" s="37"/>
      <c r="AA122" s="349"/>
      <c r="AB122" s="349"/>
      <c r="AC122" s="349"/>
    </row>
    <row r="123" spans="1:68" ht="16.5" customHeight="1" x14ac:dyDescent="0.25">
      <c r="A123" s="355" t="s">
        <v>230</v>
      </c>
      <c r="B123" s="356"/>
      <c r="C123" s="356"/>
      <c r="D123" s="356"/>
      <c r="E123" s="356"/>
      <c r="F123" s="356"/>
      <c r="G123" s="356"/>
      <c r="H123" s="356"/>
      <c r="I123" s="356"/>
      <c r="J123" s="356"/>
      <c r="K123" s="356"/>
      <c r="L123" s="356"/>
      <c r="M123" s="356"/>
      <c r="N123" s="356"/>
      <c r="O123" s="356"/>
      <c r="P123" s="356"/>
      <c r="Q123" s="356"/>
      <c r="R123" s="356"/>
      <c r="S123" s="356"/>
      <c r="T123" s="356"/>
      <c r="U123" s="356"/>
      <c r="V123" s="356"/>
      <c r="W123" s="356"/>
      <c r="X123" s="356"/>
      <c r="Y123" s="356"/>
      <c r="Z123" s="356"/>
      <c r="AA123" s="341"/>
      <c r="AB123" s="341"/>
      <c r="AC123" s="341"/>
    </row>
    <row r="124" spans="1:68" ht="14.25" customHeight="1" x14ac:dyDescent="0.25">
      <c r="A124" s="364" t="s">
        <v>152</v>
      </c>
      <c r="B124" s="356"/>
      <c r="C124" s="356"/>
      <c r="D124" s="356"/>
      <c r="E124" s="356"/>
      <c r="F124" s="356"/>
      <c r="G124" s="356"/>
      <c r="H124" s="356"/>
      <c r="I124" s="356"/>
      <c r="J124" s="356"/>
      <c r="K124" s="356"/>
      <c r="L124" s="356"/>
      <c r="M124" s="356"/>
      <c r="N124" s="356"/>
      <c r="O124" s="356"/>
      <c r="P124" s="356"/>
      <c r="Q124" s="356"/>
      <c r="R124" s="356"/>
      <c r="S124" s="356"/>
      <c r="T124" s="356"/>
      <c r="U124" s="356"/>
      <c r="V124" s="356"/>
      <c r="W124" s="356"/>
      <c r="X124" s="356"/>
      <c r="Y124" s="356"/>
      <c r="Z124" s="356"/>
      <c r="AA124" s="342"/>
      <c r="AB124" s="342"/>
      <c r="AC124" s="342"/>
    </row>
    <row r="125" spans="1:68" ht="27" customHeight="1" x14ac:dyDescent="0.25">
      <c r="A125" s="54" t="s">
        <v>231</v>
      </c>
      <c r="B125" s="54" t="s">
        <v>232</v>
      </c>
      <c r="C125" s="31">
        <v>4301135533</v>
      </c>
      <c r="D125" s="359">
        <v>4607111034014</v>
      </c>
      <c r="E125" s="360"/>
      <c r="F125" s="345">
        <v>0.25</v>
      </c>
      <c r="G125" s="32">
        <v>12</v>
      </c>
      <c r="H125" s="345">
        <v>3</v>
      </c>
      <c r="I125" s="345">
        <v>3.7035999999999998</v>
      </c>
      <c r="J125" s="32">
        <v>70</v>
      </c>
      <c r="K125" s="32" t="s">
        <v>80</v>
      </c>
      <c r="L125" s="32" t="s">
        <v>114</v>
      </c>
      <c r="M125" s="33" t="s">
        <v>69</v>
      </c>
      <c r="N125" s="33"/>
      <c r="O125" s="32">
        <v>180</v>
      </c>
      <c r="P125" s="52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51"/>
      <c r="R125" s="351"/>
      <c r="S125" s="351"/>
      <c r="T125" s="352"/>
      <c r="U125" s="34"/>
      <c r="V125" s="34"/>
      <c r="W125" s="35" t="s">
        <v>70</v>
      </c>
      <c r="X125" s="346">
        <v>126</v>
      </c>
      <c r="Y125" s="347">
        <f>IFERROR(IF(X125="","",X125),"")</f>
        <v>126</v>
      </c>
      <c r="Z125" s="36">
        <f>IFERROR(IF(X125="","",X125*0.01788),"")</f>
        <v>2.2528800000000002</v>
      </c>
      <c r="AA125" s="56"/>
      <c r="AB125" s="57"/>
      <c r="AC125" s="170" t="s">
        <v>233</v>
      </c>
      <c r="AG125" s="67"/>
      <c r="AJ125" s="71" t="s">
        <v>115</v>
      </c>
      <c r="AK125" s="71">
        <v>70</v>
      </c>
      <c r="BB125" s="171" t="s">
        <v>83</v>
      </c>
      <c r="BM125" s="67">
        <f>IFERROR(X125*I125,"0")</f>
        <v>466.65359999999998</v>
      </c>
      <c r="BN125" s="67">
        <f>IFERROR(Y125*I125,"0")</f>
        <v>466.65359999999998</v>
      </c>
      <c r="BO125" s="67">
        <f>IFERROR(X125/J125,"0")</f>
        <v>1.8</v>
      </c>
      <c r="BP125" s="67">
        <f>IFERROR(Y125/J125,"0")</f>
        <v>1.8</v>
      </c>
    </row>
    <row r="126" spans="1:68" ht="27" customHeight="1" x14ac:dyDescent="0.25">
      <c r="A126" s="54" t="s">
        <v>234</v>
      </c>
      <c r="B126" s="54" t="s">
        <v>235</v>
      </c>
      <c r="C126" s="31">
        <v>4301135532</v>
      </c>
      <c r="D126" s="359">
        <v>4607111033994</v>
      </c>
      <c r="E126" s="360"/>
      <c r="F126" s="345">
        <v>0.25</v>
      </c>
      <c r="G126" s="32">
        <v>12</v>
      </c>
      <c r="H126" s="345">
        <v>3</v>
      </c>
      <c r="I126" s="345">
        <v>3.7035999999999998</v>
      </c>
      <c r="J126" s="32">
        <v>70</v>
      </c>
      <c r="K126" s="32" t="s">
        <v>80</v>
      </c>
      <c r="L126" s="32" t="s">
        <v>114</v>
      </c>
      <c r="M126" s="33" t="s">
        <v>69</v>
      </c>
      <c r="N126" s="33"/>
      <c r="O126" s="32">
        <v>180</v>
      </c>
      <c r="P126" s="5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51"/>
      <c r="R126" s="351"/>
      <c r="S126" s="351"/>
      <c r="T126" s="352"/>
      <c r="U126" s="34"/>
      <c r="V126" s="34"/>
      <c r="W126" s="35" t="s">
        <v>70</v>
      </c>
      <c r="X126" s="346">
        <v>224</v>
      </c>
      <c r="Y126" s="347">
        <f>IFERROR(IF(X126="","",X126),"")</f>
        <v>224</v>
      </c>
      <c r="Z126" s="36">
        <f>IFERROR(IF(X126="","",X126*0.01788),"")</f>
        <v>4.0051199999999998</v>
      </c>
      <c r="AA126" s="56"/>
      <c r="AB126" s="57"/>
      <c r="AC126" s="172" t="s">
        <v>180</v>
      </c>
      <c r="AG126" s="67"/>
      <c r="AJ126" s="71" t="s">
        <v>115</v>
      </c>
      <c r="AK126" s="71">
        <v>70</v>
      </c>
      <c r="BB126" s="173" t="s">
        <v>83</v>
      </c>
      <c r="BM126" s="67">
        <f>IFERROR(X126*I126,"0")</f>
        <v>829.60639999999989</v>
      </c>
      <c r="BN126" s="67">
        <f>IFERROR(Y126*I126,"0")</f>
        <v>829.60639999999989</v>
      </c>
      <c r="BO126" s="67">
        <f>IFERROR(X126/J126,"0")</f>
        <v>3.2</v>
      </c>
      <c r="BP126" s="67">
        <f>IFERROR(Y126/J126,"0")</f>
        <v>3.2</v>
      </c>
    </row>
    <row r="127" spans="1:68" x14ac:dyDescent="0.2">
      <c r="A127" s="368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6"/>
      <c r="N127" s="356"/>
      <c r="O127" s="369"/>
      <c r="P127" s="361" t="s">
        <v>73</v>
      </c>
      <c r="Q127" s="362"/>
      <c r="R127" s="362"/>
      <c r="S127" s="362"/>
      <c r="T127" s="362"/>
      <c r="U127" s="362"/>
      <c r="V127" s="363"/>
      <c r="W127" s="37" t="s">
        <v>70</v>
      </c>
      <c r="X127" s="348">
        <f>IFERROR(SUM(X125:X126),"0")</f>
        <v>350</v>
      </c>
      <c r="Y127" s="348">
        <f>IFERROR(SUM(Y125:Y126),"0")</f>
        <v>350</v>
      </c>
      <c r="Z127" s="348">
        <f>IFERROR(IF(Z125="",0,Z125),"0")+IFERROR(IF(Z126="",0,Z126),"0")</f>
        <v>6.258</v>
      </c>
      <c r="AA127" s="349"/>
      <c r="AB127" s="349"/>
      <c r="AC127" s="349"/>
    </row>
    <row r="128" spans="1:68" x14ac:dyDescent="0.2">
      <c r="A128" s="356"/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69"/>
      <c r="P128" s="361" t="s">
        <v>73</v>
      </c>
      <c r="Q128" s="362"/>
      <c r="R128" s="362"/>
      <c r="S128" s="362"/>
      <c r="T128" s="362"/>
      <c r="U128" s="362"/>
      <c r="V128" s="363"/>
      <c r="W128" s="37" t="s">
        <v>74</v>
      </c>
      <c r="X128" s="348">
        <f>IFERROR(SUMPRODUCT(X125:X126*H125:H126),"0")</f>
        <v>1050</v>
      </c>
      <c r="Y128" s="348">
        <f>IFERROR(SUMPRODUCT(Y125:Y126*H125:H126),"0")</f>
        <v>1050</v>
      </c>
      <c r="Z128" s="37"/>
      <c r="AA128" s="349"/>
      <c r="AB128" s="349"/>
      <c r="AC128" s="349"/>
    </row>
    <row r="129" spans="1:68" ht="16.5" customHeight="1" x14ac:dyDescent="0.25">
      <c r="A129" s="355" t="s">
        <v>236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56"/>
      <c r="Z129" s="356"/>
      <c r="AA129" s="341"/>
      <c r="AB129" s="341"/>
      <c r="AC129" s="341"/>
    </row>
    <row r="130" spans="1:68" ht="14.25" customHeight="1" x14ac:dyDescent="0.25">
      <c r="A130" s="364" t="s">
        <v>152</v>
      </c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56"/>
      <c r="N130" s="356"/>
      <c r="O130" s="356"/>
      <c r="P130" s="356"/>
      <c r="Q130" s="356"/>
      <c r="R130" s="356"/>
      <c r="S130" s="356"/>
      <c r="T130" s="356"/>
      <c r="U130" s="356"/>
      <c r="V130" s="356"/>
      <c r="W130" s="356"/>
      <c r="X130" s="356"/>
      <c r="Y130" s="356"/>
      <c r="Z130" s="356"/>
      <c r="AA130" s="342"/>
      <c r="AB130" s="342"/>
      <c r="AC130" s="342"/>
    </row>
    <row r="131" spans="1:68" ht="27" customHeight="1" x14ac:dyDescent="0.25">
      <c r="A131" s="54" t="s">
        <v>237</v>
      </c>
      <c r="B131" s="54" t="s">
        <v>238</v>
      </c>
      <c r="C131" s="31">
        <v>4301135311</v>
      </c>
      <c r="D131" s="359">
        <v>4607111039095</v>
      </c>
      <c r="E131" s="360"/>
      <c r="F131" s="345">
        <v>0.25</v>
      </c>
      <c r="G131" s="32">
        <v>12</v>
      </c>
      <c r="H131" s="345">
        <v>3</v>
      </c>
      <c r="I131" s="345">
        <v>3.7480000000000002</v>
      </c>
      <c r="J131" s="32">
        <v>70</v>
      </c>
      <c r="K131" s="32" t="s">
        <v>80</v>
      </c>
      <c r="L131" s="32" t="s">
        <v>109</v>
      </c>
      <c r="M131" s="33" t="s">
        <v>69</v>
      </c>
      <c r="N131" s="33"/>
      <c r="O131" s="32">
        <v>180</v>
      </c>
      <c r="P131" s="42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51"/>
      <c r="R131" s="351"/>
      <c r="S131" s="351"/>
      <c r="T131" s="352"/>
      <c r="U131" s="34"/>
      <c r="V131" s="34"/>
      <c r="W131" s="35" t="s">
        <v>70</v>
      </c>
      <c r="X131" s="346">
        <v>70</v>
      </c>
      <c r="Y131" s="347">
        <f>IFERROR(IF(X131="","",X131),"")</f>
        <v>70</v>
      </c>
      <c r="Z131" s="36">
        <f>IFERROR(IF(X131="","",X131*0.01788),"")</f>
        <v>1.2516</v>
      </c>
      <c r="AA131" s="56"/>
      <c r="AB131" s="57"/>
      <c r="AC131" s="174" t="s">
        <v>239</v>
      </c>
      <c r="AG131" s="67"/>
      <c r="AJ131" s="71" t="s">
        <v>111</v>
      </c>
      <c r="AK131" s="71">
        <v>14</v>
      </c>
      <c r="BB131" s="175" t="s">
        <v>83</v>
      </c>
      <c r="BM131" s="67">
        <f>IFERROR(X131*I131,"0")</f>
        <v>262.36</v>
      </c>
      <c r="BN131" s="67">
        <f>IFERROR(Y131*I131,"0")</f>
        <v>262.36</v>
      </c>
      <c r="BO131" s="67">
        <f>IFERROR(X131/J131,"0")</f>
        <v>1</v>
      </c>
      <c r="BP131" s="67">
        <f>IFERROR(Y131/J131,"0")</f>
        <v>1</v>
      </c>
    </row>
    <row r="132" spans="1:68" ht="16.5" customHeight="1" x14ac:dyDescent="0.25">
      <c r="A132" s="54" t="s">
        <v>240</v>
      </c>
      <c r="B132" s="54" t="s">
        <v>241</v>
      </c>
      <c r="C132" s="31">
        <v>4301135534</v>
      </c>
      <c r="D132" s="359">
        <v>4607111034199</v>
      </c>
      <c r="E132" s="360"/>
      <c r="F132" s="345">
        <v>0.25</v>
      </c>
      <c r="G132" s="32">
        <v>12</v>
      </c>
      <c r="H132" s="345">
        <v>3</v>
      </c>
      <c r="I132" s="345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5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51"/>
      <c r="R132" s="351"/>
      <c r="S132" s="351"/>
      <c r="T132" s="352"/>
      <c r="U132" s="34"/>
      <c r="V132" s="34"/>
      <c r="W132" s="35" t="s">
        <v>70</v>
      </c>
      <c r="X132" s="346">
        <v>112</v>
      </c>
      <c r="Y132" s="347">
        <f>IFERROR(IF(X132="","",X132),"")</f>
        <v>112</v>
      </c>
      <c r="Z132" s="36">
        <f>IFERROR(IF(X132="","",X132*0.01788),"")</f>
        <v>2.0025599999999999</v>
      </c>
      <c r="AA132" s="56"/>
      <c r="AB132" s="57"/>
      <c r="AC132" s="176" t="s">
        <v>242</v>
      </c>
      <c r="AG132" s="67"/>
      <c r="AJ132" s="71" t="s">
        <v>72</v>
      </c>
      <c r="AK132" s="71">
        <v>1</v>
      </c>
      <c r="BB132" s="177" t="s">
        <v>83</v>
      </c>
      <c r="BM132" s="67">
        <f>IFERROR(X132*I132,"0")</f>
        <v>414.80319999999995</v>
      </c>
      <c r="BN132" s="67">
        <f>IFERROR(Y132*I132,"0")</f>
        <v>414.80319999999995</v>
      </c>
      <c r="BO132" s="67">
        <f>IFERROR(X132/J132,"0")</f>
        <v>1.6</v>
      </c>
      <c r="BP132" s="67">
        <f>IFERROR(Y132/J132,"0")</f>
        <v>1.6</v>
      </c>
    </row>
    <row r="133" spans="1:68" x14ac:dyDescent="0.2">
      <c r="A133" s="368"/>
      <c r="B133" s="356"/>
      <c r="C133" s="356"/>
      <c r="D133" s="356"/>
      <c r="E133" s="356"/>
      <c r="F133" s="356"/>
      <c r="G133" s="356"/>
      <c r="H133" s="356"/>
      <c r="I133" s="356"/>
      <c r="J133" s="356"/>
      <c r="K133" s="356"/>
      <c r="L133" s="356"/>
      <c r="M133" s="356"/>
      <c r="N133" s="356"/>
      <c r="O133" s="369"/>
      <c r="P133" s="361" t="s">
        <v>73</v>
      </c>
      <c r="Q133" s="362"/>
      <c r="R133" s="362"/>
      <c r="S133" s="362"/>
      <c r="T133" s="362"/>
      <c r="U133" s="362"/>
      <c r="V133" s="363"/>
      <c r="W133" s="37" t="s">
        <v>70</v>
      </c>
      <c r="X133" s="348">
        <f>IFERROR(SUM(X131:X132),"0")</f>
        <v>182</v>
      </c>
      <c r="Y133" s="348">
        <f>IFERROR(SUM(Y131:Y132),"0")</f>
        <v>182</v>
      </c>
      <c r="Z133" s="348">
        <f>IFERROR(IF(Z131="",0,Z131),"0")+IFERROR(IF(Z132="",0,Z132),"0")</f>
        <v>3.2541599999999997</v>
      </c>
      <c r="AA133" s="349"/>
      <c r="AB133" s="349"/>
      <c r="AC133" s="349"/>
    </row>
    <row r="134" spans="1:68" x14ac:dyDescent="0.2">
      <c r="A134" s="356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6"/>
      <c r="N134" s="356"/>
      <c r="O134" s="369"/>
      <c r="P134" s="361" t="s">
        <v>73</v>
      </c>
      <c r="Q134" s="362"/>
      <c r="R134" s="362"/>
      <c r="S134" s="362"/>
      <c r="T134" s="362"/>
      <c r="U134" s="362"/>
      <c r="V134" s="363"/>
      <c r="W134" s="37" t="s">
        <v>74</v>
      </c>
      <c r="X134" s="348">
        <f>IFERROR(SUMPRODUCT(X131:X132*H131:H132),"0")</f>
        <v>546</v>
      </c>
      <c r="Y134" s="348">
        <f>IFERROR(SUMPRODUCT(Y131:Y132*H131:H132),"0")</f>
        <v>546</v>
      </c>
      <c r="Z134" s="37"/>
      <c r="AA134" s="349"/>
      <c r="AB134" s="349"/>
      <c r="AC134" s="349"/>
    </row>
    <row r="135" spans="1:68" ht="16.5" customHeight="1" x14ac:dyDescent="0.25">
      <c r="A135" s="355" t="s">
        <v>243</v>
      </c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6"/>
      <c r="N135" s="356"/>
      <c r="O135" s="356"/>
      <c r="P135" s="356"/>
      <c r="Q135" s="356"/>
      <c r="R135" s="356"/>
      <c r="S135" s="356"/>
      <c r="T135" s="356"/>
      <c r="U135" s="356"/>
      <c r="V135" s="356"/>
      <c r="W135" s="356"/>
      <c r="X135" s="356"/>
      <c r="Y135" s="356"/>
      <c r="Z135" s="356"/>
      <c r="AA135" s="341"/>
      <c r="AB135" s="341"/>
      <c r="AC135" s="341"/>
    </row>
    <row r="136" spans="1:68" ht="14.25" customHeight="1" x14ac:dyDescent="0.25">
      <c r="A136" s="364" t="s">
        <v>152</v>
      </c>
      <c r="B136" s="356"/>
      <c r="C136" s="356"/>
      <c r="D136" s="356"/>
      <c r="E136" s="356"/>
      <c r="F136" s="356"/>
      <c r="G136" s="356"/>
      <c r="H136" s="356"/>
      <c r="I136" s="356"/>
      <c r="J136" s="356"/>
      <c r="K136" s="356"/>
      <c r="L136" s="356"/>
      <c r="M136" s="356"/>
      <c r="N136" s="356"/>
      <c r="O136" s="356"/>
      <c r="P136" s="356"/>
      <c r="Q136" s="356"/>
      <c r="R136" s="356"/>
      <c r="S136" s="356"/>
      <c r="T136" s="356"/>
      <c r="U136" s="356"/>
      <c r="V136" s="356"/>
      <c r="W136" s="356"/>
      <c r="X136" s="356"/>
      <c r="Y136" s="356"/>
      <c r="Z136" s="356"/>
      <c r="AA136" s="342"/>
      <c r="AB136" s="342"/>
      <c r="AC136" s="342"/>
    </row>
    <row r="137" spans="1:68" ht="27" customHeight="1" x14ac:dyDescent="0.25">
      <c r="A137" s="54" t="s">
        <v>244</v>
      </c>
      <c r="B137" s="54" t="s">
        <v>245</v>
      </c>
      <c r="C137" s="31">
        <v>4301135275</v>
      </c>
      <c r="D137" s="359">
        <v>4607111034380</v>
      </c>
      <c r="E137" s="360"/>
      <c r="F137" s="345">
        <v>0.25</v>
      </c>
      <c r="G137" s="32">
        <v>12</v>
      </c>
      <c r="H137" s="345">
        <v>3</v>
      </c>
      <c r="I137" s="345">
        <v>3.28</v>
      </c>
      <c r="J137" s="32">
        <v>70</v>
      </c>
      <c r="K137" s="32" t="s">
        <v>80</v>
      </c>
      <c r="L137" s="32" t="s">
        <v>109</v>
      </c>
      <c r="M137" s="33" t="s">
        <v>69</v>
      </c>
      <c r="N137" s="33"/>
      <c r="O137" s="32">
        <v>180</v>
      </c>
      <c r="P137" s="44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51"/>
      <c r="R137" s="351"/>
      <c r="S137" s="351"/>
      <c r="T137" s="352"/>
      <c r="U137" s="34"/>
      <c r="V137" s="34"/>
      <c r="W137" s="35" t="s">
        <v>70</v>
      </c>
      <c r="X137" s="346">
        <v>56</v>
      </c>
      <c r="Y137" s="347">
        <f>IFERROR(IF(X137="","",X137),"")</f>
        <v>56</v>
      </c>
      <c r="Z137" s="36">
        <f>IFERROR(IF(X137="","",X137*0.01788),"")</f>
        <v>1.0012799999999999</v>
      </c>
      <c r="AA137" s="56"/>
      <c r="AB137" s="57"/>
      <c r="AC137" s="178" t="s">
        <v>246</v>
      </c>
      <c r="AG137" s="67"/>
      <c r="AJ137" s="71" t="s">
        <v>111</v>
      </c>
      <c r="AK137" s="71">
        <v>14</v>
      </c>
      <c r="BB137" s="179" t="s">
        <v>83</v>
      </c>
      <c r="BM137" s="67">
        <f>IFERROR(X137*I137,"0")</f>
        <v>183.67999999999998</v>
      </c>
      <c r="BN137" s="67">
        <f>IFERROR(Y137*I137,"0")</f>
        <v>183.67999999999998</v>
      </c>
      <c r="BO137" s="67">
        <f>IFERROR(X137/J137,"0")</f>
        <v>0.8</v>
      </c>
      <c r="BP137" s="67">
        <f>IFERROR(Y137/J137,"0")</f>
        <v>0.8</v>
      </c>
    </row>
    <row r="138" spans="1:68" ht="27" customHeight="1" x14ac:dyDescent="0.25">
      <c r="A138" s="54" t="s">
        <v>247</v>
      </c>
      <c r="B138" s="54" t="s">
        <v>248</v>
      </c>
      <c r="C138" s="31">
        <v>4301135277</v>
      </c>
      <c r="D138" s="359">
        <v>4607111034397</v>
      </c>
      <c r="E138" s="360"/>
      <c r="F138" s="345">
        <v>0.25</v>
      </c>
      <c r="G138" s="32">
        <v>12</v>
      </c>
      <c r="H138" s="345">
        <v>3</v>
      </c>
      <c r="I138" s="345">
        <v>3.28</v>
      </c>
      <c r="J138" s="32">
        <v>70</v>
      </c>
      <c r="K138" s="32" t="s">
        <v>80</v>
      </c>
      <c r="L138" s="32" t="s">
        <v>114</v>
      </c>
      <c r="M138" s="33" t="s">
        <v>69</v>
      </c>
      <c r="N138" s="33"/>
      <c r="O138" s="32">
        <v>180</v>
      </c>
      <c r="P138" s="46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51"/>
      <c r="R138" s="351"/>
      <c r="S138" s="351"/>
      <c r="T138" s="352"/>
      <c r="U138" s="34"/>
      <c r="V138" s="34"/>
      <c r="W138" s="35" t="s">
        <v>70</v>
      </c>
      <c r="X138" s="346">
        <v>70</v>
      </c>
      <c r="Y138" s="347">
        <f>IFERROR(IF(X138="","",X138),"")</f>
        <v>70</v>
      </c>
      <c r="Z138" s="36">
        <f>IFERROR(IF(X138="","",X138*0.01788),"")</f>
        <v>1.2516</v>
      </c>
      <c r="AA138" s="56"/>
      <c r="AB138" s="57"/>
      <c r="AC138" s="180" t="s">
        <v>233</v>
      </c>
      <c r="AG138" s="67"/>
      <c r="AJ138" s="71" t="s">
        <v>115</v>
      </c>
      <c r="AK138" s="71">
        <v>70</v>
      </c>
      <c r="BB138" s="181" t="s">
        <v>83</v>
      </c>
      <c r="BM138" s="67">
        <f>IFERROR(X138*I138,"0")</f>
        <v>229.6</v>
      </c>
      <c r="BN138" s="67">
        <f>IFERROR(Y138*I138,"0")</f>
        <v>229.6</v>
      </c>
      <c r="BO138" s="67">
        <f>IFERROR(X138/J138,"0")</f>
        <v>1</v>
      </c>
      <c r="BP138" s="67">
        <f>IFERROR(Y138/J138,"0")</f>
        <v>1</v>
      </c>
    </row>
    <row r="139" spans="1:68" x14ac:dyDescent="0.2">
      <c r="A139" s="368"/>
      <c r="B139" s="356"/>
      <c r="C139" s="356"/>
      <c r="D139" s="356"/>
      <c r="E139" s="356"/>
      <c r="F139" s="356"/>
      <c r="G139" s="356"/>
      <c r="H139" s="356"/>
      <c r="I139" s="356"/>
      <c r="J139" s="356"/>
      <c r="K139" s="356"/>
      <c r="L139" s="356"/>
      <c r="M139" s="356"/>
      <c r="N139" s="356"/>
      <c r="O139" s="369"/>
      <c r="P139" s="361" t="s">
        <v>73</v>
      </c>
      <c r="Q139" s="362"/>
      <c r="R139" s="362"/>
      <c r="S139" s="362"/>
      <c r="T139" s="362"/>
      <c r="U139" s="362"/>
      <c r="V139" s="363"/>
      <c r="W139" s="37" t="s">
        <v>70</v>
      </c>
      <c r="X139" s="348">
        <f>IFERROR(SUM(X137:X138),"0")</f>
        <v>126</v>
      </c>
      <c r="Y139" s="348">
        <f>IFERROR(SUM(Y137:Y138),"0")</f>
        <v>126</v>
      </c>
      <c r="Z139" s="348">
        <f>IFERROR(IF(Z137="",0,Z137),"0")+IFERROR(IF(Z138="",0,Z138),"0")</f>
        <v>2.2528800000000002</v>
      </c>
      <c r="AA139" s="349"/>
      <c r="AB139" s="349"/>
      <c r="AC139" s="349"/>
    </row>
    <row r="140" spans="1:68" x14ac:dyDescent="0.2">
      <c r="A140" s="356"/>
      <c r="B140" s="356"/>
      <c r="C140" s="356"/>
      <c r="D140" s="356"/>
      <c r="E140" s="356"/>
      <c r="F140" s="356"/>
      <c r="G140" s="356"/>
      <c r="H140" s="356"/>
      <c r="I140" s="356"/>
      <c r="J140" s="356"/>
      <c r="K140" s="356"/>
      <c r="L140" s="356"/>
      <c r="M140" s="356"/>
      <c r="N140" s="356"/>
      <c r="O140" s="369"/>
      <c r="P140" s="361" t="s">
        <v>73</v>
      </c>
      <c r="Q140" s="362"/>
      <c r="R140" s="362"/>
      <c r="S140" s="362"/>
      <c r="T140" s="362"/>
      <c r="U140" s="362"/>
      <c r="V140" s="363"/>
      <c r="W140" s="37" t="s">
        <v>74</v>
      </c>
      <c r="X140" s="348">
        <f>IFERROR(SUMPRODUCT(X137:X138*H137:H138),"0")</f>
        <v>378</v>
      </c>
      <c r="Y140" s="348">
        <f>IFERROR(SUMPRODUCT(Y137:Y138*H137:H138),"0")</f>
        <v>378</v>
      </c>
      <c r="Z140" s="37"/>
      <c r="AA140" s="349"/>
      <c r="AB140" s="349"/>
      <c r="AC140" s="349"/>
    </row>
    <row r="141" spans="1:68" ht="16.5" customHeight="1" x14ac:dyDescent="0.25">
      <c r="A141" s="355" t="s">
        <v>249</v>
      </c>
      <c r="B141" s="356"/>
      <c r="C141" s="356"/>
      <c r="D141" s="356"/>
      <c r="E141" s="356"/>
      <c r="F141" s="356"/>
      <c r="G141" s="356"/>
      <c r="H141" s="356"/>
      <c r="I141" s="356"/>
      <c r="J141" s="356"/>
      <c r="K141" s="356"/>
      <c r="L141" s="356"/>
      <c r="M141" s="356"/>
      <c r="N141" s="356"/>
      <c r="O141" s="356"/>
      <c r="P141" s="356"/>
      <c r="Q141" s="356"/>
      <c r="R141" s="356"/>
      <c r="S141" s="356"/>
      <c r="T141" s="356"/>
      <c r="U141" s="356"/>
      <c r="V141" s="356"/>
      <c r="W141" s="356"/>
      <c r="X141" s="356"/>
      <c r="Y141" s="356"/>
      <c r="Z141" s="356"/>
      <c r="AA141" s="341"/>
      <c r="AB141" s="341"/>
      <c r="AC141" s="341"/>
    </row>
    <row r="142" spans="1:68" ht="14.25" customHeight="1" x14ac:dyDescent="0.25">
      <c r="A142" s="364" t="s">
        <v>152</v>
      </c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  <c r="N142" s="356"/>
      <c r="O142" s="356"/>
      <c r="P142" s="356"/>
      <c r="Q142" s="356"/>
      <c r="R142" s="356"/>
      <c r="S142" s="356"/>
      <c r="T142" s="356"/>
      <c r="U142" s="356"/>
      <c r="V142" s="356"/>
      <c r="W142" s="356"/>
      <c r="X142" s="356"/>
      <c r="Y142" s="356"/>
      <c r="Z142" s="356"/>
      <c r="AA142" s="342"/>
      <c r="AB142" s="342"/>
      <c r="AC142" s="342"/>
    </row>
    <row r="143" spans="1:68" ht="27" customHeight="1" x14ac:dyDescent="0.25">
      <c r="A143" s="54" t="s">
        <v>250</v>
      </c>
      <c r="B143" s="54" t="s">
        <v>251</v>
      </c>
      <c r="C143" s="31">
        <v>4301135570</v>
      </c>
      <c r="D143" s="359">
        <v>4607111035806</v>
      </c>
      <c r="E143" s="360"/>
      <c r="F143" s="345">
        <v>0.25</v>
      </c>
      <c r="G143" s="32">
        <v>12</v>
      </c>
      <c r="H143" s="345">
        <v>3</v>
      </c>
      <c r="I143" s="345">
        <v>3.7035999999999998</v>
      </c>
      <c r="J143" s="32">
        <v>70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89" t="s">
        <v>252</v>
      </c>
      <c r="Q143" s="351"/>
      <c r="R143" s="351"/>
      <c r="S143" s="351"/>
      <c r="T143" s="352"/>
      <c r="U143" s="34"/>
      <c r="V143" s="34"/>
      <c r="W143" s="35" t="s">
        <v>70</v>
      </c>
      <c r="X143" s="346">
        <v>28</v>
      </c>
      <c r="Y143" s="347">
        <f>IFERROR(IF(X143="","",X143),"")</f>
        <v>28</v>
      </c>
      <c r="Z143" s="36">
        <f>IFERROR(IF(X143="","",X143*0.01788),"")</f>
        <v>0.50063999999999997</v>
      </c>
      <c r="AA143" s="56"/>
      <c r="AB143" s="57"/>
      <c r="AC143" s="182" t="s">
        <v>253</v>
      </c>
      <c r="AG143" s="67"/>
      <c r="AJ143" s="71" t="s">
        <v>72</v>
      </c>
      <c r="AK143" s="71">
        <v>1</v>
      </c>
      <c r="BB143" s="183" t="s">
        <v>83</v>
      </c>
      <c r="BM143" s="67">
        <f>IFERROR(X143*I143,"0")</f>
        <v>103.70079999999999</v>
      </c>
      <c r="BN143" s="67">
        <f>IFERROR(Y143*I143,"0")</f>
        <v>103.70079999999999</v>
      </c>
      <c r="BO143" s="67">
        <f>IFERROR(X143/J143,"0")</f>
        <v>0.4</v>
      </c>
      <c r="BP143" s="67">
        <f>IFERROR(Y143/J143,"0")</f>
        <v>0.4</v>
      </c>
    </row>
    <row r="144" spans="1:68" x14ac:dyDescent="0.2">
      <c r="A144" s="368"/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69"/>
      <c r="P144" s="361" t="s">
        <v>73</v>
      </c>
      <c r="Q144" s="362"/>
      <c r="R144" s="362"/>
      <c r="S144" s="362"/>
      <c r="T144" s="362"/>
      <c r="U144" s="362"/>
      <c r="V144" s="363"/>
      <c r="W144" s="37" t="s">
        <v>70</v>
      </c>
      <c r="X144" s="348">
        <f>IFERROR(SUM(X143:X143),"0")</f>
        <v>28</v>
      </c>
      <c r="Y144" s="348">
        <f>IFERROR(SUM(Y143:Y143),"0")</f>
        <v>28</v>
      </c>
      <c r="Z144" s="348">
        <f>IFERROR(IF(Z143="",0,Z143),"0")</f>
        <v>0.50063999999999997</v>
      </c>
      <c r="AA144" s="349"/>
      <c r="AB144" s="349"/>
      <c r="AC144" s="349"/>
    </row>
    <row r="145" spans="1:68" x14ac:dyDescent="0.2">
      <c r="A145" s="356"/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69"/>
      <c r="P145" s="361" t="s">
        <v>73</v>
      </c>
      <c r="Q145" s="362"/>
      <c r="R145" s="362"/>
      <c r="S145" s="362"/>
      <c r="T145" s="362"/>
      <c r="U145" s="362"/>
      <c r="V145" s="363"/>
      <c r="W145" s="37" t="s">
        <v>74</v>
      </c>
      <c r="X145" s="348">
        <f>IFERROR(SUMPRODUCT(X143:X143*H143:H143),"0")</f>
        <v>84</v>
      </c>
      <c r="Y145" s="348">
        <f>IFERROR(SUMPRODUCT(Y143:Y143*H143:H143),"0")</f>
        <v>84</v>
      </c>
      <c r="Z145" s="37"/>
      <c r="AA145" s="349"/>
      <c r="AB145" s="349"/>
      <c r="AC145" s="349"/>
    </row>
    <row r="146" spans="1:68" ht="16.5" customHeight="1" x14ac:dyDescent="0.25">
      <c r="A146" s="355" t="s">
        <v>254</v>
      </c>
      <c r="B146" s="356"/>
      <c r="C146" s="356"/>
      <c r="D146" s="356"/>
      <c r="E146" s="356"/>
      <c r="F146" s="356"/>
      <c r="G146" s="356"/>
      <c r="H146" s="356"/>
      <c r="I146" s="356"/>
      <c r="J146" s="356"/>
      <c r="K146" s="356"/>
      <c r="L146" s="356"/>
      <c r="M146" s="356"/>
      <c r="N146" s="356"/>
      <c r="O146" s="356"/>
      <c r="P146" s="356"/>
      <c r="Q146" s="356"/>
      <c r="R146" s="356"/>
      <c r="S146" s="356"/>
      <c r="T146" s="356"/>
      <c r="U146" s="356"/>
      <c r="V146" s="356"/>
      <c r="W146" s="356"/>
      <c r="X146" s="356"/>
      <c r="Y146" s="356"/>
      <c r="Z146" s="356"/>
      <c r="AA146" s="341"/>
      <c r="AB146" s="341"/>
      <c r="AC146" s="341"/>
    </row>
    <row r="147" spans="1:68" ht="14.25" customHeight="1" x14ac:dyDescent="0.25">
      <c r="A147" s="364" t="s">
        <v>152</v>
      </c>
      <c r="B147" s="356"/>
      <c r="C147" s="356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56"/>
      <c r="P147" s="356"/>
      <c r="Q147" s="356"/>
      <c r="R147" s="356"/>
      <c r="S147" s="356"/>
      <c r="T147" s="356"/>
      <c r="U147" s="356"/>
      <c r="V147" s="356"/>
      <c r="W147" s="356"/>
      <c r="X147" s="356"/>
      <c r="Y147" s="356"/>
      <c r="Z147" s="356"/>
      <c r="AA147" s="342"/>
      <c r="AB147" s="342"/>
      <c r="AC147" s="342"/>
    </row>
    <row r="148" spans="1:68" ht="16.5" customHeight="1" x14ac:dyDescent="0.25">
      <c r="A148" s="54" t="s">
        <v>255</v>
      </c>
      <c r="B148" s="54" t="s">
        <v>256</v>
      </c>
      <c r="C148" s="31">
        <v>4301135596</v>
      </c>
      <c r="D148" s="359">
        <v>4607111039613</v>
      </c>
      <c r="E148" s="360"/>
      <c r="F148" s="345">
        <v>0.09</v>
      </c>
      <c r="G148" s="32">
        <v>30</v>
      </c>
      <c r="H148" s="345">
        <v>2.7</v>
      </c>
      <c r="I148" s="345">
        <v>3.09</v>
      </c>
      <c r="J148" s="32">
        <v>126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41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51"/>
      <c r="R148" s="351"/>
      <c r="S148" s="351"/>
      <c r="T148" s="352"/>
      <c r="U148" s="34"/>
      <c r="V148" s="34"/>
      <c r="W148" s="35" t="s">
        <v>70</v>
      </c>
      <c r="X148" s="346">
        <v>0</v>
      </c>
      <c r="Y148" s="347">
        <f>IFERROR(IF(X148="","",X148),"")</f>
        <v>0</v>
      </c>
      <c r="Z148" s="36">
        <f>IFERROR(IF(X148="","",X148*0.00936),"")</f>
        <v>0</v>
      </c>
      <c r="AA148" s="56"/>
      <c r="AB148" s="57"/>
      <c r="AC148" s="184" t="s">
        <v>239</v>
      </c>
      <c r="AG148" s="67"/>
      <c r="AJ148" s="71" t="s">
        <v>72</v>
      </c>
      <c r="AK148" s="71">
        <v>1</v>
      </c>
      <c r="BB148" s="18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68"/>
      <c r="B149" s="356"/>
      <c r="C149" s="356"/>
      <c r="D149" s="356"/>
      <c r="E149" s="356"/>
      <c r="F149" s="356"/>
      <c r="G149" s="356"/>
      <c r="H149" s="356"/>
      <c r="I149" s="356"/>
      <c r="J149" s="356"/>
      <c r="K149" s="356"/>
      <c r="L149" s="356"/>
      <c r="M149" s="356"/>
      <c r="N149" s="356"/>
      <c r="O149" s="369"/>
      <c r="P149" s="361" t="s">
        <v>73</v>
      </c>
      <c r="Q149" s="362"/>
      <c r="R149" s="362"/>
      <c r="S149" s="362"/>
      <c r="T149" s="362"/>
      <c r="U149" s="362"/>
      <c r="V149" s="363"/>
      <c r="W149" s="37" t="s">
        <v>70</v>
      </c>
      <c r="X149" s="348">
        <f>IFERROR(SUM(X148:X148),"0")</f>
        <v>0</v>
      </c>
      <c r="Y149" s="348">
        <f>IFERROR(SUM(Y148:Y148),"0")</f>
        <v>0</v>
      </c>
      <c r="Z149" s="348">
        <f>IFERROR(IF(Z148="",0,Z148),"0")</f>
        <v>0</v>
      </c>
      <c r="AA149" s="349"/>
      <c r="AB149" s="349"/>
      <c r="AC149" s="349"/>
    </row>
    <row r="150" spans="1:68" x14ac:dyDescent="0.2">
      <c r="A150" s="356"/>
      <c r="B150" s="356"/>
      <c r="C150" s="356"/>
      <c r="D150" s="356"/>
      <c r="E150" s="356"/>
      <c r="F150" s="356"/>
      <c r="G150" s="356"/>
      <c r="H150" s="356"/>
      <c r="I150" s="356"/>
      <c r="J150" s="356"/>
      <c r="K150" s="356"/>
      <c r="L150" s="356"/>
      <c r="M150" s="356"/>
      <c r="N150" s="356"/>
      <c r="O150" s="369"/>
      <c r="P150" s="361" t="s">
        <v>73</v>
      </c>
      <c r="Q150" s="362"/>
      <c r="R150" s="362"/>
      <c r="S150" s="362"/>
      <c r="T150" s="362"/>
      <c r="U150" s="362"/>
      <c r="V150" s="363"/>
      <c r="W150" s="37" t="s">
        <v>74</v>
      </c>
      <c r="X150" s="348">
        <f>IFERROR(SUMPRODUCT(X148:X148*H148:H148),"0")</f>
        <v>0</v>
      </c>
      <c r="Y150" s="348">
        <f>IFERROR(SUMPRODUCT(Y148:Y148*H148:H148),"0")</f>
        <v>0</v>
      </c>
      <c r="Z150" s="37"/>
      <c r="AA150" s="349"/>
      <c r="AB150" s="349"/>
      <c r="AC150" s="349"/>
    </row>
    <row r="151" spans="1:68" ht="16.5" customHeight="1" x14ac:dyDescent="0.25">
      <c r="A151" s="355" t="s">
        <v>257</v>
      </c>
      <c r="B151" s="356"/>
      <c r="C151" s="356"/>
      <c r="D151" s="356"/>
      <c r="E151" s="356"/>
      <c r="F151" s="356"/>
      <c r="G151" s="356"/>
      <c r="H151" s="356"/>
      <c r="I151" s="356"/>
      <c r="J151" s="356"/>
      <c r="K151" s="356"/>
      <c r="L151" s="356"/>
      <c r="M151" s="356"/>
      <c r="N151" s="356"/>
      <c r="O151" s="356"/>
      <c r="P151" s="356"/>
      <c r="Q151" s="356"/>
      <c r="R151" s="356"/>
      <c r="S151" s="356"/>
      <c r="T151" s="356"/>
      <c r="U151" s="356"/>
      <c r="V151" s="356"/>
      <c r="W151" s="356"/>
      <c r="X151" s="356"/>
      <c r="Y151" s="356"/>
      <c r="Z151" s="356"/>
      <c r="AA151" s="341"/>
      <c r="AB151" s="341"/>
      <c r="AC151" s="341"/>
    </row>
    <row r="152" spans="1:68" ht="14.25" customHeight="1" x14ac:dyDescent="0.25">
      <c r="A152" s="364" t="s">
        <v>258</v>
      </c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56"/>
      <c r="P152" s="356"/>
      <c r="Q152" s="356"/>
      <c r="R152" s="356"/>
      <c r="S152" s="356"/>
      <c r="T152" s="356"/>
      <c r="U152" s="356"/>
      <c r="V152" s="356"/>
      <c r="W152" s="356"/>
      <c r="X152" s="356"/>
      <c r="Y152" s="356"/>
      <c r="Z152" s="356"/>
      <c r="AA152" s="342"/>
      <c r="AB152" s="342"/>
      <c r="AC152" s="342"/>
    </row>
    <row r="153" spans="1:68" ht="27" customHeight="1" x14ac:dyDescent="0.25">
      <c r="A153" s="54" t="s">
        <v>259</v>
      </c>
      <c r="B153" s="54" t="s">
        <v>260</v>
      </c>
      <c r="C153" s="31">
        <v>4301071054</v>
      </c>
      <c r="D153" s="359">
        <v>4607111035639</v>
      </c>
      <c r="E153" s="360"/>
      <c r="F153" s="345">
        <v>0.2</v>
      </c>
      <c r="G153" s="32">
        <v>8</v>
      </c>
      <c r="H153" s="345">
        <v>1.6</v>
      </c>
      <c r="I153" s="345">
        <v>2.12</v>
      </c>
      <c r="J153" s="32">
        <v>72</v>
      </c>
      <c r="K153" s="32" t="s">
        <v>261</v>
      </c>
      <c r="L153" s="32" t="s">
        <v>68</v>
      </c>
      <c r="M153" s="33" t="s">
        <v>69</v>
      </c>
      <c r="N153" s="33"/>
      <c r="O153" s="32">
        <v>180</v>
      </c>
      <c r="P153" s="48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51"/>
      <c r="R153" s="351"/>
      <c r="S153" s="351"/>
      <c r="T153" s="352"/>
      <c r="U153" s="34"/>
      <c r="V153" s="34"/>
      <c r="W153" s="35" t="s">
        <v>70</v>
      </c>
      <c r="X153" s="346">
        <v>0</v>
      </c>
      <c r="Y153" s="347">
        <f>IFERROR(IF(X153="","",X153),"")</f>
        <v>0</v>
      </c>
      <c r="Z153" s="36">
        <f>IFERROR(IF(X153="","",X153*0.01157),"")</f>
        <v>0</v>
      </c>
      <c r="AA153" s="56"/>
      <c r="AB153" s="57"/>
      <c r="AC153" s="186" t="s">
        <v>262</v>
      </c>
      <c r="AG153" s="67"/>
      <c r="AJ153" s="71" t="s">
        <v>72</v>
      </c>
      <c r="AK153" s="71">
        <v>1</v>
      </c>
      <c r="BB153" s="187" t="s">
        <v>83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263</v>
      </c>
      <c r="B154" s="54" t="s">
        <v>264</v>
      </c>
      <c r="C154" s="31">
        <v>4301135540</v>
      </c>
      <c r="D154" s="359">
        <v>4607111035646</v>
      </c>
      <c r="E154" s="360"/>
      <c r="F154" s="345">
        <v>0.2</v>
      </c>
      <c r="G154" s="32">
        <v>8</v>
      </c>
      <c r="H154" s="345">
        <v>1.6</v>
      </c>
      <c r="I154" s="345">
        <v>2.12</v>
      </c>
      <c r="J154" s="32">
        <v>72</v>
      </c>
      <c r="K154" s="32" t="s">
        <v>261</v>
      </c>
      <c r="L154" s="32" t="s">
        <v>68</v>
      </c>
      <c r="M154" s="33" t="s">
        <v>69</v>
      </c>
      <c r="N154" s="33"/>
      <c r="O154" s="32">
        <v>180</v>
      </c>
      <c r="P154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51"/>
      <c r="R154" s="351"/>
      <c r="S154" s="351"/>
      <c r="T154" s="352"/>
      <c r="U154" s="34"/>
      <c r="V154" s="34"/>
      <c r="W154" s="35" t="s">
        <v>70</v>
      </c>
      <c r="X154" s="346">
        <v>0</v>
      </c>
      <c r="Y154" s="347">
        <f>IFERROR(IF(X154="","",X154),"")</f>
        <v>0</v>
      </c>
      <c r="Z154" s="36">
        <f>IFERROR(IF(X154="","",X154*0.01157),"")</f>
        <v>0</v>
      </c>
      <c r="AA154" s="56"/>
      <c r="AB154" s="57"/>
      <c r="AC154" s="188" t="s">
        <v>262</v>
      </c>
      <c r="AG154" s="67"/>
      <c r="AJ154" s="71" t="s">
        <v>72</v>
      </c>
      <c r="AK154" s="71">
        <v>1</v>
      </c>
      <c r="BB154" s="189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8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6"/>
      <c r="N155" s="356"/>
      <c r="O155" s="369"/>
      <c r="P155" s="361" t="s">
        <v>73</v>
      </c>
      <c r="Q155" s="362"/>
      <c r="R155" s="362"/>
      <c r="S155" s="362"/>
      <c r="T155" s="362"/>
      <c r="U155" s="362"/>
      <c r="V155" s="363"/>
      <c r="W155" s="37" t="s">
        <v>70</v>
      </c>
      <c r="X155" s="348">
        <f>IFERROR(SUM(X153:X154),"0")</f>
        <v>0</v>
      </c>
      <c r="Y155" s="348">
        <f>IFERROR(SUM(Y153:Y154),"0")</f>
        <v>0</v>
      </c>
      <c r="Z155" s="348">
        <f>IFERROR(IF(Z153="",0,Z153),"0")+IFERROR(IF(Z154="",0,Z154),"0")</f>
        <v>0</v>
      </c>
      <c r="AA155" s="349"/>
      <c r="AB155" s="349"/>
      <c r="AC155" s="349"/>
    </row>
    <row r="156" spans="1:68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6"/>
      <c r="N156" s="356"/>
      <c r="O156" s="369"/>
      <c r="P156" s="361" t="s">
        <v>73</v>
      </c>
      <c r="Q156" s="362"/>
      <c r="R156" s="362"/>
      <c r="S156" s="362"/>
      <c r="T156" s="362"/>
      <c r="U156" s="362"/>
      <c r="V156" s="363"/>
      <c r="W156" s="37" t="s">
        <v>74</v>
      </c>
      <c r="X156" s="348">
        <f>IFERROR(SUMPRODUCT(X153:X154*H153:H154),"0")</f>
        <v>0</v>
      </c>
      <c r="Y156" s="348">
        <f>IFERROR(SUMPRODUCT(Y153:Y154*H153:H154),"0")</f>
        <v>0</v>
      </c>
      <c r="Z156" s="37"/>
      <c r="AA156" s="349"/>
      <c r="AB156" s="349"/>
      <c r="AC156" s="349"/>
    </row>
    <row r="157" spans="1:68" ht="16.5" customHeight="1" x14ac:dyDescent="0.25">
      <c r="A157" s="355" t="s">
        <v>265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56"/>
      <c r="Z157" s="356"/>
      <c r="AA157" s="341"/>
      <c r="AB157" s="341"/>
      <c r="AC157" s="341"/>
    </row>
    <row r="158" spans="1:68" ht="14.25" customHeight="1" x14ac:dyDescent="0.25">
      <c r="A158" s="364" t="s">
        <v>152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56"/>
      <c r="Z158" s="356"/>
      <c r="AA158" s="342"/>
      <c r="AB158" s="342"/>
      <c r="AC158" s="342"/>
    </row>
    <row r="159" spans="1:68" ht="27" customHeight="1" x14ac:dyDescent="0.25">
      <c r="A159" s="54" t="s">
        <v>266</v>
      </c>
      <c r="B159" s="54" t="s">
        <v>267</v>
      </c>
      <c r="C159" s="31">
        <v>4301135281</v>
      </c>
      <c r="D159" s="359">
        <v>4607111036568</v>
      </c>
      <c r="E159" s="360"/>
      <c r="F159" s="345">
        <v>0.28000000000000003</v>
      </c>
      <c r="G159" s="32">
        <v>6</v>
      </c>
      <c r="H159" s="345">
        <v>1.68</v>
      </c>
      <c r="I159" s="345">
        <v>2.1017999999999999</v>
      </c>
      <c r="J159" s="32">
        <v>140</v>
      </c>
      <c r="K159" s="32" t="s">
        <v>80</v>
      </c>
      <c r="L159" s="32" t="s">
        <v>68</v>
      </c>
      <c r="M159" s="33" t="s">
        <v>69</v>
      </c>
      <c r="N159" s="33"/>
      <c r="O159" s="32">
        <v>180</v>
      </c>
      <c r="P159" s="49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51"/>
      <c r="R159" s="351"/>
      <c r="S159" s="351"/>
      <c r="T159" s="352"/>
      <c r="U159" s="34"/>
      <c r="V159" s="34"/>
      <c r="W159" s="35" t="s">
        <v>70</v>
      </c>
      <c r="X159" s="346">
        <v>0</v>
      </c>
      <c r="Y159" s="347">
        <f>IFERROR(IF(X159="","",X159),"")</f>
        <v>0</v>
      </c>
      <c r="Z159" s="36">
        <f>IFERROR(IF(X159="","",X159*0.00941),"")</f>
        <v>0</v>
      </c>
      <c r="AA159" s="56"/>
      <c r="AB159" s="57"/>
      <c r="AC159" s="190" t="s">
        <v>268</v>
      </c>
      <c r="AG159" s="67"/>
      <c r="AJ159" s="71" t="s">
        <v>72</v>
      </c>
      <c r="AK159" s="71">
        <v>1</v>
      </c>
      <c r="BB159" s="191" t="s">
        <v>83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68"/>
      <c r="B160" s="356"/>
      <c r="C160" s="356"/>
      <c r="D160" s="356"/>
      <c r="E160" s="356"/>
      <c r="F160" s="356"/>
      <c r="G160" s="356"/>
      <c r="H160" s="356"/>
      <c r="I160" s="356"/>
      <c r="J160" s="356"/>
      <c r="K160" s="356"/>
      <c r="L160" s="356"/>
      <c r="M160" s="356"/>
      <c r="N160" s="356"/>
      <c r="O160" s="369"/>
      <c r="P160" s="361" t="s">
        <v>73</v>
      </c>
      <c r="Q160" s="362"/>
      <c r="R160" s="362"/>
      <c r="S160" s="362"/>
      <c r="T160" s="362"/>
      <c r="U160" s="362"/>
      <c r="V160" s="363"/>
      <c r="W160" s="37" t="s">
        <v>70</v>
      </c>
      <c r="X160" s="348">
        <f>IFERROR(SUM(X159:X159),"0")</f>
        <v>0</v>
      </c>
      <c r="Y160" s="348">
        <f>IFERROR(SUM(Y159:Y159),"0")</f>
        <v>0</v>
      </c>
      <c r="Z160" s="348">
        <f>IFERROR(IF(Z159="",0,Z159),"0")</f>
        <v>0</v>
      </c>
      <c r="AA160" s="349"/>
      <c r="AB160" s="349"/>
      <c r="AC160" s="349"/>
    </row>
    <row r="161" spans="1:68" x14ac:dyDescent="0.2">
      <c r="A161" s="356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69"/>
      <c r="P161" s="361" t="s">
        <v>73</v>
      </c>
      <c r="Q161" s="362"/>
      <c r="R161" s="362"/>
      <c r="S161" s="362"/>
      <c r="T161" s="362"/>
      <c r="U161" s="362"/>
      <c r="V161" s="363"/>
      <c r="W161" s="37" t="s">
        <v>74</v>
      </c>
      <c r="X161" s="348">
        <f>IFERROR(SUMPRODUCT(X159:X159*H159:H159),"0")</f>
        <v>0</v>
      </c>
      <c r="Y161" s="348">
        <f>IFERROR(SUMPRODUCT(Y159:Y159*H159:H159),"0")</f>
        <v>0</v>
      </c>
      <c r="Z161" s="37"/>
      <c r="AA161" s="349"/>
      <c r="AB161" s="349"/>
      <c r="AC161" s="349"/>
    </row>
    <row r="162" spans="1:68" ht="27.75" customHeight="1" x14ac:dyDescent="0.2">
      <c r="A162" s="453" t="s">
        <v>269</v>
      </c>
      <c r="B162" s="454"/>
      <c r="C162" s="454"/>
      <c r="D162" s="454"/>
      <c r="E162" s="454"/>
      <c r="F162" s="454"/>
      <c r="G162" s="454"/>
      <c r="H162" s="454"/>
      <c r="I162" s="454"/>
      <c r="J162" s="454"/>
      <c r="K162" s="454"/>
      <c r="L162" s="454"/>
      <c r="M162" s="454"/>
      <c r="N162" s="454"/>
      <c r="O162" s="454"/>
      <c r="P162" s="454"/>
      <c r="Q162" s="454"/>
      <c r="R162" s="454"/>
      <c r="S162" s="454"/>
      <c r="T162" s="454"/>
      <c r="U162" s="454"/>
      <c r="V162" s="454"/>
      <c r="W162" s="454"/>
      <c r="X162" s="454"/>
      <c r="Y162" s="454"/>
      <c r="Z162" s="454"/>
      <c r="AA162" s="48"/>
      <c r="AB162" s="48"/>
      <c r="AC162" s="48"/>
    </row>
    <row r="163" spans="1:68" ht="16.5" customHeight="1" x14ac:dyDescent="0.25">
      <c r="A163" s="355" t="s">
        <v>270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56"/>
      <c r="Z163" s="356"/>
      <c r="AA163" s="341"/>
      <c r="AB163" s="341"/>
      <c r="AC163" s="341"/>
    </row>
    <row r="164" spans="1:68" ht="14.25" customHeight="1" x14ac:dyDescent="0.25">
      <c r="A164" s="364" t="s">
        <v>152</v>
      </c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6"/>
      <c r="P164" s="356"/>
      <c r="Q164" s="356"/>
      <c r="R164" s="356"/>
      <c r="S164" s="356"/>
      <c r="T164" s="356"/>
      <c r="U164" s="356"/>
      <c r="V164" s="356"/>
      <c r="W164" s="356"/>
      <c r="X164" s="356"/>
      <c r="Y164" s="356"/>
      <c r="Z164" s="356"/>
      <c r="AA164" s="342"/>
      <c r="AB164" s="342"/>
      <c r="AC164" s="342"/>
    </row>
    <row r="165" spans="1:68" ht="27" customHeight="1" x14ac:dyDescent="0.25">
      <c r="A165" s="54" t="s">
        <v>271</v>
      </c>
      <c r="B165" s="54" t="s">
        <v>272</v>
      </c>
      <c r="C165" s="31">
        <v>4301135317</v>
      </c>
      <c r="D165" s="359">
        <v>4607111039057</v>
      </c>
      <c r="E165" s="360"/>
      <c r="F165" s="345">
        <v>1.8</v>
      </c>
      <c r="G165" s="32">
        <v>1</v>
      </c>
      <c r="H165" s="345">
        <v>1.8</v>
      </c>
      <c r="I165" s="345">
        <v>1.9</v>
      </c>
      <c r="J165" s="32">
        <v>234</v>
      </c>
      <c r="K165" s="32" t="s">
        <v>172</v>
      </c>
      <c r="L165" s="32" t="s">
        <v>109</v>
      </c>
      <c r="M165" s="33" t="s">
        <v>69</v>
      </c>
      <c r="N165" s="33"/>
      <c r="O165" s="32">
        <v>180</v>
      </c>
      <c r="P165" s="376" t="s">
        <v>273</v>
      </c>
      <c r="Q165" s="351"/>
      <c r="R165" s="351"/>
      <c r="S165" s="351"/>
      <c r="T165" s="352"/>
      <c r="U165" s="34"/>
      <c r="V165" s="34"/>
      <c r="W165" s="35" t="s">
        <v>70</v>
      </c>
      <c r="X165" s="346">
        <v>0</v>
      </c>
      <c r="Y165" s="347">
        <f>IFERROR(IF(X165="","",X165),"")</f>
        <v>0</v>
      </c>
      <c r="Z165" s="36">
        <f>IFERROR(IF(X165="","",X165*0.00502),"")</f>
        <v>0</v>
      </c>
      <c r="AA165" s="56"/>
      <c r="AB165" s="57"/>
      <c r="AC165" s="192" t="s">
        <v>239</v>
      </c>
      <c r="AG165" s="67"/>
      <c r="AJ165" s="71" t="s">
        <v>111</v>
      </c>
      <c r="AK165" s="71">
        <v>18</v>
      </c>
      <c r="BB165" s="193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68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6"/>
      <c r="N166" s="356"/>
      <c r="O166" s="369"/>
      <c r="P166" s="361" t="s">
        <v>73</v>
      </c>
      <c r="Q166" s="362"/>
      <c r="R166" s="362"/>
      <c r="S166" s="362"/>
      <c r="T166" s="362"/>
      <c r="U166" s="362"/>
      <c r="V166" s="363"/>
      <c r="W166" s="37" t="s">
        <v>70</v>
      </c>
      <c r="X166" s="348">
        <f>IFERROR(SUM(X165:X165),"0")</f>
        <v>0</v>
      </c>
      <c r="Y166" s="348">
        <f>IFERROR(SUM(Y165:Y165),"0")</f>
        <v>0</v>
      </c>
      <c r="Z166" s="348">
        <f>IFERROR(IF(Z165="",0,Z165),"0")</f>
        <v>0</v>
      </c>
      <c r="AA166" s="349"/>
      <c r="AB166" s="349"/>
      <c r="AC166" s="349"/>
    </row>
    <row r="167" spans="1:68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6"/>
      <c r="N167" s="356"/>
      <c r="O167" s="369"/>
      <c r="P167" s="361" t="s">
        <v>73</v>
      </c>
      <c r="Q167" s="362"/>
      <c r="R167" s="362"/>
      <c r="S167" s="362"/>
      <c r="T167" s="362"/>
      <c r="U167" s="362"/>
      <c r="V167" s="363"/>
      <c r="W167" s="37" t="s">
        <v>74</v>
      </c>
      <c r="X167" s="348">
        <f>IFERROR(SUMPRODUCT(X165:X165*H165:H165),"0")</f>
        <v>0</v>
      </c>
      <c r="Y167" s="348">
        <f>IFERROR(SUMPRODUCT(Y165:Y165*H165:H165),"0")</f>
        <v>0</v>
      </c>
      <c r="Z167" s="37"/>
      <c r="AA167" s="349"/>
      <c r="AB167" s="349"/>
      <c r="AC167" s="349"/>
    </row>
    <row r="168" spans="1:68" ht="16.5" customHeight="1" x14ac:dyDescent="0.25">
      <c r="A168" s="355" t="s">
        <v>274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56"/>
      <c r="Z168" s="356"/>
      <c r="AA168" s="341"/>
      <c r="AB168" s="341"/>
      <c r="AC168" s="341"/>
    </row>
    <row r="169" spans="1:68" ht="14.25" customHeight="1" x14ac:dyDescent="0.25">
      <c r="A169" s="364" t="s">
        <v>64</v>
      </c>
      <c r="B169" s="356"/>
      <c r="C169" s="356"/>
      <c r="D169" s="356"/>
      <c r="E169" s="356"/>
      <c r="F169" s="356"/>
      <c r="G169" s="356"/>
      <c r="H169" s="356"/>
      <c r="I169" s="356"/>
      <c r="J169" s="356"/>
      <c r="K169" s="356"/>
      <c r="L169" s="356"/>
      <c r="M169" s="356"/>
      <c r="N169" s="356"/>
      <c r="O169" s="356"/>
      <c r="P169" s="356"/>
      <c r="Q169" s="356"/>
      <c r="R169" s="356"/>
      <c r="S169" s="356"/>
      <c r="T169" s="356"/>
      <c r="U169" s="356"/>
      <c r="V169" s="356"/>
      <c r="W169" s="356"/>
      <c r="X169" s="356"/>
      <c r="Y169" s="356"/>
      <c r="Z169" s="356"/>
      <c r="AA169" s="342"/>
      <c r="AB169" s="342"/>
      <c r="AC169" s="342"/>
    </row>
    <row r="170" spans="1:68" ht="16.5" customHeight="1" x14ac:dyDescent="0.25">
      <c r="A170" s="54" t="s">
        <v>275</v>
      </c>
      <c r="B170" s="54" t="s">
        <v>276</v>
      </c>
      <c r="C170" s="31">
        <v>4301071062</v>
      </c>
      <c r="D170" s="359">
        <v>4607111036384</v>
      </c>
      <c r="E170" s="360"/>
      <c r="F170" s="345">
        <v>5</v>
      </c>
      <c r="G170" s="32">
        <v>1</v>
      </c>
      <c r="H170" s="345">
        <v>5</v>
      </c>
      <c r="I170" s="345">
        <v>5.2106000000000003</v>
      </c>
      <c r="J170" s="32">
        <v>144</v>
      </c>
      <c r="K170" s="32" t="s">
        <v>67</v>
      </c>
      <c r="L170" s="32" t="s">
        <v>68</v>
      </c>
      <c r="M170" s="33" t="s">
        <v>69</v>
      </c>
      <c r="N170" s="33"/>
      <c r="O170" s="32">
        <v>180</v>
      </c>
      <c r="P170" s="388" t="s">
        <v>277</v>
      </c>
      <c r="Q170" s="351"/>
      <c r="R170" s="351"/>
      <c r="S170" s="351"/>
      <c r="T170" s="352"/>
      <c r="U170" s="34"/>
      <c r="V170" s="34"/>
      <c r="W170" s="35" t="s">
        <v>70</v>
      </c>
      <c r="X170" s="346">
        <v>0</v>
      </c>
      <c r="Y170" s="347">
        <f>IFERROR(IF(X170="","",X170),"")</f>
        <v>0</v>
      </c>
      <c r="Z170" s="36">
        <f>IFERROR(IF(X170="","",X170*0.00866),"")</f>
        <v>0</v>
      </c>
      <c r="AA170" s="56"/>
      <c r="AB170" s="57"/>
      <c r="AC170" s="194" t="s">
        <v>278</v>
      </c>
      <c r="AG170" s="67"/>
      <c r="AJ170" s="71" t="s">
        <v>72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279</v>
      </c>
      <c r="B171" s="54" t="s">
        <v>280</v>
      </c>
      <c r="C171" s="31">
        <v>4301071056</v>
      </c>
      <c r="D171" s="359">
        <v>4640242180250</v>
      </c>
      <c r="E171" s="360"/>
      <c r="F171" s="345">
        <v>5</v>
      </c>
      <c r="G171" s="32">
        <v>1</v>
      </c>
      <c r="H171" s="345">
        <v>5</v>
      </c>
      <c r="I171" s="345">
        <v>5.2131999999999996</v>
      </c>
      <c r="J171" s="32">
        <v>144</v>
      </c>
      <c r="K171" s="32" t="s">
        <v>67</v>
      </c>
      <c r="L171" s="32" t="s">
        <v>109</v>
      </c>
      <c r="M171" s="33" t="s">
        <v>69</v>
      </c>
      <c r="N171" s="33"/>
      <c r="O171" s="32">
        <v>180</v>
      </c>
      <c r="P171" s="408" t="s">
        <v>281</v>
      </c>
      <c r="Q171" s="351"/>
      <c r="R171" s="351"/>
      <c r="S171" s="351"/>
      <c r="T171" s="352"/>
      <c r="U171" s="34"/>
      <c r="V171" s="34"/>
      <c r="W171" s="35" t="s">
        <v>70</v>
      </c>
      <c r="X171" s="346">
        <v>24</v>
      </c>
      <c r="Y171" s="347">
        <f>IFERROR(IF(X171="","",X171),"")</f>
        <v>24</v>
      </c>
      <c r="Z171" s="36">
        <f>IFERROR(IF(X171="","",X171*0.00866),"")</f>
        <v>0.20783999999999997</v>
      </c>
      <c r="AA171" s="56"/>
      <c r="AB171" s="57"/>
      <c r="AC171" s="196" t="s">
        <v>282</v>
      </c>
      <c r="AG171" s="67"/>
      <c r="AJ171" s="71" t="s">
        <v>111</v>
      </c>
      <c r="AK171" s="71">
        <v>12</v>
      </c>
      <c r="BB171" s="197" t="s">
        <v>1</v>
      </c>
      <c r="BM171" s="67">
        <f>IFERROR(X171*I171,"0")</f>
        <v>125.11679999999998</v>
      </c>
      <c r="BN171" s="67">
        <f>IFERROR(Y171*I171,"0")</f>
        <v>125.11679999999998</v>
      </c>
      <c r="BO171" s="67">
        <f>IFERROR(X171/J171,"0")</f>
        <v>0.16666666666666666</v>
      </c>
      <c r="BP171" s="67">
        <f>IFERROR(Y171/J171,"0")</f>
        <v>0.16666666666666666</v>
      </c>
    </row>
    <row r="172" spans="1:68" ht="27" customHeight="1" x14ac:dyDescent="0.25">
      <c r="A172" s="54" t="s">
        <v>283</v>
      </c>
      <c r="B172" s="54" t="s">
        <v>284</v>
      </c>
      <c r="C172" s="31">
        <v>4301071050</v>
      </c>
      <c r="D172" s="359">
        <v>4607111036216</v>
      </c>
      <c r="E172" s="360"/>
      <c r="F172" s="345">
        <v>5</v>
      </c>
      <c r="G172" s="32">
        <v>1</v>
      </c>
      <c r="H172" s="345">
        <v>5</v>
      </c>
      <c r="I172" s="345">
        <v>5.2131999999999996</v>
      </c>
      <c r="J172" s="32">
        <v>144</v>
      </c>
      <c r="K172" s="32" t="s">
        <v>67</v>
      </c>
      <c r="L172" s="32" t="s">
        <v>109</v>
      </c>
      <c r="M172" s="33" t="s">
        <v>69</v>
      </c>
      <c r="N172" s="33"/>
      <c r="O172" s="32">
        <v>180</v>
      </c>
      <c r="P172" s="37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51"/>
      <c r="R172" s="351"/>
      <c r="S172" s="351"/>
      <c r="T172" s="352"/>
      <c r="U172" s="34"/>
      <c r="V172" s="34"/>
      <c r="W172" s="35" t="s">
        <v>70</v>
      </c>
      <c r="X172" s="346">
        <v>24</v>
      </c>
      <c r="Y172" s="347">
        <f>IFERROR(IF(X172="","",X172),"")</f>
        <v>24</v>
      </c>
      <c r="Z172" s="36">
        <f>IFERROR(IF(X172="","",X172*0.00866),"")</f>
        <v>0.20783999999999997</v>
      </c>
      <c r="AA172" s="56"/>
      <c r="AB172" s="57"/>
      <c r="AC172" s="198" t="s">
        <v>285</v>
      </c>
      <c r="AG172" s="67"/>
      <c r="AJ172" s="71" t="s">
        <v>111</v>
      </c>
      <c r="AK172" s="71">
        <v>12</v>
      </c>
      <c r="BB172" s="199" t="s">
        <v>1</v>
      </c>
      <c r="BM172" s="67">
        <f>IFERROR(X172*I172,"0")</f>
        <v>125.11679999999998</v>
      </c>
      <c r="BN172" s="67">
        <f>IFERROR(Y172*I172,"0")</f>
        <v>125.11679999999998</v>
      </c>
      <c r="BO172" s="67">
        <f>IFERROR(X172/J172,"0")</f>
        <v>0.16666666666666666</v>
      </c>
      <c r="BP172" s="67">
        <f>IFERROR(Y172/J172,"0")</f>
        <v>0.16666666666666666</v>
      </c>
    </row>
    <row r="173" spans="1:68" ht="27" customHeight="1" x14ac:dyDescent="0.25">
      <c r="A173" s="54" t="s">
        <v>286</v>
      </c>
      <c r="B173" s="54" t="s">
        <v>287</v>
      </c>
      <c r="C173" s="31">
        <v>4301071061</v>
      </c>
      <c r="D173" s="359">
        <v>4607111036278</v>
      </c>
      <c r="E173" s="360"/>
      <c r="F173" s="345">
        <v>5</v>
      </c>
      <c r="G173" s="32">
        <v>1</v>
      </c>
      <c r="H173" s="345">
        <v>5</v>
      </c>
      <c r="I173" s="345">
        <v>5.2405999999999997</v>
      </c>
      <c r="J173" s="32">
        <v>84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9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51"/>
      <c r="R173" s="351"/>
      <c r="S173" s="351"/>
      <c r="T173" s="352"/>
      <c r="U173" s="34"/>
      <c r="V173" s="34"/>
      <c r="W173" s="35" t="s">
        <v>70</v>
      </c>
      <c r="X173" s="346">
        <v>0</v>
      </c>
      <c r="Y173" s="347">
        <f>IFERROR(IF(X173="","",X173),"")</f>
        <v>0</v>
      </c>
      <c r="Z173" s="36">
        <f>IFERROR(IF(X173="","",X173*0.0155),"")</f>
        <v>0</v>
      </c>
      <c r="AA173" s="56"/>
      <c r="AB173" s="57"/>
      <c r="AC173" s="200" t="s">
        <v>288</v>
      </c>
      <c r="AG173" s="67"/>
      <c r="AJ173" s="71" t="s">
        <v>72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8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6"/>
      <c r="N174" s="356"/>
      <c r="O174" s="369"/>
      <c r="P174" s="361" t="s">
        <v>73</v>
      </c>
      <c r="Q174" s="362"/>
      <c r="R174" s="362"/>
      <c r="S174" s="362"/>
      <c r="T174" s="362"/>
      <c r="U174" s="362"/>
      <c r="V174" s="363"/>
      <c r="W174" s="37" t="s">
        <v>70</v>
      </c>
      <c r="X174" s="348">
        <f>IFERROR(SUM(X170:X173),"0")</f>
        <v>48</v>
      </c>
      <c r="Y174" s="348">
        <f>IFERROR(SUM(Y170:Y173),"0")</f>
        <v>48</v>
      </c>
      <c r="Z174" s="348">
        <f>IFERROR(IF(Z170="",0,Z170),"0")+IFERROR(IF(Z171="",0,Z171),"0")+IFERROR(IF(Z172="",0,Z172),"0")+IFERROR(IF(Z173="",0,Z173),"0")</f>
        <v>0.41567999999999994</v>
      </c>
      <c r="AA174" s="349"/>
      <c r="AB174" s="349"/>
      <c r="AC174" s="349"/>
    </row>
    <row r="175" spans="1:68" x14ac:dyDescent="0.2">
      <c r="A175" s="356"/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69"/>
      <c r="P175" s="361" t="s">
        <v>73</v>
      </c>
      <c r="Q175" s="362"/>
      <c r="R175" s="362"/>
      <c r="S175" s="362"/>
      <c r="T175" s="362"/>
      <c r="U175" s="362"/>
      <c r="V175" s="363"/>
      <c r="W175" s="37" t="s">
        <v>74</v>
      </c>
      <c r="X175" s="348">
        <f>IFERROR(SUMPRODUCT(X170:X173*H170:H173),"0")</f>
        <v>240</v>
      </c>
      <c r="Y175" s="348">
        <f>IFERROR(SUMPRODUCT(Y170:Y173*H170:H173),"0")</f>
        <v>240</v>
      </c>
      <c r="Z175" s="37"/>
      <c r="AA175" s="349"/>
      <c r="AB175" s="349"/>
      <c r="AC175" s="349"/>
    </row>
    <row r="176" spans="1:68" ht="14.25" customHeight="1" x14ac:dyDescent="0.25">
      <c r="A176" s="364" t="s">
        <v>289</v>
      </c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56"/>
      <c r="P176" s="356"/>
      <c r="Q176" s="356"/>
      <c r="R176" s="356"/>
      <c r="S176" s="356"/>
      <c r="T176" s="356"/>
      <c r="U176" s="356"/>
      <c r="V176" s="356"/>
      <c r="W176" s="356"/>
      <c r="X176" s="356"/>
      <c r="Y176" s="356"/>
      <c r="Z176" s="356"/>
      <c r="AA176" s="342"/>
      <c r="AB176" s="342"/>
      <c r="AC176" s="342"/>
    </row>
    <row r="177" spans="1:68" ht="27" customHeight="1" x14ac:dyDescent="0.25">
      <c r="A177" s="54" t="s">
        <v>290</v>
      </c>
      <c r="B177" s="54" t="s">
        <v>291</v>
      </c>
      <c r="C177" s="31">
        <v>4301080153</v>
      </c>
      <c r="D177" s="359">
        <v>4607111036827</v>
      </c>
      <c r="E177" s="360"/>
      <c r="F177" s="345">
        <v>1</v>
      </c>
      <c r="G177" s="32">
        <v>5</v>
      </c>
      <c r="H177" s="345">
        <v>5</v>
      </c>
      <c r="I177" s="345">
        <v>5.2</v>
      </c>
      <c r="J177" s="32">
        <v>144</v>
      </c>
      <c r="K177" s="32" t="s">
        <v>67</v>
      </c>
      <c r="L177" s="32" t="s">
        <v>68</v>
      </c>
      <c r="M177" s="33" t="s">
        <v>69</v>
      </c>
      <c r="N177" s="33"/>
      <c r="O177" s="32">
        <v>90</v>
      </c>
      <c r="P177" s="52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51"/>
      <c r="R177" s="351"/>
      <c r="S177" s="351"/>
      <c r="T177" s="352"/>
      <c r="U177" s="34"/>
      <c r="V177" s="34"/>
      <c r="W177" s="35" t="s">
        <v>70</v>
      </c>
      <c r="X177" s="346">
        <v>0</v>
      </c>
      <c r="Y177" s="347">
        <f>IFERROR(IF(X177="","",X177),"")</f>
        <v>0</v>
      </c>
      <c r="Z177" s="36">
        <f>IFERROR(IF(X177="","",X177*0.00866),"")</f>
        <v>0</v>
      </c>
      <c r="AA177" s="56"/>
      <c r="AB177" s="57"/>
      <c r="AC177" s="202" t="s">
        <v>292</v>
      </c>
      <c r="AG177" s="67"/>
      <c r="AJ177" s="71" t="s">
        <v>72</v>
      </c>
      <c r="AK177" s="71">
        <v>1</v>
      </c>
      <c r="BB177" s="203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293</v>
      </c>
      <c r="B178" s="54" t="s">
        <v>294</v>
      </c>
      <c r="C178" s="31">
        <v>4301080154</v>
      </c>
      <c r="D178" s="359">
        <v>4607111036834</v>
      </c>
      <c r="E178" s="360"/>
      <c r="F178" s="345">
        <v>1</v>
      </c>
      <c r="G178" s="32">
        <v>5</v>
      </c>
      <c r="H178" s="345">
        <v>5</v>
      </c>
      <c r="I178" s="345">
        <v>5.2530000000000001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3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51"/>
      <c r="R178" s="351"/>
      <c r="S178" s="351"/>
      <c r="T178" s="352"/>
      <c r="U178" s="34"/>
      <c r="V178" s="34"/>
      <c r="W178" s="35" t="s">
        <v>70</v>
      </c>
      <c r="X178" s="346">
        <v>0</v>
      </c>
      <c r="Y178" s="347">
        <f>IFERROR(IF(X178="","",X178),"")</f>
        <v>0</v>
      </c>
      <c r="Z178" s="36">
        <f>IFERROR(IF(X178="","",X178*0.00866),"")</f>
        <v>0</v>
      </c>
      <c r="AA178" s="56"/>
      <c r="AB178" s="57"/>
      <c r="AC178" s="204" t="s">
        <v>292</v>
      </c>
      <c r="AG178" s="67"/>
      <c r="AJ178" s="71" t="s">
        <v>72</v>
      </c>
      <c r="AK178" s="71">
        <v>1</v>
      </c>
      <c r="BB178" s="205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68"/>
      <c r="B179" s="356"/>
      <c r="C179" s="356"/>
      <c r="D179" s="356"/>
      <c r="E179" s="356"/>
      <c r="F179" s="356"/>
      <c r="G179" s="356"/>
      <c r="H179" s="356"/>
      <c r="I179" s="356"/>
      <c r="J179" s="356"/>
      <c r="K179" s="356"/>
      <c r="L179" s="356"/>
      <c r="M179" s="356"/>
      <c r="N179" s="356"/>
      <c r="O179" s="369"/>
      <c r="P179" s="361" t="s">
        <v>73</v>
      </c>
      <c r="Q179" s="362"/>
      <c r="R179" s="362"/>
      <c r="S179" s="362"/>
      <c r="T179" s="362"/>
      <c r="U179" s="362"/>
      <c r="V179" s="363"/>
      <c r="W179" s="37" t="s">
        <v>70</v>
      </c>
      <c r="X179" s="348">
        <f>IFERROR(SUM(X177:X178),"0")</f>
        <v>0</v>
      </c>
      <c r="Y179" s="348">
        <f>IFERROR(SUM(Y177:Y178),"0")</f>
        <v>0</v>
      </c>
      <c r="Z179" s="348">
        <f>IFERROR(IF(Z177="",0,Z177),"0")+IFERROR(IF(Z178="",0,Z178),"0")</f>
        <v>0</v>
      </c>
      <c r="AA179" s="349"/>
      <c r="AB179" s="349"/>
      <c r="AC179" s="349"/>
    </row>
    <row r="180" spans="1:68" x14ac:dyDescent="0.2">
      <c r="A180" s="356"/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69"/>
      <c r="P180" s="361" t="s">
        <v>73</v>
      </c>
      <c r="Q180" s="362"/>
      <c r="R180" s="362"/>
      <c r="S180" s="362"/>
      <c r="T180" s="362"/>
      <c r="U180" s="362"/>
      <c r="V180" s="363"/>
      <c r="W180" s="37" t="s">
        <v>74</v>
      </c>
      <c r="X180" s="348">
        <f>IFERROR(SUMPRODUCT(X177:X178*H177:H178),"0")</f>
        <v>0</v>
      </c>
      <c r="Y180" s="348">
        <f>IFERROR(SUMPRODUCT(Y177:Y178*H177:H178),"0")</f>
        <v>0</v>
      </c>
      <c r="Z180" s="37"/>
      <c r="AA180" s="349"/>
      <c r="AB180" s="349"/>
      <c r="AC180" s="349"/>
    </row>
    <row r="181" spans="1:68" ht="27.75" customHeight="1" x14ac:dyDescent="0.2">
      <c r="A181" s="453" t="s">
        <v>295</v>
      </c>
      <c r="B181" s="454"/>
      <c r="C181" s="454"/>
      <c r="D181" s="454"/>
      <c r="E181" s="454"/>
      <c r="F181" s="454"/>
      <c r="G181" s="454"/>
      <c r="H181" s="454"/>
      <c r="I181" s="454"/>
      <c r="J181" s="454"/>
      <c r="K181" s="454"/>
      <c r="L181" s="454"/>
      <c r="M181" s="454"/>
      <c r="N181" s="454"/>
      <c r="O181" s="454"/>
      <c r="P181" s="454"/>
      <c r="Q181" s="454"/>
      <c r="R181" s="454"/>
      <c r="S181" s="454"/>
      <c r="T181" s="454"/>
      <c r="U181" s="454"/>
      <c r="V181" s="454"/>
      <c r="W181" s="454"/>
      <c r="X181" s="454"/>
      <c r="Y181" s="454"/>
      <c r="Z181" s="454"/>
      <c r="AA181" s="48"/>
      <c r="AB181" s="48"/>
      <c r="AC181" s="48"/>
    </row>
    <row r="182" spans="1:68" ht="16.5" customHeight="1" x14ac:dyDescent="0.25">
      <c r="A182" s="355" t="s">
        <v>296</v>
      </c>
      <c r="B182" s="356"/>
      <c r="C182" s="356"/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6"/>
      <c r="P182" s="356"/>
      <c r="Q182" s="356"/>
      <c r="R182" s="356"/>
      <c r="S182" s="356"/>
      <c r="T182" s="356"/>
      <c r="U182" s="356"/>
      <c r="V182" s="356"/>
      <c r="W182" s="356"/>
      <c r="X182" s="356"/>
      <c r="Y182" s="356"/>
      <c r="Z182" s="356"/>
      <c r="AA182" s="341"/>
      <c r="AB182" s="341"/>
      <c r="AC182" s="341"/>
    </row>
    <row r="183" spans="1:68" ht="14.25" customHeight="1" x14ac:dyDescent="0.25">
      <c r="A183" s="364" t="s">
        <v>77</v>
      </c>
      <c r="B183" s="356"/>
      <c r="C183" s="356"/>
      <c r="D183" s="356"/>
      <c r="E183" s="356"/>
      <c r="F183" s="356"/>
      <c r="G183" s="356"/>
      <c r="H183" s="356"/>
      <c r="I183" s="356"/>
      <c r="J183" s="356"/>
      <c r="K183" s="356"/>
      <c r="L183" s="356"/>
      <c r="M183" s="356"/>
      <c r="N183" s="356"/>
      <c r="O183" s="356"/>
      <c r="P183" s="356"/>
      <c r="Q183" s="356"/>
      <c r="R183" s="356"/>
      <c r="S183" s="356"/>
      <c r="T183" s="356"/>
      <c r="U183" s="356"/>
      <c r="V183" s="356"/>
      <c r="W183" s="356"/>
      <c r="X183" s="356"/>
      <c r="Y183" s="356"/>
      <c r="Z183" s="356"/>
      <c r="AA183" s="342"/>
      <c r="AB183" s="342"/>
      <c r="AC183" s="342"/>
    </row>
    <row r="184" spans="1:68" ht="27" customHeight="1" x14ac:dyDescent="0.25">
      <c r="A184" s="54" t="s">
        <v>297</v>
      </c>
      <c r="B184" s="54" t="s">
        <v>298</v>
      </c>
      <c r="C184" s="31">
        <v>4301132097</v>
      </c>
      <c r="D184" s="359">
        <v>4607111035721</v>
      </c>
      <c r="E184" s="360"/>
      <c r="F184" s="345">
        <v>0.25</v>
      </c>
      <c r="G184" s="32">
        <v>12</v>
      </c>
      <c r="H184" s="345">
        <v>3</v>
      </c>
      <c r="I184" s="345">
        <v>3.3879999999999999</v>
      </c>
      <c r="J184" s="32">
        <v>70</v>
      </c>
      <c r="K184" s="32" t="s">
        <v>80</v>
      </c>
      <c r="L184" s="32" t="s">
        <v>114</v>
      </c>
      <c r="M184" s="33" t="s">
        <v>69</v>
      </c>
      <c r="N184" s="33"/>
      <c r="O184" s="32">
        <v>365</v>
      </c>
      <c r="P184" s="40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51"/>
      <c r="R184" s="351"/>
      <c r="S184" s="351"/>
      <c r="T184" s="352"/>
      <c r="U184" s="34"/>
      <c r="V184" s="34"/>
      <c r="W184" s="35" t="s">
        <v>70</v>
      </c>
      <c r="X184" s="346">
        <v>0</v>
      </c>
      <c r="Y184" s="347">
        <f>IFERROR(IF(X184="","",X184),"")</f>
        <v>0</v>
      </c>
      <c r="Z184" s="36">
        <f>IFERROR(IF(X184="","",X184*0.01788),"")</f>
        <v>0</v>
      </c>
      <c r="AA184" s="56"/>
      <c r="AB184" s="57"/>
      <c r="AC184" s="206" t="s">
        <v>299</v>
      </c>
      <c r="AG184" s="67"/>
      <c r="AJ184" s="71" t="s">
        <v>115</v>
      </c>
      <c r="AK184" s="71">
        <v>70</v>
      </c>
      <c r="BB184" s="207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300</v>
      </c>
      <c r="B185" s="54" t="s">
        <v>301</v>
      </c>
      <c r="C185" s="31">
        <v>4301132100</v>
      </c>
      <c r="D185" s="359">
        <v>4607111035691</v>
      </c>
      <c r="E185" s="360"/>
      <c r="F185" s="345">
        <v>0.25</v>
      </c>
      <c r="G185" s="32">
        <v>12</v>
      </c>
      <c r="H185" s="345">
        <v>3</v>
      </c>
      <c r="I185" s="345">
        <v>3.3879999999999999</v>
      </c>
      <c r="J185" s="32">
        <v>70</v>
      </c>
      <c r="K185" s="32" t="s">
        <v>80</v>
      </c>
      <c r="L185" s="32" t="s">
        <v>114</v>
      </c>
      <c r="M185" s="33" t="s">
        <v>69</v>
      </c>
      <c r="N185" s="33"/>
      <c r="O185" s="32">
        <v>365</v>
      </c>
      <c r="P185" s="46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51"/>
      <c r="R185" s="351"/>
      <c r="S185" s="351"/>
      <c r="T185" s="352"/>
      <c r="U185" s="34"/>
      <c r="V185" s="34"/>
      <c r="W185" s="35" t="s">
        <v>70</v>
      </c>
      <c r="X185" s="346">
        <v>126</v>
      </c>
      <c r="Y185" s="347">
        <f>IFERROR(IF(X185="","",X185),"")</f>
        <v>126</v>
      </c>
      <c r="Z185" s="36">
        <f>IFERROR(IF(X185="","",X185*0.01788),"")</f>
        <v>2.2528800000000002</v>
      </c>
      <c r="AA185" s="56"/>
      <c r="AB185" s="57"/>
      <c r="AC185" s="208" t="s">
        <v>302</v>
      </c>
      <c r="AG185" s="67"/>
      <c r="AJ185" s="71" t="s">
        <v>115</v>
      </c>
      <c r="AK185" s="71">
        <v>70</v>
      </c>
      <c r="BB185" s="209" t="s">
        <v>83</v>
      </c>
      <c r="BM185" s="67">
        <f>IFERROR(X185*I185,"0")</f>
        <v>426.88799999999998</v>
      </c>
      <c r="BN185" s="67">
        <f>IFERROR(Y185*I185,"0")</f>
        <v>426.88799999999998</v>
      </c>
      <c r="BO185" s="67">
        <f>IFERROR(X185/J185,"0")</f>
        <v>1.8</v>
      </c>
      <c r="BP185" s="67">
        <f>IFERROR(Y185/J185,"0")</f>
        <v>1.8</v>
      </c>
    </row>
    <row r="186" spans="1:68" ht="27" customHeight="1" x14ac:dyDescent="0.25">
      <c r="A186" s="54" t="s">
        <v>303</v>
      </c>
      <c r="B186" s="54" t="s">
        <v>304</v>
      </c>
      <c r="C186" s="31">
        <v>4301132079</v>
      </c>
      <c r="D186" s="359">
        <v>4607111038487</v>
      </c>
      <c r="E186" s="360"/>
      <c r="F186" s="345">
        <v>0.25</v>
      </c>
      <c r="G186" s="32">
        <v>12</v>
      </c>
      <c r="H186" s="345">
        <v>3</v>
      </c>
      <c r="I186" s="345">
        <v>3.7360000000000002</v>
      </c>
      <c r="J186" s="32">
        <v>70</v>
      </c>
      <c r="K186" s="32" t="s">
        <v>80</v>
      </c>
      <c r="L186" s="32" t="s">
        <v>109</v>
      </c>
      <c r="M186" s="33" t="s">
        <v>69</v>
      </c>
      <c r="N186" s="33"/>
      <c r="O186" s="32">
        <v>180</v>
      </c>
      <c r="P186" s="55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6" s="351"/>
      <c r="R186" s="351"/>
      <c r="S186" s="351"/>
      <c r="T186" s="352"/>
      <c r="U186" s="34"/>
      <c r="V186" s="34"/>
      <c r="W186" s="35" t="s">
        <v>70</v>
      </c>
      <c r="X186" s="346">
        <v>56</v>
      </c>
      <c r="Y186" s="347">
        <f>IFERROR(IF(X186="","",X186),"")</f>
        <v>56</v>
      </c>
      <c r="Z186" s="36">
        <f>IFERROR(IF(X186="","",X186*0.01788),"")</f>
        <v>1.0012799999999999</v>
      </c>
      <c r="AA186" s="56"/>
      <c r="AB186" s="57"/>
      <c r="AC186" s="210" t="s">
        <v>305</v>
      </c>
      <c r="AG186" s="67"/>
      <c r="AJ186" s="71" t="s">
        <v>111</v>
      </c>
      <c r="AK186" s="71">
        <v>14</v>
      </c>
      <c r="BB186" s="211" t="s">
        <v>83</v>
      </c>
      <c r="BM186" s="67">
        <f>IFERROR(X186*I186,"0")</f>
        <v>209.21600000000001</v>
      </c>
      <c r="BN186" s="67">
        <f>IFERROR(Y186*I186,"0")</f>
        <v>209.21600000000001</v>
      </c>
      <c r="BO186" s="67">
        <f>IFERROR(X186/J186,"0")</f>
        <v>0.8</v>
      </c>
      <c r="BP186" s="67">
        <f>IFERROR(Y186/J186,"0")</f>
        <v>0.8</v>
      </c>
    </row>
    <row r="187" spans="1:68" x14ac:dyDescent="0.2">
      <c r="A187" s="368"/>
      <c r="B187" s="356"/>
      <c r="C187" s="356"/>
      <c r="D187" s="356"/>
      <c r="E187" s="356"/>
      <c r="F187" s="356"/>
      <c r="G187" s="356"/>
      <c r="H187" s="356"/>
      <c r="I187" s="356"/>
      <c r="J187" s="356"/>
      <c r="K187" s="356"/>
      <c r="L187" s="356"/>
      <c r="M187" s="356"/>
      <c r="N187" s="356"/>
      <c r="O187" s="369"/>
      <c r="P187" s="361" t="s">
        <v>73</v>
      </c>
      <c r="Q187" s="362"/>
      <c r="R187" s="362"/>
      <c r="S187" s="362"/>
      <c r="T187" s="362"/>
      <c r="U187" s="362"/>
      <c r="V187" s="363"/>
      <c r="W187" s="37" t="s">
        <v>70</v>
      </c>
      <c r="X187" s="348">
        <f>IFERROR(SUM(X184:X186),"0")</f>
        <v>182</v>
      </c>
      <c r="Y187" s="348">
        <f>IFERROR(SUM(Y184:Y186),"0")</f>
        <v>182</v>
      </c>
      <c r="Z187" s="348">
        <f>IFERROR(IF(Z184="",0,Z184),"0")+IFERROR(IF(Z185="",0,Z185),"0")+IFERROR(IF(Z186="",0,Z186),"0")</f>
        <v>3.2541600000000002</v>
      </c>
      <c r="AA187" s="349"/>
      <c r="AB187" s="349"/>
      <c r="AC187" s="349"/>
    </row>
    <row r="188" spans="1:68" x14ac:dyDescent="0.2">
      <c r="A188" s="356"/>
      <c r="B188" s="356"/>
      <c r="C188" s="356"/>
      <c r="D188" s="356"/>
      <c r="E188" s="356"/>
      <c r="F188" s="356"/>
      <c r="G188" s="356"/>
      <c r="H188" s="356"/>
      <c r="I188" s="356"/>
      <c r="J188" s="356"/>
      <c r="K188" s="356"/>
      <c r="L188" s="356"/>
      <c r="M188" s="356"/>
      <c r="N188" s="356"/>
      <c r="O188" s="369"/>
      <c r="P188" s="361" t="s">
        <v>73</v>
      </c>
      <c r="Q188" s="362"/>
      <c r="R188" s="362"/>
      <c r="S188" s="362"/>
      <c r="T188" s="362"/>
      <c r="U188" s="362"/>
      <c r="V188" s="363"/>
      <c r="W188" s="37" t="s">
        <v>74</v>
      </c>
      <c r="X188" s="348">
        <f>IFERROR(SUMPRODUCT(X184:X186*H184:H186),"0")</f>
        <v>546</v>
      </c>
      <c r="Y188" s="348">
        <f>IFERROR(SUMPRODUCT(Y184:Y186*H184:H186),"0")</f>
        <v>546</v>
      </c>
      <c r="Z188" s="37"/>
      <c r="AA188" s="349"/>
      <c r="AB188" s="349"/>
      <c r="AC188" s="349"/>
    </row>
    <row r="189" spans="1:68" ht="14.25" customHeight="1" x14ac:dyDescent="0.25">
      <c r="A189" s="364" t="s">
        <v>306</v>
      </c>
      <c r="B189" s="356"/>
      <c r="C189" s="356"/>
      <c r="D189" s="356"/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56"/>
      <c r="P189" s="356"/>
      <c r="Q189" s="356"/>
      <c r="R189" s="356"/>
      <c r="S189" s="356"/>
      <c r="T189" s="356"/>
      <c r="U189" s="356"/>
      <c r="V189" s="356"/>
      <c r="W189" s="356"/>
      <c r="X189" s="356"/>
      <c r="Y189" s="356"/>
      <c r="Z189" s="356"/>
      <c r="AA189" s="342"/>
      <c r="AB189" s="342"/>
      <c r="AC189" s="342"/>
    </row>
    <row r="190" spans="1:68" ht="27" customHeight="1" x14ac:dyDescent="0.25">
      <c r="A190" s="54" t="s">
        <v>307</v>
      </c>
      <c r="B190" s="54" t="s">
        <v>308</v>
      </c>
      <c r="C190" s="31">
        <v>4301051855</v>
      </c>
      <c r="D190" s="359">
        <v>4680115885875</v>
      </c>
      <c r="E190" s="360"/>
      <c r="F190" s="345">
        <v>1</v>
      </c>
      <c r="G190" s="32">
        <v>9</v>
      </c>
      <c r="H190" s="345">
        <v>9</v>
      </c>
      <c r="I190" s="345">
        <v>9.4350000000000005</v>
      </c>
      <c r="J190" s="32">
        <v>64</v>
      </c>
      <c r="K190" s="32" t="s">
        <v>309</v>
      </c>
      <c r="L190" s="32" t="s">
        <v>68</v>
      </c>
      <c r="M190" s="33" t="s">
        <v>310</v>
      </c>
      <c r="N190" s="33"/>
      <c r="O190" s="32">
        <v>365</v>
      </c>
      <c r="P190" s="523" t="s">
        <v>311</v>
      </c>
      <c r="Q190" s="351"/>
      <c r="R190" s="351"/>
      <c r="S190" s="351"/>
      <c r="T190" s="352"/>
      <c r="U190" s="34"/>
      <c r="V190" s="34"/>
      <c r="W190" s="35" t="s">
        <v>70</v>
      </c>
      <c r="X190" s="346">
        <v>0</v>
      </c>
      <c r="Y190" s="347">
        <f>IFERROR(IF(X190="","",X190),"")</f>
        <v>0</v>
      </c>
      <c r="Z190" s="36">
        <f>IFERROR(IF(X190="","",X190*0.01898),"")</f>
        <v>0</v>
      </c>
      <c r="AA190" s="56"/>
      <c r="AB190" s="57"/>
      <c r="AC190" s="212" t="s">
        <v>312</v>
      </c>
      <c r="AG190" s="67"/>
      <c r="AJ190" s="71" t="s">
        <v>72</v>
      </c>
      <c r="AK190" s="71">
        <v>1</v>
      </c>
      <c r="BB190" s="213" t="s">
        <v>313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68"/>
      <c r="B191" s="356"/>
      <c r="C191" s="356"/>
      <c r="D191" s="356"/>
      <c r="E191" s="356"/>
      <c r="F191" s="356"/>
      <c r="G191" s="356"/>
      <c r="H191" s="356"/>
      <c r="I191" s="356"/>
      <c r="J191" s="356"/>
      <c r="K191" s="356"/>
      <c r="L191" s="356"/>
      <c r="M191" s="356"/>
      <c r="N191" s="356"/>
      <c r="O191" s="369"/>
      <c r="P191" s="361" t="s">
        <v>73</v>
      </c>
      <c r="Q191" s="362"/>
      <c r="R191" s="362"/>
      <c r="S191" s="362"/>
      <c r="T191" s="362"/>
      <c r="U191" s="362"/>
      <c r="V191" s="363"/>
      <c r="W191" s="37" t="s">
        <v>70</v>
      </c>
      <c r="X191" s="348">
        <f>IFERROR(SUM(X190:X190),"0")</f>
        <v>0</v>
      </c>
      <c r="Y191" s="348">
        <f>IFERROR(SUM(Y190:Y190),"0")</f>
        <v>0</v>
      </c>
      <c r="Z191" s="348">
        <f>IFERROR(IF(Z190="",0,Z190),"0")</f>
        <v>0</v>
      </c>
      <c r="AA191" s="349"/>
      <c r="AB191" s="349"/>
      <c r="AC191" s="349"/>
    </row>
    <row r="192" spans="1:68" x14ac:dyDescent="0.2">
      <c r="A192" s="356"/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69"/>
      <c r="P192" s="361" t="s">
        <v>73</v>
      </c>
      <c r="Q192" s="362"/>
      <c r="R192" s="362"/>
      <c r="S192" s="362"/>
      <c r="T192" s="362"/>
      <c r="U192" s="362"/>
      <c r="V192" s="363"/>
      <c r="W192" s="37" t="s">
        <v>74</v>
      </c>
      <c r="X192" s="348">
        <f>IFERROR(SUMPRODUCT(X190:X190*H190:H190),"0")</f>
        <v>0</v>
      </c>
      <c r="Y192" s="348">
        <f>IFERROR(SUMPRODUCT(Y190:Y190*H190:H190),"0")</f>
        <v>0</v>
      </c>
      <c r="Z192" s="37"/>
      <c r="AA192" s="349"/>
      <c r="AB192" s="349"/>
      <c r="AC192" s="349"/>
    </row>
    <row r="193" spans="1:68" ht="16.5" customHeight="1" x14ac:dyDescent="0.25">
      <c r="A193" s="355" t="s">
        <v>314</v>
      </c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6"/>
      <c r="N193" s="356"/>
      <c r="O193" s="356"/>
      <c r="P193" s="356"/>
      <c r="Q193" s="356"/>
      <c r="R193" s="356"/>
      <c r="S193" s="356"/>
      <c r="T193" s="356"/>
      <c r="U193" s="356"/>
      <c r="V193" s="356"/>
      <c r="W193" s="356"/>
      <c r="X193" s="356"/>
      <c r="Y193" s="356"/>
      <c r="Z193" s="356"/>
      <c r="AA193" s="341"/>
      <c r="AB193" s="341"/>
      <c r="AC193" s="341"/>
    </row>
    <row r="194" spans="1:68" ht="14.25" customHeight="1" x14ac:dyDescent="0.25">
      <c r="A194" s="364" t="s">
        <v>314</v>
      </c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6"/>
      <c r="N194" s="356"/>
      <c r="O194" s="356"/>
      <c r="P194" s="356"/>
      <c r="Q194" s="356"/>
      <c r="R194" s="356"/>
      <c r="S194" s="356"/>
      <c r="T194" s="356"/>
      <c r="U194" s="356"/>
      <c r="V194" s="356"/>
      <c r="W194" s="356"/>
      <c r="X194" s="356"/>
      <c r="Y194" s="356"/>
      <c r="Z194" s="356"/>
      <c r="AA194" s="342"/>
      <c r="AB194" s="342"/>
      <c r="AC194" s="342"/>
    </row>
    <row r="195" spans="1:68" ht="27" customHeight="1" x14ac:dyDescent="0.25">
      <c r="A195" s="54" t="s">
        <v>315</v>
      </c>
      <c r="B195" s="54" t="s">
        <v>316</v>
      </c>
      <c r="C195" s="31">
        <v>4301133002</v>
      </c>
      <c r="D195" s="359">
        <v>4607111035783</v>
      </c>
      <c r="E195" s="360"/>
      <c r="F195" s="345">
        <v>0.2</v>
      </c>
      <c r="G195" s="32">
        <v>8</v>
      </c>
      <c r="H195" s="345">
        <v>1.6</v>
      </c>
      <c r="I195" s="345">
        <v>2.12</v>
      </c>
      <c r="J195" s="32">
        <v>72</v>
      </c>
      <c r="K195" s="32" t="s">
        <v>261</v>
      </c>
      <c r="L195" s="32" t="s">
        <v>68</v>
      </c>
      <c r="M195" s="33" t="s">
        <v>69</v>
      </c>
      <c r="N195" s="33"/>
      <c r="O195" s="32">
        <v>180</v>
      </c>
      <c r="P195" s="44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51"/>
      <c r="R195" s="351"/>
      <c r="S195" s="351"/>
      <c r="T195" s="352"/>
      <c r="U195" s="34"/>
      <c r="V195" s="34"/>
      <c r="W195" s="35" t="s">
        <v>70</v>
      </c>
      <c r="X195" s="346">
        <v>0</v>
      </c>
      <c r="Y195" s="347">
        <f>IFERROR(IF(X195="","",X195),"")</f>
        <v>0</v>
      </c>
      <c r="Z195" s="36">
        <f>IFERROR(IF(X195="","",X195*0.01157),"")</f>
        <v>0</v>
      </c>
      <c r="AA195" s="56"/>
      <c r="AB195" s="57"/>
      <c r="AC195" s="214" t="s">
        <v>317</v>
      </c>
      <c r="AG195" s="67"/>
      <c r="AJ195" s="71" t="s">
        <v>72</v>
      </c>
      <c r="AK195" s="71">
        <v>1</v>
      </c>
      <c r="BB195" s="215" t="s">
        <v>83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68"/>
      <c r="B196" s="356"/>
      <c r="C196" s="356"/>
      <c r="D196" s="356"/>
      <c r="E196" s="356"/>
      <c r="F196" s="356"/>
      <c r="G196" s="356"/>
      <c r="H196" s="356"/>
      <c r="I196" s="356"/>
      <c r="J196" s="356"/>
      <c r="K196" s="356"/>
      <c r="L196" s="356"/>
      <c r="M196" s="356"/>
      <c r="N196" s="356"/>
      <c r="O196" s="369"/>
      <c r="P196" s="361" t="s">
        <v>73</v>
      </c>
      <c r="Q196" s="362"/>
      <c r="R196" s="362"/>
      <c r="S196" s="362"/>
      <c r="T196" s="362"/>
      <c r="U196" s="362"/>
      <c r="V196" s="363"/>
      <c r="W196" s="37" t="s">
        <v>70</v>
      </c>
      <c r="X196" s="348">
        <f>IFERROR(SUM(X195:X195),"0")</f>
        <v>0</v>
      </c>
      <c r="Y196" s="348">
        <f>IFERROR(SUM(Y195:Y195),"0")</f>
        <v>0</v>
      </c>
      <c r="Z196" s="348">
        <f>IFERROR(IF(Z195="",0,Z195),"0")</f>
        <v>0</v>
      </c>
      <c r="AA196" s="349"/>
      <c r="AB196" s="349"/>
      <c r="AC196" s="349"/>
    </row>
    <row r="197" spans="1:68" x14ac:dyDescent="0.2">
      <c r="A197" s="356"/>
      <c r="B197" s="356"/>
      <c r="C197" s="356"/>
      <c r="D197" s="356"/>
      <c r="E197" s="356"/>
      <c r="F197" s="356"/>
      <c r="G197" s="356"/>
      <c r="H197" s="356"/>
      <c r="I197" s="356"/>
      <c r="J197" s="356"/>
      <c r="K197" s="356"/>
      <c r="L197" s="356"/>
      <c r="M197" s="356"/>
      <c r="N197" s="356"/>
      <c r="O197" s="369"/>
      <c r="P197" s="361" t="s">
        <v>73</v>
      </c>
      <c r="Q197" s="362"/>
      <c r="R197" s="362"/>
      <c r="S197" s="362"/>
      <c r="T197" s="362"/>
      <c r="U197" s="362"/>
      <c r="V197" s="363"/>
      <c r="W197" s="37" t="s">
        <v>74</v>
      </c>
      <c r="X197" s="348">
        <f>IFERROR(SUMPRODUCT(X195:X195*H195:H195),"0")</f>
        <v>0</v>
      </c>
      <c r="Y197" s="348">
        <f>IFERROR(SUMPRODUCT(Y195:Y195*H195:H195),"0")</f>
        <v>0</v>
      </c>
      <c r="Z197" s="37"/>
      <c r="AA197" s="349"/>
      <c r="AB197" s="349"/>
      <c r="AC197" s="349"/>
    </row>
    <row r="198" spans="1:68" ht="27.75" customHeight="1" x14ac:dyDescent="0.2">
      <c r="A198" s="453" t="s">
        <v>318</v>
      </c>
      <c r="B198" s="454"/>
      <c r="C198" s="454"/>
      <c r="D198" s="454"/>
      <c r="E198" s="454"/>
      <c r="F198" s="454"/>
      <c r="G198" s="454"/>
      <c r="H198" s="454"/>
      <c r="I198" s="454"/>
      <c r="J198" s="454"/>
      <c r="K198" s="454"/>
      <c r="L198" s="454"/>
      <c r="M198" s="454"/>
      <c r="N198" s="454"/>
      <c r="O198" s="454"/>
      <c r="P198" s="454"/>
      <c r="Q198" s="454"/>
      <c r="R198" s="454"/>
      <c r="S198" s="454"/>
      <c r="T198" s="454"/>
      <c r="U198" s="454"/>
      <c r="V198" s="454"/>
      <c r="W198" s="454"/>
      <c r="X198" s="454"/>
      <c r="Y198" s="454"/>
      <c r="Z198" s="454"/>
      <c r="AA198" s="48"/>
      <c r="AB198" s="48"/>
      <c r="AC198" s="48"/>
    </row>
    <row r="199" spans="1:68" ht="16.5" customHeight="1" x14ac:dyDescent="0.25">
      <c r="A199" s="355" t="s">
        <v>319</v>
      </c>
      <c r="B199" s="356"/>
      <c r="C199" s="356"/>
      <c r="D199" s="356"/>
      <c r="E199" s="356"/>
      <c r="F199" s="356"/>
      <c r="G199" s="356"/>
      <c r="H199" s="356"/>
      <c r="I199" s="356"/>
      <c r="J199" s="356"/>
      <c r="K199" s="356"/>
      <c r="L199" s="356"/>
      <c r="M199" s="356"/>
      <c r="N199" s="356"/>
      <c r="O199" s="356"/>
      <c r="P199" s="356"/>
      <c r="Q199" s="356"/>
      <c r="R199" s="356"/>
      <c r="S199" s="356"/>
      <c r="T199" s="356"/>
      <c r="U199" s="356"/>
      <c r="V199" s="356"/>
      <c r="W199" s="356"/>
      <c r="X199" s="356"/>
      <c r="Y199" s="356"/>
      <c r="Z199" s="356"/>
      <c r="AA199" s="341"/>
      <c r="AB199" s="341"/>
      <c r="AC199" s="341"/>
    </row>
    <row r="200" spans="1:68" ht="14.25" customHeight="1" x14ac:dyDescent="0.25">
      <c r="A200" s="364" t="s">
        <v>152</v>
      </c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6"/>
      <c r="N200" s="356"/>
      <c r="O200" s="356"/>
      <c r="P200" s="356"/>
      <c r="Q200" s="356"/>
      <c r="R200" s="356"/>
      <c r="S200" s="356"/>
      <c r="T200" s="356"/>
      <c r="U200" s="356"/>
      <c r="V200" s="356"/>
      <c r="W200" s="356"/>
      <c r="X200" s="356"/>
      <c r="Y200" s="356"/>
      <c r="Z200" s="356"/>
      <c r="AA200" s="342"/>
      <c r="AB200" s="342"/>
      <c r="AC200" s="342"/>
    </row>
    <row r="201" spans="1:68" ht="27" customHeight="1" x14ac:dyDescent="0.25">
      <c r="A201" s="54" t="s">
        <v>320</v>
      </c>
      <c r="B201" s="54" t="s">
        <v>321</v>
      </c>
      <c r="C201" s="31">
        <v>4301135707</v>
      </c>
      <c r="D201" s="359">
        <v>4620207490198</v>
      </c>
      <c r="E201" s="360"/>
      <c r="F201" s="345">
        <v>0.2</v>
      </c>
      <c r="G201" s="32">
        <v>12</v>
      </c>
      <c r="H201" s="345">
        <v>2.4</v>
      </c>
      <c r="I201" s="345">
        <v>3.1036000000000001</v>
      </c>
      <c r="J201" s="32">
        <v>70</v>
      </c>
      <c r="K201" s="32" t="s">
        <v>80</v>
      </c>
      <c r="L201" s="32" t="s">
        <v>109</v>
      </c>
      <c r="M201" s="33" t="s">
        <v>69</v>
      </c>
      <c r="N201" s="33"/>
      <c r="O201" s="32">
        <v>180</v>
      </c>
      <c r="P201" s="53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51"/>
      <c r="R201" s="351"/>
      <c r="S201" s="351"/>
      <c r="T201" s="352"/>
      <c r="U201" s="34"/>
      <c r="V201" s="34"/>
      <c r="W201" s="35" t="s">
        <v>70</v>
      </c>
      <c r="X201" s="346">
        <v>0</v>
      </c>
      <c r="Y201" s="347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322</v>
      </c>
      <c r="AG201" s="67"/>
      <c r="AJ201" s="71" t="s">
        <v>111</v>
      </c>
      <c r="AK201" s="71">
        <v>14</v>
      </c>
      <c r="BB201" s="217" t="s">
        <v>83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323</v>
      </c>
      <c r="B202" s="54" t="s">
        <v>324</v>
      </c>
      <c r="C202" s="31">
        <v>4301135719</v>
      </c>
      <c r="D202" s="359">
        <v>4620207490235</v>
      </c>
      <c r="E202" s="360"/>
      <c r="F202" s="345">
        <v>0.2</v>
      </c>
      <c r="G202" s="32">
        <v>12</v>
      </c>
      <c r="H202" s="345">
        <v>2.4</v>
      </c>
      <c r="I202" s="345">
        <v>3.1036000000000001</v>
      </c>
      <c r="J202" s="32">
        <v>70</v>
      </c>
      <c r="K202" s="32" t="s">
        <v>80</v>
      </c>
      <c r="L202" s="32" t="s">
        <v>109</v>
      </c>
      <c r="M202" s="33" t="s">
        <v>69</v>
      </c>
      <c r="N202" s="33"/>
      <c r="O202" s="32">
        <v>180</v>
      </c>
      <c r="P202" s="57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51"/>
      <c r="R202" s="351"/>
      <c r="S202" s="351"/>
      <c r="T202" s="352"/>
      <c r="U202" s="34"/>
      <c r="V202" s="34"/>
      <c r="W202" s="35" t="s">
        <v>70</v>
      </c>
      <c r="X202" s="346">
        <v>42</v>
      </c>
      <c r="Y202" s="347">
        <f>IFERROR(IF(X202="","",X202),"")</f>
        <v>42</v>
      </c>
      <c r="Z202" s="36">
        <f>IFERROR(IF(X202="","",X202*0.01788),"")</f>
        <v>0.75095999999999996</v>
      </c>
      <c r="AA202" s="56"/>
      <c r="AB202" s="57"/>
      <c r="AC202" s="218" t="s">
        <v>325</v>
      </c>
      <c r="AG202" s="67"/>
      <c r="AJ202" s="71" t="s">
        <v>111</v>
      </c>
      <c r="AK202" s="71">
        <v>14</v>
      </c>
      <c r="BB202" s="219" t="s">
        <v>83</v>
      </c>
      <c r="BM202" s="67">
        <f>IFERROR(X202*I202,"0")</f>
        <v>130.35120000000001</v>
      </c>
      <c r="BN202" s="67">
        <f>IFERROR(Y202*I202,"0")</f>
        <v>130.35120000000001</v>
      </c>
      <c r="BO202" s="67">
        <f>IFERROR(X202/J202,"0")</f>
        <v>0.6</v>
      </c>
      <c r="BP202" s="67">
        <f>IFERROR(Y202/J202,"0")</f>
        <v>0.6</v>
      </c>
    </row>
    <row r="203" spans="1:68" ht="27" customHeight="1" x14ac:dyDescent="0.25">
      <c r="A203" s="54" t="s">
        <v>326</v>
      </c>
      <c r="B203" s="54" t="s">
        <v>327</v>
      </c>
      <c r="C203" s="31">
        <v>4301135697</v>
      </c>
      <c r="D203" s="359">
        <v>4620207490259</v>
      </c>
      <c r="E203" s="360"/>
      <c r="F203" s="345">
        <v>0.2</v>
      </c>
      <c r="G203" s="32">
        <v>12</v>
      </c>
      <c r="H203" s="345">
        <v>2.4</v>
      </c>
      <c r="I203" s="345">
        <v>3.1036000000000001</v>
      </c>
      <c r="J203" s="32">
        <v>70</v>
      </c>
      <c r="K203" s="32" t="s">
        <v>80</v>
      </c>
      <c r="L203" s="32" t="s">
        <v>109</v>
      </c>
      <c r="M203" s="33" t="s">
        <v>69</v>
      </c>
      <c r="N203" s="33"/>
      <c r="O203" s="32">
        <v>180</v>
      </c>
      <c r="P203" s="46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51"/>
      <c r="R203" s="351"/>
      <c r="S203" s="351"/>
      <c r="T203" s="352"/>
      <c r="U203" s="34"/>
      <c r="V203" s="34"/>
      <c r="W203" s="35" t="s">
        <v>70</v>
      </c>
      <c r="X203" s="346">
        <v>0</v>
      </c>
      <c r="Y203" s="347">
        <f>IFERROR(IF(X203="","",X203),"")</f>
        <v>0</v>
      </c>
      <c r="Z203" s="36">
        <f>IFERROR(IF(X203="","",X203*0.01788),"")</f>
        <v>0</v>
      </c>
      <c r="AA203" s="56"/>
      <c r="AB203" s="57"/>
      <c r="AC203" s="220" t="s">
        <v>322</v>
      </c>
      <c r="AG203" s="67"/>
      <c r="AJ203" s="71" t="s">
        <v>111</v>
      </c>
      <c r="AK203" s="71">
        <v>14</v>
      </c>
      <c r="BB203" s="221" t="s">
        <v>83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4301135681</v>
      </c>
      <c r="D204" s="359">
        <v>4620207490143</v>
      </c>
      <c r="E204" s="360"/>
      <c r="F204" s="345">
        <v>0.22</v>
      </c>
      <c r="G204" s="32">
        <v>12</v>
      </c>
      <c r="H204" s="345">
        <v>2.64</v>
      </c>
      <c r="I204" s="345">
        <v>3.3435999999999999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87" t="s">
        <v>330</v>
      </c>
      <c r="Q204" s="351"/>
      <c r="R204" s="351"/>
      <c r="S204" s="351"/>
      <c r="T204" s="352"/>
      <c r="U204" s="34"/>
      <c r="V204" s="34"/>
      <c r="W204" s="35" t="s">
        <v>70</v>
      </c>
      <c r="X204" s="346">
        <v>0</v>
      </c>
      <c r="Y204" s="347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331</v>
      </c>
      <c r="AG204" s="67"/>
      <c r="AJ204" s="71" t="s">
        <v>72</v>
      </c>
      <c r="AK204" s="71">
        <v>1</v>
      </c>
      <c r="BB204" s="223" t="s">
        <v>83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68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56"/>
      <c r="N205" s="356"/>
      <c r="O205" s="369"/>
      <c r="P205" s="361" t="s">
        <v>73</v>
      </c>
      <c r="Q205" s="362"/>
      <c r="R205" s="362"/>
      <c r="S205" s="362"/>
      <c r="T205" s="362"/>
      <c r="U205" s="362"/>
      <c r="V205" s="363"/>
      <c r="W205" s="37" t="s">
        <v>70</v>
      </c>
      <c r="X205" s="348">
        <f>IFERROR(SUM(X201:X204),"0")</f>
        <v>42</v>
      </c>
      <c r="Y205" s="348">
        <f>IFERROR(SUM(Y201:Y204),"0")</f>
        <v>42</v>
      </c>
      <c r="Z205" s="348">
        <f>IFERROR(IF(Z201="",0,Z201),"0")+IFERROR(IF(Z202="",0,Z202),"0")+IFERROR(IF(Z203="",0,Z203),"0")+IFERROR(IF(Z204="",0,Z204),"0")</f>
        <v>0.75095999999999996</v>
      </c>
      <c r="AA205" s="349"/>
      <c r="AB205" s="349"/>
      <c r="AC205" s="349"/>
    </row>
    <row r="206" spans="1:68" x14ac:dyDescent="0.2">
      <c r="A206" s="356"/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56"/>
      <c r="N206" s="356"/>
      <c r="O206" s="369"/>
      <c r="P206" s="361" t="s">
        <v>73</v>
      </c>
      <c r="Q206" s="362"/>
      <c r="R206" s="362"/>
      <c r="S206" s="362"/>
      <c r="T206" s="362"/>
      <c r="U206" s="362"/>
      <c r="V206" s="363"/>
      <c r="W206" s="37" t="s">
        <v>74</v>
      </c>
      <c r="X206" s="348">
        <f>IFERROR(SUMPRODUCT(X201:X204*H201:H204),"0")</f>
        <v>100.8</v>
      </c>
      <c r="Y206" s="348">
        <f>IFERROR(SUMPRODUCT(Y201:Y204*H201:H204),"0")</f>
        <v>100.8</v>
      </c>
      <c r="Z206" s="37"/>
      <c r="AA206" s="349"/>
      <c r="AB206" s="349"/>
      <c r="AC206" s="349"/>
    </row>
    <row r="207" spans="1:68" ht="16.5" customHeight="1" x14ac:dyDescent="0.25">
      <c r="A207" s="355" t="s">
        <v>332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56"/>
      <c r="Z207" s="356"/>
      <c r="AA207" s="341"/>
      <c r="AB207" s="341"/>
      <c r="AC207" s="341"/>
    </row>
    <row r="208" spans="1:68" ht="14.25" customHeight="1" x14ac:dyDescent="0.25">
      <c r="A208" s="364" t="s">
        <v>64</v>
      </c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56"/>
      <c r="Z208" s="356"/>
      <c r="AA208" s="342"/>
      <c r="AB208" s="342"/>
      <c r="AC208" s="342"/>
    </row>
    <row r="209" spans="1:68" ht="16.5" customHeight="1" x14ac:dyDescent="0.25">
      <c r="A209" s="54" t="s">
        <v>333</v>
      </c>
      <c r="B209" s="54" t="s">
        <v>334</v>
      </c>
      <c r="C209" s="31">
        <v>4301070948</v>
      </c>
      <c r="D209" s="359">
        <v>4607111037022</v>
      </c>
      <c r="E209" s="360"/>
      <c r="F209" s="345">
        <v>0.7</v>
      </c>
      <c r="G209" s="32">
        <v>8</v>
      </c>
      <c r="H209" s="345">
        <v>5.6</v>
      </c>
      <c r="I209" s="345">
        <v>5.87</v>
      </c>
      <c r="J209" s="32">
        <v>84</v>
      </c>
      <c r="K209" s="32" t="s">
        <v>67</v>
      </c>
      <c r="L209" s="32" t="s">
        <v>114</v>
      </c>
      <c r="M209" s="33" t="s">
        <v>69</v>
      </c>
      <c r="N209" s="33"/>
      <c r="O209" s="32">
        <v>180</v>
      </c>
      <c r="P209" s="3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51"/>
      <c r="R209" s="351"/>
      <c r="S209" s="351"/>
      <c r="T209" s="352"/>
      <c r="U209" s="34"/>
      <c r="V209" s="34"/>
      <c r="W209" s="35" t="s">
        <v>70</v>
      </c>
      <c r="X209" s="346">
        <v>120</v>
      </c>
      <c r="Y209" s="347">
        <f>IFERROR(IF(X209="","",X209),"")</f>
        <v>120</v>
      </c>
      <c r="Z209" s="36">
        <f>IFERROR(IF(X209="","",X209*0.0155),"")</f>
        <v>1.8599999999999999</v>
      </c>
      <c r="AA209" s="56"/>
      <c r="AB209" s="57"/>
      <c r="AC209" s="224" t="s">
        <v>335</v>
      </c>
      <c r="AG209" s="67"/>
      <c r="AJ209" s="71" t="s">
        <v>115</v>
      </c>
      <c r="AK209" s="71">
        <v>84</v>
      </c>
      <c r="BB209" s="225" t="s">
        <v>1</v>
      </c>
      <c r="BM209" s="67">
        <f>IFERROR(X209*I209,"0")</f>
        <v>704.4</v>
      </c>
      <c r="BN209" s="67">
        <f>IFERROR(Y209*I209,"0")</f>
        <v>704.4</v>
      </c>
      <c r="BO209" s="67">
        <f>IFERROR(X209/J209,"0")</f>
        <v>1.4285714285714286</v>
      </c>
      <c r="BP209" s="67">
        <f>IFERROR(Y209/J209,"0")</f>
        <v>1.4285714285714286</v>
      </c>
    </row>
    <row r="210" spans="1:68" ht="27" customHeight="1" x14ac:dyDescent="0.25">
      <c r="A210" s="54" t="s">
        <v>336</v>
      </c>
      <c r="B210" s="54" t="s">
        <v>337</v>
      </c>
      <c r="C210" s="31">
        <v>4301070990</v>
      </c>
      <c r="D210" s="359">
        <v>4607111038494</v>
      </c>
      <c r="E210" s="360"/>
      <c r="F210" s="345">
        <v>0.7</v>
      </c>
      <c r="G210" s="32">
        <v>8</v>
      </c>
      <c r="H210" s="345">
        <v>5.6</v>
      </c>
      <c r="I210" s="345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5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51"/>
      <c r="R210" s="351"/>
      <c r="S210" s="351"/>
      <c r="T210" s="352"/>
      <c r="U210" s="34"/>
      <c r="V210" s="34"/>
      <c r="W210" s="35" t="s">
        <v>70</v>
      </c>
      <c r="X210" s="346">
        <v>0</v>
      </c>
      <c r="Y210" s="347">
        <f>IFERROR(IF(X210="","",X210),"")</f>
        <v>0</v>
      </c>
      <c r="Z210" s="36">
        <f>IFERROR(IF(X210="","",X210*0.0155),"")</f>
        <v>0</v>
      </c>
      <c r="AA210" s="56"/>
      <c r="AB210" s="57"/>
      <c r="AC210" s="226" t="s">
        <v>338</v>
      </c>
      <c r="AG210" s="67"/>
      <c r="AJ210" s="71" t="s">
        <v>72</v>
      </c>
      <c r="AK210" s="71">
        <v>1</v>
      </c>
      <c r="BB210" s="22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4301070966</v>
      </c>
      <c r="D211" s="359">
        <v>4607111038135</v>
      </c>
      <c r="E211" s="360"/>
      <c r="F211" s="345">
        <v>0.7</v>
      </c>
      <c r="G211" s="32">
        <v>8</v>
      </c>
      <c r="H211" s="345">
        <v>5.6</v>
      </c>
      <c r="I211" s="345">
        <v>5.87</v>
      </c>
      <c r="J211" s="32">
        <v>84</v>
      </c>
      <c r="K211" s="32" t="s">
        <v>67</v>
      </c>
      <c r="L211" s="32" t="s">
        <v>109</v>
      </c>
      <c r="M211" s="33" t="s">
        <v>69</v>
      </c>
      <c r="N211" s="33"/>
      <c r="O211" s="32">
        <v>180</v>
      </c>
      <c r="P211" s="47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51"/>
      <c r="R211" s="351"/>
      <c r="S211" s="351"/>
      <c r="T211" s="352"/>
      <c r="U211" s="34"/>
      <c r="V211" s="34"/>
      <c r="W211" s="35" t="s">
        <v>70</v>
      </c>
      <c r="X211" s="346">
        <v>12</v>
      </c>
      <c r="Y211" s="347">
        <f>IFERROR(IF(X211="","",X211),"")</f>
        <v>12</v>
      </c>
      <c r="Z211" s="36">
        <f>IFERROR(IF(X211="","",X211*0.0155),"")</f>
        <v>0.186</v>
      </c>
      <c r="AA211" s="56"/>
      <c r="AB211" s="57"/>
      <c r="AC211" s="228" t="s">
        <v>341</v>
      </c>
      <c r="AG211" s="67"/>
      <c r="AJ211" s="71" t="s">
        <v>111</v>
      </c>
      <c r="AK211" s="71">
        <v>12</v>
      </c>
      <c r="BB211" s="229" t="s">
        <v>1</v>
      </c>
      <c r="BM211" s="67">
        <f>IFERROR(X211*I211,"0")</f>
        <v>70.44</v>
      </c>
      <c r="BN211" s="67">
        <f>IFERROR(Y211*I211,"0")</f>
        <v>70.44</v>
      </c>
      <c r="BO211" s="67">
        <f>IFERROR(X211/J211,"0")</f>
        <v>0.14285714285714285</v>
      </c>
      <c r="BP211" s="67">
        <f>IFERROR(Y211/J211,"0")</f>
        <v>0.14285714285714285</v>
      </c>
    </row>
    <row r="212" spans="1:68" x14ac:dyDescent="0.2">
      <c r="A212" s="368"/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69"/>
      <c r="P212" s="361" t="s">
        <v>73</v>
      </c>
      <c r="Q212" s="362"/>
      <c r="R212" s="362"/>
      <c r="S212" s="362"/>
      <c r="T212" s="362"/>
      <c r="U212" s="362"/>
      <c r="V212" s="363"/>
      <c r="W212" s="37" t="s">
        <v>70</v>
      </c>
      <c r="X212" s="348">
        <f>IFERROR(SUM(X209:X211),"0")</f>
        <v>132</v>
      </c>
      <c r="Y212" s="348">
        <f>IFERROR(SUM(Y209:Y211),"0")</f>
        <v>132</v>
      </c>
      <c r="Z212" s="348">
        <f>IFERROR(IF(Z209="",0,Z209),"0")+IFERROR(IF(Z210="",0,Z210),"0")+IFERROR(IF(Z211="",0,Z211),"0")</f>
        <v>2.0459999999999998</v>
      </c>
      <c r="AA212" s="349"/>
      <c r="AB212" s="349"/>
      <c r="AC212" s="349"/>
    </row>
    <row r="213" spans="1:68" x14ac:dyDescent="0.2">
      <c r="A213" s="356"/>
      <c r="B213" s="356"/>
      <c r="C213" s="356"/>
      <c r="D213" s="356"/>
      <c r="E213" s="356"/>
      <c r="F213" s="356"/>
      <c r="G213" s="356"/>
      <c r="H213" s="356"/>
      <c r="I213" s="356"/>
      <c r="J213" s="356"/>
      <c r="K213" s="356"/>
      <c r="L213" s="356"/>
      <c r="M213" s="356"/>
      <c r="N213" s="356"/>
      <c r="O213" s="369"/>
      <c r="P213" s="361" t="s">
        <v>73</v>
      </c>
      <c r="Q213" s="362"/>
      <c r="R213" s="362"/>
      <c r="S213" s="362"/>
      <c r="T213" s="362"/>
      <c r="U213" s="362"/>
      <c r="V213" s="363"/>
      <c r="W213" s="37" t="s">
        <v>74</v>
      </c>
      <c r="X213" s="348">
        <f>IFERROR(SUMPRODUCT(X209:X211*H209:H211),"0")</f>
        <v>739.2</v>
      </c>
      <c r="Y213" s="348">
        <f>IFERROR(SUMPRODUCT(Y209:Y211*H209:H211),"0")</f>
        <v>739.2</v>
      </c>
      <c r="Z213" s="37"/>
      <c r="AA213" s="349"/>
      <c r="AB213" s="349"/>
      <c r="AC213" s="349"/>
    </row>
    <row r="214" spans="1:68" ht="16.5" customHeight="1" x14ac:dyDescent="0.25">
      <c r="A214" s="355" t="s">
        <v>342</v>
      </c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6"/>
      <c r="N214" s="356"/>
      <c r="O214" s="356"/>
      <c r="P214" s="356"/>
      <c r="Q214" s="356"/>
      <c r="R214" s="356"/>
      <c r="S214" s="356"/>
      <c r="T214" s="356"/>
      <c r="U214" s="356"/>
      <c r="V214" s="356"/>
      <c r="W214" s="356"/>
      <c r="X214" s="356"/>
      <c r="Y214" s="356"/>
      <c r="Z214" s="356"/>
      <c r="AA214" s="341"/>
      <c r="AB214" s="341"/>
      <c r="AC214" s="341"/>
    </row>
    <row r="215" spans="1:68" ht="14.25" customHeight="1" x14ac:dyDescent="0.25">
      <c r="A215" s="364" t="s">
        <v>64</v>
      </c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6"/>
      <c r="N215" s="356"/>
      <c r="O215" s="356"/>
      <c r="P215" s="356"/>
      <c r="Q215" s="356"/>
      <c r="R215" s="356"/>
      <c r="S215" s="356"/>
      <c r="T215" s="356"/>
      <c r="U215" s="356"/>
      <c r="V215" s="356"/>
      <c r="W215" s="356"/>
      <c r="X215" s="356"/>
      <c r="Y215" s="356"/>
      <c r="Z215" s="356"/>
      <c r="AA215" s="342"/>
      <c r="AB215" s="342"/>
      <c r="AC215" s="342"/>
    </row>
    <row r="216" spans="1:68" ht="27" customHeight="1" x14ac:dyDescent="0.25">
      <c r="A216" s="54" t="s">
        <v>343</v>
      </c>
      <c r="B216" s="54" t="s">
        <v>344</v>
      </c>
      <c r="C216" s="31">
        <v>4301070996</v>
      </c>
      <c r="D216" s="359">
        <v>4607111038654</v>
      </c>
      <c r="E216" s="360"/>
      <c r="F216" s="345">
        <v>0.4</v>
      </c>
      <c r="G216" s="32">
        <v>16</v>
      </c>
      <c r="H216" s="345">
        <v>6.4</v>
      </c>
      <c r="I216" s="345">
        <v>6.63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51"/>
      <c r="R216" s="351"/>
      <c r="S216" s="351"/>
      <c r="T216" s="352"/>
      <c r="U216" s="34"/>
      <c r="V216" s="34"/>
      <c r="W216" s="35" t="s">
        <v>70</v>
      </c>
      <c r="X216" s="346">
        <v>0</v>
      </c>
      <c r="Y216" s="347">
        <f t="shared" ref="Y216:Y221" si="23">IFERROR(IF(X216="","",X216),"")</f>
        <v>0</v>
      </c>
      <c r="Z216" s="36">
        <f t="shared" ref="Z216:Z221" si="24">IFERROR(IF(X216="","",X216*0.0155),"")</f>
        <v>0</v>
      </c>
      <c r="AA216" s="56"/>
      <c r="AB216" s="57"/>
      <c r="AC216" s="230" t="s">
        <v>345</v>
      </c>
      <c r="AG216" s="67"/>
      <c r="AJ216" s="71" t="s">
        <v>72</v>
      </c>
      <c r="AK216" s="71">
        <v>1</v>
      </c>
      <c r="BB216" s="231" t="s">
        <v>1</v>
      </c>
      <c r="BM216" s="67">
        <f t="shared" ref="BM216:BM221" si="25">IFERROR(X216*I216,"0")</f>
        <v>0</v>
      </c>
      <c r="BN216" s="67">
        <f t="shared" ref="BN216:BN221" si="26">IFERROR(Y216*I216,"0")</f>
        <v>0</v>
      </c>
      <c r="BO216" s="67">
        <f t="shared" ref="BO216:BO221" si="27">IFERROR(X216/J216,"0")</f>
        <v>0</v>
      </c>
      <c r="BP216" s="67">
        <f t="shared" ref="BP216:BP221" si="28">IFERROR(Y216/J216,"0")</f>
        <v>0</v>
      </c>
    </row>
    <row r="217" spans="1:68" ht="27" customHeight="1" x14ac:dyDescent="0.25">
      <c r="A217" s="54" t="s">
        <v>346</v>
      </c>
      <c r="B217" s="54" t="s">
        <v>347</v>
      </c>
      <c r="C217" s="31">
        <v>4301070997</v>
      </c>
      <c r="D217" s="359">
        <v>4607111038586</v>
      </c>
      <c r="E217" s="360"/>
      <c r="F217" s="345">
        <v>0.7</v>
      </c>
      <c r="G217" s="32">
        <v>8</v>
      </c>
      <c r="H217" s="345">
        <v>5.6</v>
      </c>
      <c r="I217" s="345">
        <v>5.83</v>
      </c>
      <c r="J217" s="32">
        <v>84</v>
      </c>
      <c r="K217" s="32" t="s">
        <v>67</v>
      </c>
      <c r="L217" s="32" t="s">
        <v>109</v>
      </c>
      <c r="M217" s="33" t="s">
        <v>69</v>
      </c>
      <c r="N217" s="33"/>
      <c r="O217" s="32">
        <v>180</v>
      </c>
      <c r="P217" s="4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51"/>
      <c r="R217" s="351"/>
      <c r="S217" s="351"/>
      <c r="T217" s="352"/>
      <c r="U217" s="34"/>
      <c r="V217" s="34"/>
      <c r="W217" s="35" t="s">
        <v>70</v>
      </c>
      <c r="X217" s="346">
        <v>36</v>
      </c>
      <c r="Y217" s="347">
        <f t="shared" si="23"/>
        <v>36</v>
      </c>
      <c r="Z217" s="36">
        <f t="shared" si="24"/>
        <v>0.55800000000000005</v>
      </c>
      <c r="AA217" s="56"/>
      <c r="AB217" s="57"/>
      <c r="AC217" s="232" t="s">
        <v>345</v>
      </c>
      <c r="AG217" s="67"/>
      <c r="AJ217" s="71" t="s">
        <v>111</v>
      </c>
      <c r="AK217" s="71">
        <v>12</v>
      </c>
      <c r="BB217" s="233" t="s">
        <v>1</v>
      </c>
      <c r="BM217" s="67">
        <f t="shared" si="25"/>
        <v>209.88</v>
      </c>
      <c r="BN217" s="67">
        <f t="shared" si="26"/>
        <v>209.88</v>
      </c>
      <c r="BO217" s="67">
        <f t="shared" si="27"/>
        <v>0.42857142857142855</v>
      </c>
      <c r="BP217" s="67">
        <f t="shared" si="28"/>
        <v>0.42857142857142855</v>
      </c>
    </row>
    <row r="218" spans="1:68" ht="27" customHeight="1" x14ac:dyDescent="0.25">
      <c r="A218" s="54" t="s">
        <v>348</v>
      </c>
      <c r="B218" s="54" t="s">
        <v>349</v>
      </c>
      <c r="C218" s="31">
        <v>4301070962</v>
      </c>
      <c r="D218" s="359">
        <v>4607111038609</v>
      </c>
      <c r="E218" s="360"/>
      <c r="F218" s="345">
        <v>0.4</v>
      </c>
      <c r="G218" s="32">
        <v>16</v>
      </c>
      <c r="H218" s="345">
        <v>6.4</v>
      </c>
      <c r="I218" s="345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7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51"/>
      <c r="R218" s="351"/>
      <c r="S218" s="351"/>
      <c r="T218" s="352"/>
      <c r="U218" s="34"/>
      <c r="V218" s="34"/>
      <c r="W218" s="35" t="s">
        <v>70</v>
      </c>
      <c r="X218" s="346">
        <v>0</v>
      </c>
      <c r="Y218" s="347">
        <f t="shared" si="23"/>
        <v>0</v>
      </c>
      <c r="Z218" s="36">
        <f t="shared" si="24"/>
        <v>0</v>
      </c>
      <c r="AA218" s="56"/>
      <c r="AB218" s="57"/>
      <c r="AC218" s="234" t="s">
        <v>350</v>
      </c>
      <c r="AG218" s="67"/>
      <c r="AJ218" s="71" t="s">
        <v>72</v>
      </c>
      <c r="AK218" s="71">
        <v>1</v>
      </c>
      <c r="BB218" s="235" t="s">
        <v>1</v>
      </c>
      <c r="BM218" s="67">
        <f t="shared" si="25"/>
        <v>0</v>
      </c>
      <c r="BN218" s="67">
        <f t="shared" si="26"/>
        <v>0</v>
      </c>
      <c r="BO218" s="67">
        <f t="shared" si="27"/>
        <v>0</v>
      </c>
      <c r="BP218" s="67">
        <f t="shared" si="28"/>
        <v>0</v>
      </c>
    </row>
    <row r="219" spans="1:68" ht="27" customHeight="1" x14ac:dyDescent="0.25">
      <c r="A219" s="54" t="s">
        <v>351</v>
      </c>
      <c r="B219" s="54" t="s">
        <v>352</v>
      </c>
      <c r="C219" s="31">
        <v>4301070963</v>
      </c>
      <c r="D219" s="359">
        <v>4607111038630</v>
      </c>
      <c r="E219" s="360"/>
      <c r="F219" s="345">
        <v>0.7</v>
      </c>
      <c r="G219" s="32">
        <v>8</v>
      </c>
      <c r="H219" s="345">
        <v>5.6</v>
      </c>
      <c r="I219" s="345">
        <v>5.87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5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51"/>
      <c r="R219" s="351"/>
      <c r="S219" s="351"/>
      <c r="T219" s="352"/>
      <c r="U219" s="34"/>
      <c r="V219" s="34"/>
      <c r="W219" s="35" t="s">
        <v>70</v>
      </c>
      <c r="X219" s="346">
        <v>0</v>
      </c>
      <c r="Y219" s="347">
        <f t="shared" si="23"/>
        <v>0</v>
      </c>
      <c r="Z219" s="36">
        <f t="shared" si="24"/>
        <v>0</v>
      </c>
      <c r="AA219" s="56"/>
      <c r="AB219" s="57"/>
      <c r="AC219" s="236" t="s">
        <v>350</v>
      </c>
      <c r="AG219" s="67"/>
      <c r="AJ219" s="71" t="s">
        <v>72</v>
      </c>
      <c r="AK219" s="71">
        <v>1</v>
      </c>
      <c r="BB219" s="237" t="s">
        <v>1</v>
      </c>
      <c r="BM219" s="67">
        <f t="shared" si="25"/>
        <v>0</v>
      </c>
      <c r="BN219" s="67">
        <f t="shared" si="26"/>
        <v>0</v>
      </c>
      <c r="BO219" s="67">
        <f t="shared" si="27"/>
        <v>0</v>
      </c>
      <c r="BP219" s="67">
        <f t="shared" si="28"/>
        <v>0</v>
      </c>
    </row>
    <row r="220" spans="1:68" ht="27" customHeight="1" x14ac:dyDescent="0.25">
      <c r="A220" s="54" t="s">
        <v>353</v>
      </c>
      <c r="B220" s="54" t="s">
        <v>354</v>
      </c>
      <c r="C220" s="31">
        <v>4301070959</v>
      </c>
      <c r="D220" s="359">
        <v>4607111038616</v>
      </c>
      <c r="E220" s="360"/>
      <c r="F220" s="345">
        <v>0.4</v>
      </c>
      <c r="G220" s="32">
        <v>16</v>
      </c>
      <c r="H220" s="345">
        <v>6.4</v>
      </c>
      <c r="I220" s="345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6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51"/>
      <c r="R220" s="351"/>
      <c r="S220" s="351"/>
      <c r="T220" s="352"/>
      <c r="U220" s="34"/>
      <c r="V220" s="34"/>
      <c r="W220" s="35" t="s">
        <v>70</v>
      </c>
      <c r="X220" s="346">
        <v>0</v>
      </c>
      <c r="Y220" s="347">
        <f t="shared" si="23"/>
        <v>0</v>
      </c>
      <c r="Z220" s="36">
        <f t="shared" si="24"/>
        <v>0</v>
      </c>
      <c r="AA220" s="56"/>
      <c r="AB220" s="57"/>
      <c r="AC220" s="238" t="s">
        <v>345</v>
      </c>
      <c r="AG220" s="67"/>
      <c r="AJ220" s="71" t="s">
        <v>72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355</v>
      </c>
      <c r="B221" s="54" t="s">
        <v>356</v>
      </c>
      <c r="C221" s="31">
        <v>4301070960</v>
      </c>
      <c r="D221" s="359">
        <v>4607111038623</v>
      </c>
      <c r="E221" s="360"/>
      <c r="F221" s="345">
        <v>0.7</v>
      </c>
      <c r="G221" s="32">
        <v>8</v>
      </c>
      <c r="H221" s="345">
        <v>5.6</v>
      </c>
      <c r="I221" s="345">
        <v>5.87</v>
      </c>
      <c r="J221" s="32">
        <v>84</v>
      </c>
      <c r="K221" s="32" t="s">
        <v>67</v>
      </c>
      <c r="L221" s="32" t="s">
        <v>109</v>
      </c>
      <c r="M221" s="33" t="s">
        <v>69</v>
      </c>
      <c r="N221" s="33"/>
      <c r="O221" s="32">
        <v>180</v>
      </c>
      <c r="P221" s="3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51"/>
      <c r="R221" s="351"/>
      <c r="S221" s="351"/>
      <c r="T221" s="352"/>
      <c r="U221" s="34"/>
      <c r="V221" s="34"/>
      <c r="W221" s="35" t="s">
        <v>70</v>
      </c>
      <c r="X221" s="346">
        <v>60</v>
      </c>
      <c r="Y221" s="347">
        <f t="shared" si="23"/>
        <v>60</v>
      </c>
      <c r="Z221" s="36">
        <f t="shared" si="24"/>
        <v>0.92999999999999994</v>
      </c>
      <c r="AA221" s="56"/>
      <c r="AB221" s="57"/>
      <c r="AC221" s="240" t="s">
        <v>345</v>
      </c>
      <c r="AG221" s="67"/>
      <c r="AJ221" s="71" t="s">
        <v>111</v>
      </c>
      <c r="AK221" s="71">
        <v>12</v>
      </c>
      <c r="BB221" s="241" t="s">
        <v>1</v>
      </c>
      <c r="BM221" s="67">
        <f t="shared" si="25"/>
        <v>352.2</v>
      </c>
      <c r="BN221" s="67">
        <f t="shared" si="26"/>
        <v>352.2</v>
      </c>
      <c r="BO221" s="67">
        <f t="shared" si="27"/>
        <v>0.7142857142857143</v>
      </c>
      <c r="BP221" s="67">
        <f t="shared" si="28"/>
        <v>0.7142857142857143</v>
      </c>
    </row>
    <row r="222" spans="1:68" x14ac:dyDescent="0.2">
      <c r="A222" s="368"/>
      <c r="B222" s="356"/>
      <c r="C222" s="356"/>
      <c r="D222" s="356"/>
      <c r="E222" s="356"/>
      <c r="F222" s="356"/>
      <c r="G222" s="356"/>
      <c r="H222" s="356"/>
      <c r="I222" s="356"/>
      <c r="J222" s="356"/>
      <c r="K222" s="356"/>
      <c r="L222" s="356"/>
      <c r="M222" s="356"/>
      <c r="N222" s="356"/>
      <c r="O222" s="369"/>
      <c r="P222" s="361" t="s">
        <v>73</v>
      </c>
      <c r="Q222" s="362"/>
      <c r="R222" s="362"/>
      <c r="S222" s="362"/>
      <c r="T222" s="362"/>
      <c r="U222" s="362"/>
      <c r="V222" s="363"/>
      <c r="W222" s="37" t="s">
        <v>70</v>
      </c>
      <c r="X222" s="348">
        <f>IFERROR(SUM(X216:X221),"0")</f>
        <v>96</v>
      </c>
      <c r="Y222" s="348">
        <f>IFERROR(SUM(Y216:Y221),"0")</f>
        <v>96</v>
      </c>
      <c r="Z222" s="348">
        <f>IFERROR(IF(Z216="",0,Z216),"0")+IFERROR(IF(Z217="",0,Z217),"0")+IFERROR(IF(Z218="",0,Z218),"0")+IFERROR(IF(Z219="",0,Z219),"0")+IFERROR(IF(Z220="",0,Z220),"0")+IFERROR(IF(Z221="",0,Z221),"0")</f>
        <v>1.488</v>
      </c>
      <c r="AA222" s="349"/>
      <c r="AB222" s="349"/>
      <c r="AC222" s="349"/>
    </row>
    <row r="223" spans="1:68" x14ac:dyDescent="0.2">
      <c r="A223" s="356"/>
      <c r="B223" s="356"/>
      <c r="C223" s="356"/>
      <c r="D223" s="356"/>
      <c r="E223" s="356"/>
      <c r="F223" s="356"/>
      <c r="G223" s="356"/>
      <c r="H223" s="356"/>
      <c r="I223" s="356"/>
      <c r="J223" s="356"/>
      <c r="K223" s="356"/>
      <c r="L223" s="356"/>
      <c r="M223" s="356"/>
      <c r="N223" s="356"/>
      <c r="O223" s="369"/>
      <c r="P223" s="361" t="s">
        <v>73</v>
      </c>
      <c r="Q223" s="362"/>
      <c r="R223" s="362"/>
      <c r="S223" s="362"/>
      <c r="T223" s="362"/>
      <c r="U223" s="362"/>
      <c r="V223" s="363"/>
      <c r="W223" s="37" t="s">
        <v>74</v>
      </c>
      <c r="X223" s="348">
        <f>IFERROR(SUMPRODUCT(X216:X221*H216:H221),"0")</f>
        <v>537.6</v>
      </c>
      <c r="Y223" s="348">
        <f>IFERROR(SUMPRODUCT(Y216:Y221*H216:H221),"0")</f>
        <v>537.6</v>
      </c>
      <c r="Z223" s="37"/>
      <c r="AA223" s="349"/>
      <c r="AB223" s="349"/>
      <c r="AC223" s="349"/>
    </row>
    <row r="224" spans="1:68" ht="16.5" customHeight="1" x14ac:dyDescent="0.25">
      <c r="A224" s="355" t="s">
        <v>357</v>
      </c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6"/>
      <c r="N224" s="356"/>
      <c r="O224" s="356"/>
      <c r="P224" s="356"/>
      <c r="Q224" s="356"/>
      <c r="R224" s="356"/>
      <c r="S224" s="356"/>
      <c r="T224" s="356"/>
      <c r="U224" s="356"/>
      <c r="V224" s="356"/>
      <c r="W224" s="356"/>
      <c r="X224" s="356"/>
      <c r="Y224" s="356"/>
      <c r="Z224" s="356"/>
      <c r="AA224" s="341"/>
      <c r="AB224" s="341"/>
      <c r="AC224" s="341"/>
    </row>
    <row r="225" spans="1:68" ht="14.25" customHeight="1" x14ac:dyDescent="0.25">
      <c r="A225" s="364" t="s">
        <v>64</v>
      </c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6"/>
      <c r="N225" s="356"/>
      <c r="O225" s="356"/>
      <c r="P225" s="356"/>
      <c r="Q225" s="356"/>
      <c r="R225" s="356"/>
      <c r="S225" s="356"/>
      <c r="T225" s="356"/>
      <c r="U225" s="356"/>
      <c r="V225" s="356"/>
      <c r="W225" s="356"/>
      <c r="X225" s="356"/>
      <c r="Y225" s="356"/>
      <c r="Z225" s="356"/>
      <c r="AA225" s="342"/>
      <c r="AB225" s="342"/>
      <c r="AC225" s="342"/>
    </row>
    <row r="226" spans="1:68" ht="27" customHeight="1" x14ac:dyDescent="0.25">
      <c r="A226" s="54" t="s">
        <v>358</v>
      </c>
      <c r="B226" s="54" t="s">
        <v>359</v>
      </c>
      <c r="C226" s="31">
        <v>4301070915</v>
      </c>
      <c r="D226" s="359">
        <v>4607111035882</v>
      </c>
      <c r="E226" s="360"/>
      <c r="F226" s="345">
        <v>0.43</v>
      </c>
      <c r="G226" s="32">
        <v>16</v>
      </c>
      <c r="H226" s="345">
        <v>6.88</v>
      </c>
      <c r="I226" s="345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52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51"/>
      <c r="R226" s="351"/>
      <c r="S226" s="351"/>
      <c r="T226" s="352"/>
      <c r="U226" s="34"/>
      <c r="V226" s="34"/>
      <c r="W226" s="35" t="s">
        <v>70</v>
      </c>
      <c r="X226" s="346">
        <v>0</v>
      </c>
      <c r="Y226" s="347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360</v>
      </c>
      <c r="AG226" s="67"/>
      <c r="AJ226" s="71" t="s">
        <v>72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361</v>
      </c>
      <c r="B227" s="54" t="s">
        <v>362</v>
      </c>
      <c r="C227" s="31">
        <v>4301070921</v>
      </c>
      <c r="D227" s="359">
        <v>4607111035905</v>
      </c>
      <c r="E227" s="360"/>
      <c r="F227" s="345">
        <v>0.9</v>
      </c>
      <c r="G227" s="32">
        <v>8</v>
      </c>
      <c r="H227" s="345">
        <v>7.2</v>
      </c>
      <c r="I227" s="345">
        <v>7.47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1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51"/>
      <c r="R227" s="351"/>
      <c r="S227" s="351"/>
      <c r="T227" s="352"/>
      <c r="U227" s="34"/>
      <c r="V227" s="34"/>
      <c r="W227" s="35" t="s">
        <v>70</v>
      </c>
      <c r="X227" s="346">
        <v>0</v>
      </c>
      <c r="Y227" s="347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360</v>
      </c>
      <c r="AG227" s="67"/>
      <c r="AJ227" s="71" t="s">
        <v>72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363</v>
      </c>
      <c r="B228" s="54" t="s">
        <v>364</v>
      </c>
      <c r="C228" s="31">
        <v>4301070917</v>
      </c>
      <c r="D228" s="359">
        <v>4607111035912</v>
      </c>
      <c r="E228" s="360"/>
      <c r="F228" s="345">
        <v>0.43</v>
      </c>
      <c r="G228" s="32">
        <v>16</v>
      </c>
      <c r="H228" s="345">
        <v>6.88</v>
      </c>
      <c r="I228" s="345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6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51"/>
      <c r="R228" s="351"/>
      <c r="S228" s="351"/>
      <c r="T228" s="352"/>
      <c r="U228" s="34"/>
      <c r="V228" s="34"/>
      <c r="W228" s="35" t="s">
        <v>70</v>
      </c>
      <c r="X228" s="346">
        <v>0</v>
      </c>
      <c r="Y228" s="347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365</v>
      </c>
      <c r="AG228" s="67"/>
      <c r="AJ228" s="71" t="s">
        <v>72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366</v>
      </c>
      <c r="B229" s="54" t="s">
        <v>367</v>
      </c>
      <c r="C229" s="31">
        <v>4301070920</v>
      </c>
      <c r="D229" s="359">
        <v>4607111035929</v>
      </c>
      <c r="E229" s="360"/>
      <c r="F229" s="345">
        <v>0.9</v>
      </c>
      <c r="G229" s="32">
        <v>8</v>
      </c>
      <c r="H229" s="345">
        <v>7.2</v>
      </c>
      <c r="I229" s="345">
        <v>7.47</v>
      </c>
      <c r="J229" s="32">
        <v>84</v>
      </c>
      <c r="K229" s="32" t="s">
        <v>67</v>
      </c>
      <c r="L229" s="32" t="s">
        <v>109</v>
      </c>
      <c r="M229" s="33" t="s">
        <v>69</v>
      </c>
      <c r="N229" s="33"/>
      <c r="O229" s="32">
        <v>180</v>
      </c>
      <c r="P229" s="4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51"/>
      <c r="R229" s="351"/>
      <c r="S229" s="351"/>
      <c r="T229" s="352"/>
      <c r="U229" s="34"/>
      <c r="V229" s="34"/>
      <c r="W229" s="35" t="s">
        <v>70</v>
      </c>
      <c r="X229" s="346">
        <v>0</v>
      </c>
      <c r="Y229" s="347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365</v>
      </c>
      <c r="AG229" s="67"/>
      <c r="AJ229" s="71" t="s">
        <v>111</v>
      </c>
      <c r="AK229" s="71">
        <v>12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68"/>
      <c r="B230" s="356"/>
      <c r="C230" s="356"/>
      <c r="D230" s="356"/>
      <c r="E230" s="356"/>
      <c r="F230" s="356"/>
      <c r="G230" s="356"/>
      <c r="H230" s="356"/>
      <c r="I230" s="356"/>
      <c r="J230" s="356"/>
      <c r="K230" s="356"/>
      <c r="L230" s="356"/>
      <c r="M230" s="356"/>
      <c r="N230" s="356"/>
      <c r="O230" s="369"/>
      <c r="P230" s="361" t="s">
        <v>73</v>
      </c>
      <c r="Q230" s="362"/>
      <c r="R230" s="362"/>
      <c r="S230" s="362"/>
      <c r="T230" s="362"/>
      <c r="U230" s="362"/>
      <c r="V230" s="363"/>
      <c r="W230" s="37" t="s">
        <v>70</v>
      </c>
      <c r="X230" s="348">
        <f>IFERROR(SUM(X226:X229),"0")</f>
        <v>0</v>
      </c>
      <c r="Y230" s="348">
        <f>IFERROR(SUM(Y226:Y229),"0")</f>
        <v>0</v>
      </c>
      <c r="Z230" s="348">
        <f>IFERROR(IF(Z226="",0,Z226),"0")+IFERROR(IF(Z227="",0,Z227),"0")+IFERROR(IF(Z228="",0,Z228),"0")+IFERROR(IF(Z229="",0,Z229),"0")</f>
        <v>0</v>
      </c>
      <c r="AA230" s="349"/>
      <c r="AB230" s="349"/>
      <c r="AC230" s="349"/>
    </row>
    <row r="231" spans="1:68" x14ac:dyDescent="0.2">
      <c r="A231" s="356"/>
      <c r="B231" s="356"/>
      <c r="C231" s="356"/>
      <c r="D231" s="356"/>
      <c r="E231" s="356"/>
      <c r="F231" s="356"/>
      <c r="G231" s="356"/>
      <c r="H231" s="356"/>
      <c r="I231" s="356"/>
      <c r="J231" s="356"/>
      <c r="K231" s="356"/>
      <c r="L231" s="356"/>
      <c r="M231" s="356"/>
      <c r="N231" s="356"/>
      <c r="O231" s="369"/>
      <c r="P231" s="361" t="s">
        <v>73</v>
      </c>
      <c r="Q231" s="362"/>
      <c r="R231" s="362"/>
      <c r="S231" s="362"/>
      <c r="T231" s="362"/>
      <c r="U231" s="362"/>
      <c r="V231" s="363"/>
      <c r="W231" s="37" t="s">
        <v>74</v>
      </c>
      <c r="X231" s="348">
        <f>IFERROR(SUMPRODUCT(X226:X229*H226:H229),"0")</f>
        <v>0</v>
      </c>
      <c r="Y231" s="348">
        <f>IFERROR(SUMPRODUCT(Y226:Y229*H226:H229),"0")</f>
        <v>0</v>
      </c>
      <c r="Z231" s="37"/>
      <c r="AA231" s="349"/>
      <c r="AB231" s="349"/>
      <c r="AC231" s="349"/>
    </row>
    <row r="232" spans="1:68" ht="16.5" customHeight="1" x14ac:dyDescent="0.25">
      <c r="A232" s="355" t="s">
        <v>368</v>
      </c>
      <c r="B232" s="356"/>
      <c r="C232" s="356"/>
      <c r="D232" s="356"/>
      <c r="E232" s="356"/>
      <c r="F232" s="356"/>
      <c r="G232" s="356"/>
      <c r="H232" s="356"/>
      <c r="I232" s="356"/>
      <c r="J232" s="356"/>
      <c r="K232" s="356"/>
      <c r="L232" s="356"/>
      <c r="M232" s="356"/>
      <c r="N232" s="356"/>
      <c r="O232" s="356"/>
      <c r="P232" s="356"/>
      <c r="Q232" s="356"/>
      <c r="R232" s="356"/>
      <c r="S232" s="356"/>
      <c r="T232" s="356"/>
      <c r="U232" s="356"/>
      <c r="V232" s="356"/>
      <c r="W232" s="356"/>
      <c r="X232" s="356"/>
      <c r="Y232" s="356"/>
      <c r="Z232" s="356"/>
      <c r="AA232" s="341"/>
      <c r="AB232" s="341"/>
      <c r="AC232" s="341"/>
    </row>
    <row r="233" spans="1:68" ht="14.25" customHeight="1" x14ac:dyDescent="0.25">
      <c r="A233" s="364" t="s">
        <v>64</v>
      </c>
      <c r="B233" s="356"/>
      <c r="C233" s="356"/>
      <c r="D233" s="356"/>
      <c r="E233" s="356"/>
      <c r="F233" s="356"/>
      <c r="G233" s="356"/>
      <c r="H233" s="356"/>
      <c r="I233" s="356"/>
      <c r="J233" s="356"/>
      <c r="K233" s="356"/>
      <c r="L233" s="356"/>
      <c r="M233" s="356"/>
      <c r="N233" s="356"/>
      <c r="O233" s="356"/>
      <c r="P233" s="356"/>
      <c r="Q233" s="356"/>
      <c r="R233" s="356"/>
      <c r="S233" s="356"/>
      <c r="T233" s="356"/>
      <c r="U233" s="356"/>
      <c r="V233" s="356"/>
      <c r="W233" s="356"/>
      <c r="X233" s="356"/>
      <c r="Y233" s="356"/>
      <c r="Z233" s="356"/>
      <c r="AA233" s="342"/>
      <c r="AB233" s="342"/>
      <c r="AC233" s="342"/>
    </row>
    <row r="234" spans="1:68" ht="16.5" customHeight="1" x14ac:dyDescent="0.25">
      <c r="A234" s="54" t="s">
        <v>369</v>
      </c>
      <c r="B234" s="54" t="s">
        <v>370</v>
      </c>
      <c r="C234" s="31">
        <v>4301070912</v>
      </c>
      <c r="D234" s="359">
        <v>4607111037213</v>
      </c>
      <c r="E234" s="360"/>
      <c r="F234" s="345">
        <v>0.4</v>
      </c>
      <c r="G234" s="32">
        <v>8</v>
      </c>
      <c r="H234" s="345">
        <v>3.2</v>
      </c>
      <c r="I234" s="345">
        <v>3.44</v>
      </c>
      <c r="J234" s="32">
        <v>144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9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51"/>
      <c r="R234" s="351"/>
      <c r="S234" s="351"/>
      <c r="T234" s="352"/>
      <c r="U234" s="34"/>
      <c r="V234" s="34"/>
      <c r="W234" s="35" t="s">
        <v>70</v>
      </c>
      <c r="X234" s="346">
        <v>0</v>
      </c>
      <c r="Y234" s="347">
        <f>IFERROR(IF(X234="","",X234),"")</f>
        <v>0</v>
      </c>
      <c r="Z234" s="36">
        <f>IFERROR(IF(X234="","",X234*0.00866),"")</f>
        <v>0</v>
      </c>
      <c r="AA234" s="56"/>
      <c r="AB234" s="57"/>
      <c r="AC234" s="250" t="s">
        <v>371</v>
      </c>
      <c r="AG234" s="67"/>
      <c r="AJ234" s="71" t="s">
        <v>72</v>
      </c>
      <c r="AK234" s="71">
        <v>1</v>
      </c>
      <c r="BB234" s="25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68"/>
      <c r="B235" s="356"/>
      <c r="C235" s="356"/>
      <c r="D235" s="356"/>
      <c r="E235" s="356"/>
      <c r="F235" s="356"/>
      <c r="G235" s="356"/>
      <c r="H235" s="356"/>
      <c r="I235" s="356"/>
      <c r="J235" s="356"/>
      <c r="K235" s="356"/>
      <c r="L235" s="356"/>
      <c r="M235" s="356"/>
      <c r="N235" s="356"/>
      <c r="O235" s="369"/>
      <c r="P235" s="361" t="s">
        <v>73</v>
      </c>
      <c r="Q235" s="362"/>
      <c r="R235" s="362"/>
      <c r="S235" s="362"/>
      <c r="T235" s="362"/>
      <c r="U235" s="362"/>
      <c r="V235" s="363"/>
      <c r="W235" s="37" t="s">
        <v>70</v>
      </c>
      <c r="X235" s="348">
        <f>IFERROR(SUM(X234:X234),"0")</f>
        <v>0</v>
      </c>
      <c r="Y235" s="348">
        <f>IFERROR(SUM(Y234:Y234),"0")</f>
        <v>0</v>
      </c>
      <c r="Z235" s="348">
        <f>IFERROR(IF(Z234="",0,Z234),"0")</f>
        <v>0</v>
      </c>
      <c r="AA235" s="349"/>
      <c r="AB235" s="349"/>
      <c r="AC235" s="349"/>
    </row>
    <row r="236" spans="1:68" x14ac:dyDescent="0.2">
      <c r="A236" s="356"/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69"/>
      <c r="P236" s="361" t="s">
        <v>73</v>
      </c>
      <c r="Q236" s="362"/>
      <c r="R236" s="362"/>
      <c r="S236" s="362"/>
      <c r="T236" s="362"/>
      <c r="U236" s="362"/>
      <c r="V236" s="363"/>
      <c r="W236" s="37" t="s">
        <v>74</v>
      </c>
      <c r="X236" s="348">
        <f>IFERROR(SUMPRODUCT(X234:X234*H234:H234),"0")</f>
        <v>0</v>
      </c>
      <c r="Y236" s="348">
        <f>IFERROR(SUMPRODUCT(Y234:Y234*H234:H234),"0")</f>
        <v>0</v>
      </c>
      <c r="Z236" s="37"/>
      <c r="AA236" s="349"/>
      <c r="AB236" s="349"/>
      <c r="AC236" s="349"/>
    </row>
    <row r="237" spans="1:68" ht="16.5" customHeight="1" x14ac:dyDescent="0.25">
      <c r="A237" s="355" t="s">
        <v>372</v>
      </c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56"/>
      <c r="P237" s="356"/>
      <c r="Q237" s="356"/>
      <c r="R237" s="356"/>
      <c r="S237" s="356"/>
      <c r="T237" s="356"/>
      <c r="U237" s="356"/>
      <c r="V237" s="356"/>
      <c r="W237" s="356"/>
      <c r="X237" s="356"/>
      <c r="Y237" s="356"/>
      <c r="Z237" s="356"/>
      <c r="AA237" s="341"/>
      <c r="AB237" s="341"/>
      <c r="AC237" s="341"/>
    </row>
    <row r="238" spans="1:68" ht="14.25" customHeight="1" x14ac:dyDescent="0.25">
      <c r="A238" s="364" t="s">
        <v>152</v>
      </c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56"/>
      <c r="N238" s="356"/>
      <c r="O238" s="356"/>
      <c r="P238" s="356"/>
      <c r="Q238" s="356"/>
      <c r="R238" s="356"/>
      <c r="S238" s="356"/>
      <c r="T238" s="356"/>
      <c r="U238" s="356"/>
      <c r="V238" s="356"/>
      <c r="W238" s="356"/>
      <c r="X238" s="356"/>
      <c r="Y238" s="356"/>
      <c r="Z238" s="356"/>
      <c r="AA238" s="342"/>
      <c r="AB238" s="342"/>
      <c r="AC238" s="342"/>
    </row>
    <row r="239" spans="1:68" ht="27" customHeight="1" x14ac:dyDescent="0.25">
      <c r="A239" s="54" t="s">
        <v>373</v>
      </c>
      <c r="B239" s="54" t="s">
        <v>374</v>
      </c>
      <c r="C239" s="31">
        <v>4301135692</v>
      </c>
      <c r="D239" s="359">
        <v>4620207490570</v>
      </c>
      <c r="E239" s="360"/>
      <c r="F239" s="345">
        <v>0.2</v>
      </c>
      <c r="G239" s="32">
        <v>12</v>
      </c>
      <c r="H239" s="345">
        <v>2.4</v>
      </c>
      <c r="I239" s="345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50" t="s">
        <v>375</v>
      </c>
      <c r="Q239" s="351"/>
      <c r="R239" s="351"/>
      <c r="S239" s="351"/>
      <c r="T239" s="352"/>
      <c r="U239" s="34"/>
      <c r="V239" s="34"/>
      <c r="W239" s="35" t="s">
        <v>70</v>
      </c>
      <c r="X239" s="346">
        <v>0</v>
      </c>
      <c r="Y239" s="347">
        <f>IFERROR(IF(X239="","",X239),"")</f>
        <v>0</v>
      </c>
      <c r="Z239" s="36">
        <f>IFERROR(IF(X239="","",X239*0.01788),"")</f>
        <v>0</v>
      </c>
      <c r="AA239" s="56"/>
      <c r="AB239" s="57"/>
      <c r="AC239" s="252" t="s">
        <v>376</v>
      </c>
      <c r="AG239" s="67"/>
      <c r="AJ239" s="71" t="s">
        <v>72</v>
      </c>
      <c r="AK239" s="71">
        <v>1</v>
      </c>
      <c r="BB239" s="253" t="s">
        <v>83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377</v>
      </c>
      <c r="B240" s="54" t="s">
        <v>378</v>
      </c>
      <c r="C240" s="31">
        <v>4301135691</v>
      </c>
      <c r="D240" s="359">
        <v>4620207490549</v>
      </c>
      <c r="E240" s="360"/>
      <c r="F240" s="345">
        <v>0.2</v>
      </c>
      <c r="G240" s="32">
        <v>12</v>
      </c>
      <c r="H240" s="345">
        <v>2.4</v>
      </c>
      <c r="I240" s="345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415" t="s">
        <v>379</v>
      </c>
      <c r="Q240" s="351"/>
      <c r="R240" s="351"/>
      <c r="S240" s="351"/>
      <c r="T240" s="352"/>
      <c r="U240" s="34"/>
      <c r="V240" s="34"/>
      <c r="W240" s="35" t="s">
        <v>70</v>
      </c>
      <c r="X240" s="346">
        <v>0</v>
      </c>
      <c r="Y240" s="347">
        <f>IFERROR(IF(X240="","",X240),"")</f>
        <v>0</v>
      </c>
      <c r="Z240" s="36">
        <f>IFERROR(IF(X240="","",X240*0.01788),"")</f>
        <v>0</v>
      </c>
      <c r="AA240" s="56"/>
      <c r="AB240" s="57"/>
      <c r="AC240" s="254" t="s">
        <v>376</v>
      </c>
      <c r="AG240" s="67"/>
      <c r="AJ240" s="71" t="s">
        <v>72</v>
      </c>
      <c r="AK240" s="71">
        <v>1</v>
      </c>
      <c r="BB240" s="255" t="s">
        <v>83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380</v>
      </c>
      <c r="B241" s="54" t="s">
        <v>381</v>
      </c>
      <c r="C241" s="31">
        <v>4301135694</v>
      </c>
      <c r="D241" s="359">
        <v>4620207490501</v>
      </c>
      <c r="E241" s="360"/>
      <c r="F241" s="345">
        <v>0.2</v>
      </c>
      <c r="G241" s="32">
        <v>12</v>
      </c>
      <c r="H241" s="345">
        <v>2.4</v>
      </c>
      <c r="I241" s="345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533" t="s">
        <v>382</v>
      </c>
      <c r="Q241" s="351"/>
      <c r="R241" s="351"/>
      <c r="S241" s="351"/>
      <c r="T241" s="352"/>
      <c r="U241" s="34"/>
      <c r="V241" s="34"/>
      <c r="W241" s="35" t="s">
        <v>70</v>
      </c>
      <c r="X241" s="346">
        <v>0</v>
      </c>
      <c r="Y241" s="347">
        <f>IFERROR(IF(X241="","",X241),"")</f>
        <v>0</v>
      </c>
      <c r="Z241" s="36">
        <f>IFERROR(IF(X241="","",X241*0.01788),"")</f>
        <v>0</v>
      </c>
      <c r="AA241" s="56"/>
      <c r="AB241" s="57"/>
      <c r="AC241" s="256" t="s">
        <v>376</v>
      </c>
      <c r="AG241" s="67"/>
      <c r="AJ241" s="71" t="s">
        <v>72</v>
      </c>
      <c r="AK241" s="71">
        <v>1</v>
      </c>
      <c r="BB241" s="257" t="s">
        <v>83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68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69"/>
      <c r="P242" s="361" t="s">
        <v>73</v>
      </c>
      <c r="Q242" s="362"/>
      <c r="R242" s="362"/>
      <c r="S242" s="362"/>
      <c r="T242" s="362"/>
      <c r="U242" s="362"/>
      <c r="V242" s="363"/>
      <c r="W242" s="37" t="s">
        <v>70</v>
      </c>
      <c r="X242" s="348">
        <f>IFERROR(SUM(X239:X241),"0")</f>
        <v>0</v>
      </c>
      <c r="Y242" s="348">
        <f>IFERROR(SUM(Y239:Y241),"0")</f>
        <v>0</v>
      </c>
      <c r="Z242" s="348">
        <f>IFERROR(IF(Z239="",0,Z239),"0")+IFERROR(IF(Z240="",0,Z240),"0")+IFERROR(IF(Z241="",0,Z241),"0")</f>
        <v>0</v>
      </c>
      <c r="AA242" s="349"/>
      <c r="AB242" s="349"/>
      <c r="AC242" s="349"/>
    </row>
    <row r="243" spans="1:68" x14ac:dyDescent="0.2">
      <c r="A243" s="356"/>
      <c r="B243" s="356"/>
      <c r="C243" s="356"/>
      <c r="D243" s="356"/>
      <c r="E243" s="356"/>
      <c r="F243" s="356"/>
      <c r="G243" s="356"/>
      <c r="H243" s="356"/>
      <c r="I243" s="356"/>
      <c r="J243" s="356"/>
      <c r="K243" s="356"/>
      <c r="L243" s="356"/>
      <c r="M243" s="356"/>
      <c r="N243" s="356"/>
      <c r="O243" s="369"/>
      <c r="P243" s="361" t="s">
        <v>73</v>
      </c>
      <c r="Q243" s="362"/>
      <c r="R243" s="362"/>
      <c r="S243" s="362"/>
      <c r="T243" s="362"/>
      <c r="U243" s="362"/>
      <c r="V243" s="363"/>
      <c r="W243" s="37" t="s">
        <v>74</v>
      </c>
      <c r="X243" s="348">
        <f>IFERROR(SUMPRODUCT(X239:X241*H239:H241),"0")</f>
        <v>0</v>
      </c>
      <c r="Y243" s="348">
        <f>IFERROR(SUMPRODUCT(Y239:Y241*H239:H241),"0")</f>
        <v>0</v>
      </c>
      <c r="Z243" s="37"/>
      <c r="AA243" s="349"/>
      <c r="AB243" s="349"/>
      <c r="AC243" s="349"/>
    </row>
    <row r="244" spans="1:68" ht="16.5" customHeight="1" x14ac:dyDescent="0.25">
      <c r="A244" s="355" t="s">
        <v>383</v>
      </c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6"/>
      <c r="N244" s="356"/>
      <c r="O244" s="356"/>
      <c r="P244" s="356"/>
      <c r="Q244" s="356"/>
      <c r="R244" s="356"/>
      <c r="S244" s="356"/>
      <c r="T244" s="356"/>
      <c r="U244" s="356"/>
      <c r="V244" s="356"/>
      <c r="W244" s="356"/>
      <c r="X244" s="356"/>
      <c r="Y244" s="356"/>
      <c r="Z244" s="356"/>
      <c r="AA244" s="341"/>
      <c r="AB244" s="341"/>
      <c r="AC244" s="341"/>
    </row>
    <row r="245" spans="1:68" ht="14.25" customHeight="1" x14ac:dyDescent="0.25">
      <c r="A245" s="364" t="s">
        <v>306</v>
      </c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6"/>
      <c r="N245" s="356"/>
      <c r="O245" s="356"/>
      <c r="P245" s="356"/>
      <c r="Q245" s="356"/>
      <c r="R245" s="356"/>
      <c r="S245" s="356"/>
      <c r="T245" s="356"/>
      <c r="U245" s="356"/>
      <c r="V245" s="356"/>
      <c r="W245" s="356"/>
      <c r="X245" s="356"/>
      <c r="Y245" s="356"/>
      <c r="Z245" s="356"/>
      <c r="AA245" s="342"/>
      <c r="AB245" s="342"/>
      <c r="AC245" s="342"/>
    </row>
    <row r="246" spans="1:68" ht="27" customHeight="1" x14ac:dyDescent="0.25">
      <c r="A246" s="54" t="s">
        <v>384</v>
      </c>
      <c r="B246" s="54" t="s">
        <v>385</v>
      </c>
      <c r="C246" s="31">
        <v>4301051320</v>
      </c>
      <c r="D246" s="359">
        <v>4680115881334</v>
      </c>
      <c r="E246" s="360"/>
      <c r="F246" s="345">
        <v>0.33</v>
      </c>
      <c r="G246" s="32">
        <v>6</v>
      </c>
      <c r="H246" s="345">
        <v>1.98</v>
      </c>
      <c r="I246" s="345">
        <v>2.25</v>
      </c>
      <c r="J246" s="32">
        <v>182</v>
      </c>
      <c r="K246" s="32" t="s">
        <v>80</v>
      </c>
      <c r="L246" s="32" t="s">
        <v>68</v>
      </c>
      <c r="M246" s="33" t="s">
        <v>310</v>
      </c>
      <c r="N246" s="33"/>
      <c r="O246" s="32">
        <v>365</v>
      </c>
      <c r="P246" s="44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51"/>
      <c r="R246" s="351"/>
      <c r="S246" s="351"/>
      <c r="T246" s="352"/>
      <c r="U246" s="34"/>
      <c r="V246" s="34"/>
      <c r="W246" s="35" t="s">
        <v>70</v>
      </c>
      <c r="X246" s="346">
        <v>0</v>
      </c>
      <c r="Y246" s="347">
        <f>IFERROR(IF(X246="","",X246),"")</f>
        <v>0</v>
      </c>
      <c r="Z246" s="36">
        <f>IFERROR(IF(X246="","",X246*0.00651),"")</f>
        <v>0</v>
      </c>
      <c r="AA246" s="56"/>
      <c r="AB246" s="57"/>
      <c r="AC246" s="258" t="s">
        <v>386</v>
      </c>
      <c r="AG246" s="67"/>
      <c r="AJ246" s="71" t="s">
        <v>72</v>
      </c>
      <c r="AK246" s="71">
        <v>1</v>
      </c>
      <c r="BB246" s="259" t="s">
        <v>313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68"/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69"/>
      <c r="P247" s="361" t="s">
        <v>73</v>
      </c>
      <c r="Q247" s="362"/>
      <c r="R247" s="362"/>
      <c r="S247" s="362"/>
      <c r="T247" s="362"/>
      <c r="U247" s="362"/>
      <c r="V247" s="363"/>
      <c r="W247" s="37" t="s">
        <v>70</v>
      </c>
      <c r="X247" s="348">
        <f>IFERROR(SUM(X246:X246),"0")</f>
        <v>0</v>
      </c>
      <c r="Y247" s="348">
        <f>IFERROR(SUM(Y246:Y246),"0")</f>
        <v>0</v>
      </c>
      <c r="Z247" s="348">
        <f>IFERROR(IF(Z246="",0,Z246),"0")</f>
        <v>0</v>
      </c>
      <c r="AA247" s="349"/>
      <c r="AB247" s="349"/>
      <c r="AC247" s="349"/>
    </row>
    <row r="248" spans="1:68" x14ac:dyDescent="0.2">
      <c r="A248" s="356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6"/>
      <c r="N248" s="356"/>
      <c r="O248" s="369"/>
      <c r="P248" s="361" t="s">
        <v>73</v>
      </c>
      <c r="Q248" s="362"/>
      <c r="R248" s="362"/>
      <c r="S248" s="362"/>
      <c r="T248" s="362"/>
      <c r="U248" s="362"/>
      <c r="V248" s="363"/>
      <c r="W248" s="37" t="s">
        <v>74</v>
      </c>
      <c r="X248" s="348">
        <f>IFERROR(SUMPRODUCT(X246:X246*H246:H246),"0")</f>
        <v>0</v>
      </c>
      <c r="Y248" s="348">
        <f>IFERROR(SUMPRODUCT(Y246:Y246*H246:H246),"0")</f>
        <v>0</v>
      </c>
      <c r="Z248" s="37"/>
      <c r="AA248" s="349"/>
      <c r="AB248" s="349"/>
      <c r="AC248" s="349"/>
    </row>
    <row r="249" spans="1:68" ht="16.5" customHeight="1" x14ac:dyDescent="0.25">
      <c r="A249" s="355" t="s">
        <v>387</v>
      </c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6"/>
      <c r="N249" s="356"/>
      <c r="O249" s="356"/>
      <c r="P249" s="356"/>
      <c r="Q249" s="356"/>
      <c r="R249" s="356"/>
      <c r="S249" s="356"/>
      <c r="T249" s="356"/>
      <c r="U249" s="356"/>
      <c r="V249" s="356"/>
      <c r="W249" s="356"/>
      <c r="X249" s="356"/>
      <c r="Y249" s="356"/>
      <c r="Z249" s="356"/>
      <c r="AA249" s="341"/>
      <c r="AB249" s="341"/>
      <c r="AC249" s="341"/>
    </row>
    <row r="250" spans="1:68" ht="14.25" customHeight="1" x14ac:dyDescent="0.25">
      <c r="A250" s="364" t="s">
        <v>64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56"/>
      <c r="Z250" s="356"/>
      <c r="AA250" s="342"/>
      <c r="AB250" s="342"/>
      <c r="AC250" s="342"/>
    </row>
    <row r="251" spans="1:68" ht="16.5" customHeight="1" x14ac:dyDescent="0.25">
      <c r="A251" s="54" t="s">
        <v>388</v>
      </c>
      <c r="B251" s="54" t="s">
        <v>389</v>
      </c>
      <c r="C251" s="31">
        <v>4301071063</v>
      </c>
      <c r="D251" s="359">
        <v>4607111039019</v>
      </c>
      <c r="E251" s="360"/>
      <c r="F251" s="345">
        <v>0.43</v>
      </c>
      <c r="G251" s="32">
        <v>16</v>
      </c>
      <c r="H251" s="345">
        <v>6.88</v>
      </c>
      <c r="I251" s="345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50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51"/>
      <c r="R251" s="351"/>
      <c r="S251" s="351"/>
      <c r="T251" s="352"/>
      <c r="U251" s="34"/>
      <c r="V251" s="34"/>
      <c r="W251" s="35" t="s">
        <v>70</v>
      </c>
      <c r="X251" s="346">
        <v>0</v>
      </c>
      <c r="Y251" s="347">
        <f>IFERROR(IF(X251="","",X251),"")</f>
        <v>0</v>
      </c>
      <c r="Z251" s="36">
        <f>IFERROR(IF(X251="","",X251*0.0155),"")</f>
        <v>0</v>
      </c>
      <c r="AA251" s="56"/>
      <c r="AB251" s="57"/>
      <c r="AC251" s="260" t="s">
        <v>390</v>
      </c>
      <c r="AG251" s="67"/>
      <c r="AJ251" s="71" t="s">
        <v>72</v>
      </c>
      <c r="AK251" s="71">
        <v>1</v>
      </c>
      <c r="BB251" s="261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customHeight="1" x14ac:dyDescent="0.25">
      <c r="A252" s="54" t="s">
        <v>391</v>
      </c>
      <c r="B252" s="54" t="s">
        <v>392</v>
      </c>
      <c r="C252" s="31">
        <v>4301071000</v>
      </c>
      <c r="D252" s="359">
        <v>4607111038708</v>
      </c>
      <c r="E252" s="360"/>
      <c r="F252" s="345">
        <v>0.8</v>
      </c>
      <c r="G252" s="32">
        <v>8</v>
      </c>
      <c r="H252" s="345">
        <v>6.4</v>
      </c>
      <c r="I252" s="345">
        <v>6.67</v>
      </c>
      <c r="J252" s="32">
        <v>84</v>
      </c>
      <c r="K252" s="32" t="s">
        <v>67</v>
      </c>
      <c r="L252" s="32" t="s">
        <v>109</v>
      </c>
      <c r="M252" s="33" t="s">
        <v>69</v>
      </c>
      <c r="N252" s="33"/>
      <c r="O252" s="32">
        <v>180</v>
      </c>
      <c r="P252" s="3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51"/>
      <c r="R252" s="351"/>
      <c r="S252" s="351"/>
      <c r="T252" s="352"/>
      <c r="U252" s="34"/>
      <c r="V252" s="34"/>
      <c r="W252" s="35" t="s">
        <v>70</v>
      </c>
      <c r="X252" s="346">
        <v>0</v>
      </c>
      <c r="Y252" s="347">
        <f>IFERROR(IF(X252="","",X252),"")</f>
        <v>0</v>
      </c>
      <c r="Z252" s="36">
        <f>IFERROR(IF(X252="","",X252*0.0155),"")</f>
        <v>0</v>
      </c>
      <c r="AA252" s="56"/>
      <c r="AB252" s="57"/>
      <c r="AC252" s="262" t="s">
        <v>390</v>
      </c>
      <c r="AG252" s="67"/>
      <c r="AJ252" s="71" t="s">
        <v>111</v>
      </c>
      <c r="AK252" s="71">
        <v>12</v>
      </c>
      <c r="BB252" s="263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68"/>
      <c r="B253" s="356"/>
      <c r="C253" s="356"/>
      <c r="D253" s="356"/>
      <c r="E253" s="356"/>
      <c r="F253" s="356"/>
      <c r="G253" s="356"/>
      <c r="H253" s="356"/>
      <c r="I253" s="356"/>
      <c r="J253" s="356"/>
      <c r="K253" s="356"/>
      <c r="L253" s="356"/>
      <c r="M253" s="356"/>
      <c r="N253" s="356"/>
      <c r="O253" s="369"/>
      <c r="P253" s="361" t="s">
        <v>73</v>
      </c>
      <c r="Q253" s="362"/>
      <c r="R253" s="362"/>
      <c r="S253" s="362"/>
      <c r="T253" s="362"/>
      <c r="U253" s="362"/>
      <c r="V253" s="363"/>
      <c r="W253" s="37" t="s">
        <v>70</v>
      </c>
      <c r="X253" s="348">
        <f>IFERROR(SUM(X251:X252),"0")</f>
        <v>0</v>
      </c>
      <c r="Y253" s="348">
        <f>IFERROR(SUM(Y251:Y252),"0")</f>
        <v>0</v>
      </c>
      <c r="Z253" s="348">
        <f>IFERROR(IF(Z251="",0,Z251),"0")+IFERROR(IF(Z252="",0,Z252),"0")</f>
        <v>0</v>
      </c>
      <c r="AA253" s="349"/>
      <c r="AB253" s="349"/>
      <c r="AC253" s="349"/>
    </row>
    <row r="254" spans="1:68" x14ac:dyDescent="0.2">
      <c r="A254" s="356"/>
      <c r="B254" s="356"/>
      <c r="C254" s="356"/>
      <c r="D254" s="356"/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69"/>
      <c r="P254" s="361" t="s">
        <v>73</v>
      </c>
      <c r="Q254" s="362"/>
      <c r="R254" s="362"/>
      <c r="S254" s="362"/>
      <c r="T254" s="362"/>
      <c r="U254" s="362"/>
      <c r="V254" s="363"/>
      <c r="W254" s="37" t="s">
        <v>74</v>
      </c>
      <c r="X254" s="348">
        <f>IFERROR(SUMPRODUCT(X251:X252*H251:H252),"0")</f>
        <v>0</v>
      </c>
      <c r="Y254" s="348">
        <f>IFERROR(SUMPRODUCT(Y251:Y252*H251:H252),"0")</f>
        <v>0</v>
      </c>
      <c r="Z254" s="37"/>
      <c r="AA254" s="349"/>
      <c r="AB254" s="349"/>
      <c r="AC254" s="349"/>
    </row>
    <row r="255" spans="1:68" ht="27.75" customHeight="1" x14ac:dyDescent="0.2">
      <c r="A255" s="453" t="s">
        <v>393</v>
      </c>
      <c r="B255" s="454"/>
      <c r="C255" s="454"/>
      <c r="D255" s="454"/>
      <c r="E255" s="454"/>
      <c r="F255" s="454"/>
      <c r="G255" s="454"/>
      <c r="H255" s="454"/>
      <c r="I255" s="454"/>
      <c r="J255" s="454"/>
      <c r="K255" s="454"/>
      <c r="L255" s="454"/>
      <c r="M255" s="454"/>
      <c r="N255" s="454"/>
      <c r="O255" s="454"/>
      <c r="P255" s="454"/>
      <c r="Q255" s="454"/>
      <c r="R255" s="454"/>
      <c r="S255" s="454"/>
      <c r="T255" s="454"/>
      <c r="U255" s="454"/>
      <c r="V255" s="454"/>
      <c r="W255" s="454"/>
      <c r="X255" s="454"/>
      <c r="Y255" s="454"/>
      <c r="Z255" s="454"/>
      <c r="AA255" s="48"/>
      <c r="AB255" s="48"/>
      <c r="AC255" s="48"/>
    </row>
    <row r="256" spans="1:68" ht="16.5" customHeight="1" x14ac:dyDescent="0.25">
      <c r="A256" s="355" t="s">
        <v>394</v>
      </c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6"/>
      <c r="N256" s="356"/>
      <c r="O256" s="356"/>
      <c r="P256" s="356"/>
      <c r="Q256" s="356"/>
      <c r="R256" s="356"/>
      <c r="S256" s="356"/>
      <c r="T256" s="356"/>
      <c r="U256" s="356"/>
      <c r="V256" s="356"/>
      <c r="W256" s="356"/>
      <c r="X256" s="356"/>
      <c r="Y256" s="356"/>
      <c r="Z256" s="356"/>
      <c r="AA256" s="341"/>
      <c r="AB256" s="341"/>
      <c r="AC256" s="341"/>
    </row>
    <row r="257" spans="1:68" ht="14.25" customHeight="1" x14ac:dyDescent="0.25">
      <c r="A257" s="364" t="s">
        <v>64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56"/>
      <c r="Z257" s="356"/>
      <c r="AA257" s="342"/>
      <c r="AB257" s="342"/>
      <c r="AC257" s="342"/>
    </row>
    <row r="258" spans="1:68" ht="27" customHeight="1" x14ac:dyDescent="0.25">
      <c r="A258" s="54" t="s">
        <v>395</v>
      </c>
      <c r="B258" s="54" t="s">
        <v>396</v>
      </c>
      <c r="C258" s="31">
        <v>4301071036</v>
      </c>
      <c r="D258" s="359">
        <v>4607111036162</v>
      </c>
      <c r="E258" s="360"/>
      <c r="F258" s="345">
        <v>0.8</v>
      </c>
      <c r="G258" s="32">
        <v>8</v>
      </c>
      <c r="H258" s="345">
        <v>6.4</v>
      </c>
      <c r="I258" s="345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2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51"/>
      <c r="R258" s="351"/>
      <c r="S258" s="351"/>
      <c r="T258" s="352"/>
      <c r="U258" s="34"/>
      <c r="V258" s="34"/>
      <c r="W258" s="35" t="s">
        <v>70</v>
      </c>
      <c r="X258" s="346">
        <v>0</v>
      </c>
      <c r="Y258" s="347">
        <f>IFERROR(IF(X258="","",X258),"")</f>
        <v>0</v>
      </c>
      <c r="Z258" s="36">
        <f>IFERROR(IF(X258="","",X258*0.0155),"")</f>
        <v>0</v>
      </c>
      <c r="AA258" s="56"/>
      <c r="AB258" s="57"/>
      <c r="AC258" s="264" t="s">
        <v>397</v>
      </c>
      <c r="AG258" s="67"/>
      <c r="AJ258" s="71" t="s">
        <v>72</v>
      </c>
      <c r="AK258" s="71">
        <v>1</v>
      </c>
      <c r="BB258" s="26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68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56"/>
      <c r="N259" s="356"/>
      <c r="O259" s="369"/>
      <c r="P259" s="361" t="s">
        <v>73</v>
      </c>
      <c r="Q259" s="362"/>
      <c r="R259" s="362"/>
      <c r="S259" s="362"/>
      <c r="T259" s="362"/>
      <c r="U259" s="362"/>
      <c r="V259" s="363"/>
      <c r="W259" s="37" t="s">
        <v>70</v>
      </c>
      <c r="X259" s="348">
        <f>IFERROR(SUM(X258:X258),"0")</f>
        <v>0</v>
      </c>
      <c r="Y259" s="348">
        <f>IFERROR(SUM(Y258:Y258),"0")</f>
        <v>0</v>
      </c>
      <c r="Z259" s="348">
        <f>IFERROR(IF(Z258="",0,Z258),"0")</f>
        <v>0</v>
      </c>
      <c r="AA259" s="349"/>
      <c r="AB259" s="349"/>
      <c r="AC259" s="349"/>
    </row>
    <row r="260" spans="1:68" x14ac:dyDescent="0.2">
      <c r="A260" s="356"/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69"/>
      <c r="P260" s="361" t="s">
        <v>73</v>
      </c>
      <c r="Q260" s="362"/>
      <c r="R260" s="362"/>
      <c r="S260" s="362"/>
      <c r="T260" s="362"/>
      <c r="U260" s="362"/>
      <c r="V260" s="363"/>
      <c r="W260" s="37" t="s">
        <v>74</v>
      </c>
      <c r="X260" s="348">
        <f>IFERROR(SUMPRODUCT(X258:X258*H258:H258),"0")</f>
        <v>0</v>
      </c>
      <c r="Y260" s="348">
        <f>IFERROR(SUMPRODUCT(Y258:Y258*H258:H258),"0")</f>
        <v>0</v>
      </c>
      <c r="Z260" s="37"/>
      <c r="AA260" s="349"/>
      <c r="AB260" s="349"/>
      <c r="AC260" s="349"/>
    </row>
    <row r="261" spans="1:68" ht="27.75" customHeight="1" x14ac:dyDescent="0.2">
      <c r="A261" s="453" t="s">
        <v>398</v>
      </c>
      <c r="B261" s="454"/>
      <c r="C261" s="454"/>
      <c r="D261" s="454"/>
      <c r="E261" s="454"/>
      <c r="F261" s="454"/>
      <c r="G261" s="454"/>
      <c r="H261" s="454"/>
      <c r="I261" s="454"/>
      <c r="J261" s="454"/>
      <c r="K261" s="454"/>
      <c r="L261" s="454"/>
      <c r="M261" s="454"/>
      <c r="N261" s="454"/>
      <c r="O261" s="454"/>
      <c r="P261" s="454"/>
      <c r="Q261" s="454"/>
      <c r="R261" s="454"/>
      <c r="S261" s="454"/>
      <c r="T261" s="454"/>
      <c r="U261" s="454"/>
      <c r="V261" s="454"/>
      <c r="W261" s="454"/>
      <c r="X261" s="454"/>
      <c r="Y261" s="454"/>
      <c r="Z261" s="454"/>
      <c r="AA261" s="48"/>
      <c r="AB261" s="48"/>
      <c r="AC261" s="48"/>
    </row>
    <row r="262" spans="1:68" ht="16.5" customHeight="1" x14ac:dyDescent="0.25">
      <c r="A262" s="355" t="s">
        <v>399</v>
      </c>
      <c r="B262" s="356"/>
      <c r="C262" s="356"/>
      <c r="D262" s="356"/>
      <c r="E262" s="356"/>
      <c r="F262" s="356"/>
      <c r="G262" s="356"/>
      <c r="H262" s="356"/>
      <c r="I262" s="356"/>
      <c r="J262" s="356"/>
      <c r="K262" s="356"/>
      <c r="L262" s="356"/>
      <c r="M262" s="356"/>
      <c r="N262" s="356"/>
      <c r="O262" s="356"/>
      <c r="P262" s="356"/>
      <c r="Q262" s="356"/>
      <c r="R262" s="356"/>
      <c r="S262" s="356"/>
      <c r="T262" s="356"/>
      <c r="U262" s="356"/>
      <c r="V262" s="356"/>
      <c r="W262" s="356"/>
      <c r="X262" s="356"/>
      <c r="Y262" s="356"/>
      <c r="Z262" s="356"/>
      <c r="AA262" s="341"/>
      <c r="AB262" s="341"/>
      <c r="AC262" s="341"/>
    </row>
    <row r="263" spans="1:68" ht="14.25" customHeight="1" x14ac:dyDescent="0.25">
      <c r="A263" s="364" t="s">
        <v>64</v>
      </c>
      <c r="B263" s="356"/>
      <c r="C263" s="356"/>
      <c r="D263" s="356"/>
      <c r="E263" s="356"/>
      <c r="F263" s="356"/>
      <c r="G263" s="356"/>
      <c r="H263" s="356"/>
      <c r="I263" s="356"/>
      <c r="J263" s="356"/>
      <c r="K263" s="356"/>
      <c r="L263" s="356"/>
      <c r="M263" s="356"/>
      <c r="N263" s="356"/>
      <c r="O263" s="356"/>
      <c r="P263" s="356"/>
      <c r="Q263" s="356"/>
      <c r="R263" s="356"/>
      <c r="S263" s="356"/>
      <c r="T263" s="356"/>
      <c r="U263" s="356"/>
      <c r="V263" s="356"/>
      <c r="W263" s="356"/>
      <c r="X263" s="356"/>
      <c r="Y263" s="356"/>
      <c r="Z263" s="356"/>
      <c r="AA263" s="342"/>
      <c r="AB263" s="342"/>
      <c r="AC263" s="342"/>
    </row>
    <row r="264" spans="1:68" ht="27" customHeight="1" x14ac:dyDescent="0.25">
      <c r="A264" s="54" t="s">
        <v>400</v>
      </c>
      <c r="B264" s="54" t="s">
        <v>401</v>
      </c>
      <c r="C264" s="31">
        <v>4301071029</v>
      </c>
      <c r="D264" s="359">
        <v>4607111035899</v>
      </c>
      <c r="E264" s="360"/>
      <c r="F264" s="345">
        <v>1</v>
      </c>
      <c r="G264" s="32">
        <v>5</v>
      </c>
      <c r="H264" s="345">
        <v>5</v>
      </c>
      <c r="I264" s="345">
        <v>5.2619999999999996</v>
      </c>
      <c r="J264" s="32">
        <v>84</v>
      </c>
      <c r="K264" s="32" t="s">
        <v>67</v>
      </c>
      <c r="L264" s="32" t="s">
        <v>114</v>
      </c>
      <c r="M264" s="33" t="s">
        <v>69</v>
      </c>
      <c r="N264" s="33"/>
      <c r="O264" s="32">
        <v>180</v>
      </c>
      <c r="P264" s="44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51"/>
      <c r="R264" s="351"/>
      <c r="S264" s="351"/>
      <c r="T264" s="352"/>
      <c r="U264" s="34"/>
      <c r="V264" s="34"/>
      <c r="W264" s="35" t="s">
        <v>70</v>
      </c>
      <c r="X264" s="346">
        <v>60</v>
      </c>
      <c r="Y264" s="347">
        <f>IFERROR(IF(X264="","",X264),"")</f>
        <v>60</v>
      </c>
      <c r="Z264" s="36">
        <f>IFERROR(IF(X264="","",X264*0.0155),"")</f>
        <v>0.92999999999999994</v>
      </c>
      <c r="AA264" s="56"/>
      <c r="AB264" s="57"/>
      <c r="AC264" s="266" t="s">
        <v>285</v>
      </c>
      <c r="AG264" s="67"/>
      <c r="AJ264" s="71" t="s">
        <v>115</v>
      </c>
      <c r="AK264" s="71">
        <v>84</v>
      </c>
      <c r="BB264" s="267" t="s">
        <v>1</v>
      </c>
      <c r="BM264" s="67">
        <f>IFERROR(X264*I264,"0")</f>
        <v>315.71999999999997</v>
      </c>
      <c r="BN264" s="67">
        <f>IFERROR(Y264*I264,"0")</f>
        <v>315.71999999999997</v>
      </c>
      <c r="BO264" s="67">
        <f>IFERROR(X264/J264,"0")</f>
        <v>0.7142857142857143</v>
      </c>
      <c r="BP264" s="67">
        <f>IFERROR(Y264/J264,"0")</f>
        <v>0.7142857142857143</v>
      </c>
    </row>
    <row r="265" spans="1:68" ht="27" customHeight="1" x14ac:dyDescent="0.25">
      <c r="A265" s="54" t="s">
        <v>402</v>
      </c>
      <c r="B265" s="54" t="s">
        <v>403</v>
      </c>
      <c r="C265" s="31">
        <v>4301070991</v>
      </c>
      <c r="D265" s="359">
        <v>4607111038180</v>
      </c>
      <c r="E265" s="360"/>
      <c r="F265" s="345">
        <v>0.4</v>
      </c>
      <c r="G265" s="32">
        <v>16</v>
      </c>
      <c r="H265" s="345">
        <v>6.4</v>
      </c>
      <c r="I265" s="345">
        <v>6.71</v>
      </c>
      <c r="J265" s="32">
        <v>84</v>
      </c>
      <c r="K265" s="32" t="s">
        <v>67</v>
      </c>
      <c r="L265" s="32" t="s">
        <v>109</v>
      </c>
      <c r="M265" s="33" t="s">
        <v>69</v>
      </c>
      <c r="N265" s="33"/>
      <c r="O265" s="32">
        <v>180</v>
      </c>
      <c r="P265" s="39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51"/>
      <c r="R265" s="351"/>
      <c r="S265" s="351"/>
      <c r="T265" s="352"/>
      <c r="U265" s="34"/>
      <c r="V265" s="34"/>
      <c r="W265" s="35" t="s">
        <v>70</v>
      </c>
      <c r="X265" s="346">
        <v>0</v>
      </c>
      <c r="Y265" s="347">
        <f>IFERROR(IF(X265="","",X265),"")</f>
        <v>0</v>
      </c>
      <c r="Z265" s="36">
        <f>IFERROR(IF(X265="","",X265*0.0155),"")</f>
        <v>0</v>
      </c>
      <c r="AA265" s="56"/>
      <c r="AB265" s="57"/>
      <c r="AC265" s="268" t="s">
        <v>404</v>
      </c>
      <c r="AG265" s="67"/>
      <c r="AJ265" s="71" t="s">
        <v>111</v>
      </c>
      <c r="AK265" s="71">
        <v>12</v>
      </c>
      <c r="BB265" s="269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8"/>
      <c r="B266" s="356"/>
      <c r="C266" s="356"/>
      <c r="D266" s="356"/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69"/>
      <c r="P266" s="361" t="s">
        <v>73</v>
      </c>
      <c r="Q266" s="362"/>
      <c r="R266" s="362"/>
      <c r="S266" s="362"/>
      <c r="T266" s="362"/>
      <c r="U266" s="362"/>
      <c r="V266" s="363"/>
      <c r="W266" s="37" t="s">
        <v>70</v>
      </c>
      <c r="X266" s="348">
        <f>IFERROR(SUM(X264:X265),"0")</f>
        <v>60</v>
      </c>
      <c r="Y266" s="348">
        <f>IFERROR(SUM(Y264:Y265),"0")</f>
        <v>60</v>
      </c>
      <c r="Z266" s="348">
        <f>IFERROR(IF(Z264="",0,Z264),"0")+IFERROR(IF(Z265="",0,Z265),"0")</f>
        <v>0.92999999999999994</v>
      </c>
      <c r="AA266" s="349"/>
      <c r="AB266" s="349"/>
      <c r="AC266" s="349"/>
    </row>
    <row r="267" spans="1:68" x14ac:dyDescent="0.2">
      <c r="A267" s="356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6"/>
      <c r="N267" s="356"/>
      <c r="O267" s="369"/>
      <c r="P267" s="361" t="s">
        <v>73</v>
      </c>
      <c r="Q267" s="362"/>
      <c r="R267" s="362"/>
      <c r="S267" s="362"/>
      <c r="T267" s="362"/>
      <c r="U267" s="362"/>
      <c r="V267" s="363"/>
      <c r="W267" s="37" t="s">
        <v>74</v>
      </c>
      <c r="X267" s="348">
        <f>IFERROR(SUMPRODUCT(X264:X265*H264:H265),"0")</f>
        <v>300</v>
      </c>
      <c r="Y267" s="348">
        <f>IFERROR(SUMPRODUCT(Y264:Y265*H264:H265),"0")</f>
        <v>300</v>
      </c>
      <c r="Z267" s="37"/>
      <c r="AA267" s="349"/>
      <c r="AB267" s="349"/>
      <c r="AC267" s="349"/>
    </row>
    <row r="268" spans="1:68" ht="16.5" customHeight="1" x14ac:dyDescent="0.25">
      <c r="A268" s="355" t="s">
        <v>405</v>
      </c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6"/>
      <c r="N268" s="356"/>
      <c r="O268" s="356"/>
      <c r="P268" s="356"/>
      <c r="Q268" s="356"/>
      <c r="R268" s="356"/>
      <c r="S268" s="356"/>
      <c r="T268" s="356"/>
      <c r="U268" s="356"/>
      <c r="V268" s="356"/>
      <c r="W268" s="356"/>
      <c r="X268" s="356"/>
      <c r="Y268" s="356"/>
      <c r="Z268" s="356"/>
      <c r="AA268" s="341"/>
      <c r="AB268" s="341"/>
      <c r="AC268" s="341"/>
    </row>
    <row r="269" spans="1:68" ht="14.25" customHeight="1" x14ac:dyDescent="0.25">
      <c r="A269" s="364" t="s">
        <v>64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56"/>
      <c r="Z269" s="356"/>
      <c r="AA269" s="342"/>
      <c r="AB269" s="342"/>
      <c r="AC269" s="342"/>
    </row>
    <row r="270" spans="1:68" ht="27" customHeight="1" x14ac:dyDescent="0.25">
      <c r="A270" s="54" t="s">
        <v>406</v>
      </c>
      <c r="B270" s="54" t="s">
        <v>407</v>
      </c>
      <c r="C270" s="31">
        <v>4301070870</v>
      </c>
      <c r="D270" s="359">
        <v>4607111036711</v>
      </c>
      <c r="E270" s="360"/>
      <c r="F270" s="345">
        <v>0.8</v>
      </c>
      <c r="G270" s="32">
        <v>8</v>
      </c>
      <c r="H270" s="345">
        <v>6.4</v>
      </c>
      <c r="I270" s="345">
        <v>6.67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90</v>
      </c>
      <c r="P270" s="53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0" s="351"/>
      <c r="R270" s="351"/>
      <c r="S270" s="351"/>
      <c r="T270" s="352"/>
      <c r="U270" s="34"/>
      <c r="V270" s="34"/>
      <c r="W270" s="35" t="s">
        <v>70</v>
      </c>
      <c r="X270" s="346">
        <v>0</v>
      </c>
      <c r="Y270" s="347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371</v>
      </c>
      <c r="AG270" s="67"/>
      <c r="AJ270" s="71" t="s">
        <v>72</v>
      </c>
      <c r="AK270" s="71">
        <v>1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8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56"/>
      <c r="N271" s="356"/>
      <c r="O271" s="369"/>
      <c r="P271" s="361" t="s">
        <v>73</v>
      </c>
      <c r="Q271" s="362"/>
      <c r="R271" s="362"/>
      <c r="S271" s="362"/>
      <c r="T271" s="362"/>
      <c r="U271" s="362"/>
      <c r="V271" s="363"/>
      <c r="W271" s="37" t="s">
        <v>70</v>
      </c>
      <c r="X271" s="348">
        <f>IFERROR(SUM(X270:X270),"0")</f>
        <v>0</v>
      </c>
      <c r="Y271" s="348">
        <f>IFERROR(SUM(Y270:Y270),"0")</f>
        <v>0</v>
      </c>
      <c r="Z271" s="348">
        <f>IFERROR(IF(Z270="",0,Z270),"0")</f>
        <v>0</v>
      </c>
      <c r="AA271" s="349"/>
      <c r="AB271" s="349"/>
      <c r="AC271" s="349"/>
    </row>
    <row r="272" spans="1:68" x14ac:dyDescent="0.2">
      <c r="A272" s="356"/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69"/>
      <c r="P272" s="361" t="s">
        <v>73</v>
      </c>
      <c r="Q272" s="362"/>
      <c r="R272" s="362"/>
      <c r="S272" s="362"/>
      <c r="T272" s="362"/>
      <c r="U272" s="362"/>
      <c r="V272" s="363"/>
      <c r="W272" s="37" t="s">
        <v>74</v>
      </c>
      <c r="X272" s="348">
        <f>IFERROR(SUMPRODUCT(X270:X270*H270:H270),"0")</f>
        <v>0</v>
      </c>
      <c r="Y272" s="348">
        <f>IFERROR(SUMPRODUCT(Y270:Y270*H270:H270),"0")</f>
        <v>0</v>
      </c>
      <c r="Z272" s="37"/>
      <c r="AA272" s="349"/>
      <c r="AB272" s="349"/>
      <c r="AC272" s="349"/>
    </row>
    <row r="273" spans="1:68" ht="27.75" customHeight="1" x14ac:dyDescent="0.2">
      <c r="A273" s="453" t="s">
        <v>408</v>
      </c>
      <c r="B273" s="454"/>
      <c r="C273" s="454"/>
      <c r="D273" s="454"/>
      <c r="E273" s="454"/>
      <c r="F273" s="454"/>
      <c r="G273" s="454"/>
      <c r="H273" s="454"/>
      <c r="I273" s="454"/>
      <c r="J273" s="454"/>
      <c r="K273" s="454"/>
      <c r="L273" s="454"/>
      <c r="M273" s="454"/>
      <c r="N273" s="454"/>
      <c r="O273" s="454"/>
      <c r="P273" s="454"/>
      <c r="Q273" s="454"/>
      <c r="R273" s="454"/>
      <c r="S273" s="454"/>
      <c r="T273" s="454"/>
      <c r="U273" s="454"/>
      <c r="V273" s="454"/>
      <c r="W273" s="454"/>
      <c r="X273" s="454"/>
      <c r="Y273" s="454"/>
      <c r="Z273" s="454"/>
      <c r="AA273" s="48"/>
      <c r="AB273" s="48"/>
      <c r="AC273" s="48"/>
    </row>
    <row r="274" spans="1:68" ht="16.5" customHeight="1" x14ac:dyDescent="0.25">
      <c r="A274" s="355" t="s">
        <v>409</v>
      </c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6"/>
      <c r="N274" s="356"/>
      <c r="O274" s="356"/>
      <c r="P274" s="356"/>
      <c r="Q274" s="356"/>
      <c r="R274" s="356"/>
      <c r="S274" s="356"/>
      <c r="T274" s="356"/>
      <c r="U274" s="356"/>
      <c r="V274" s="356"/>
      <c r="W274" s="356"/>
      <c r="X274" s="356"/>
      <c r="Y274" s="356"/>
      <c r="Z274" s="356"/>
      <c r="AA274" s="341"/>
      <c r="AB274" s="341"/>
      <c r="AC274" s="341"/>
    </row>
    <row r="275" spans="1:68" ht="14.25" customHeight="1" x14ac:dyDescent="0.25">
      <c r="A275" s="364" t="s">
        <v>314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342"/>
      <c r="AB275" s="342"/>
      <c r="AC275" s="342"/>
    </row>
    <row r="276" spans="1:68" ht="27" customHeight="1" x14ac:dyDescent="0.25">
      <c r="A276" s="54" t="s">
        <v>410</v>
      </c>
      <c r="B276" s="54" t="s">
        <v>411</v>
      </c>
      <c r="C276" s="31">
        <v>4301133004</v>
      </c>
      <c r="D276" s="359">
        <v>4607111039774</v>
      </c>
      <c r="E276" s="360"/>
      <c r="F276" s="345">
        <v>0.25</v>
      </c>
      <c r="G276" s="32">
        <v>12</v>
      </c>
      <c r="H276" s="345">
        <v>3</v>
      </c>
      <c r="I276" s="345">
        <v>3.22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36" t="s">
        <v>412</v>
      </c>
      <c r="Q276" s="351"/>
      <c r="R276" s="351"/>
      <c r="S276" s="351"/>
      <c r="T276" s="352"/>
      <c r="U276" s="34"/>
      <c r="V276" s="34"/>
      <c r="W276" s="35" t="s">
        <v>70</v>
      </c>
      <c r="X276" s="346">
        <v>0</v>
      </c>
      <c r="Y276" s="347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413</v>
      </c>
      <c r="AG276" s="67"/>
      <c r="AJ276" s="71" t="s">
        <v>72</v>
      </c>
      <c r="AK276" s="71">
        <v>1</v>
      </c>
      <c r="BB276" s="273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x14ac:dyDescent="0.2">
      <c r="A277" s="368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369"/>
      <c r="P277" s="361" t="s">
        <v>73</v>
      </c>
      <c r="Q277" s="362"/>
      <c r="R277" s="362"/>
      <c r="S277" s="362"/>
      <c r="T277" s="362"/>
      <c r="U277" s="362"/>
      <c r="V277" s="363"/>
      <c r="W277" s="37" t="s">
        <v>70</v>
      </c>
      <c r="X277" s="348">
        <f>IFERROR(SUM(X276:X276),"0")</f>
        <v>0</v>
      </c>
      <c r="Y277" s="348">
        <f>IFERROR(SUM(Y276:Y276),"0")</f>
        <v>0</v>
      </c>
      <c r="Z277" s="348">
        <f>IFERROR(IF(Z276="",0,Z276),"0")</f>
        <v>0</v>
      </c>
      <c r="AA277" s="349"/>
      <c r="AB277" s="349"/>
      <c r="AC277" s="349"/>
    </row>
    <row r="278" spans="1:68" x14ac:dyDescent="0.2">
      <c r="A278" s="356"/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69"/>
      <c r="P278" s="361" t="s">
        <v>73</v>
      </c>
      <c r="Q278" s="362"/>
      <c r="R278" s="362"/>
      <c r="S278" s="362"/>
      <c r="T278" s="362"/>
      <c r="U278" s="362"/>
      <c r="V278" s="363"/>
      <c r="W278" s="37" t="s">
        <v>74</v>
      </c>
      <c r="X278" s="348">
        <f>IFERROR(SUMPRODUCT(X276:X276*H276:H276),"0")</f>
        <v>0</v>
      </c>
      <c r="Y278" s="348">
        <f>IFERROR(SUMPRODUCT(Y276:Y276*H276:H276),"0")</f>
        <v>0</v>
      </c>
      <c r="Z278" s="37"/>
      <c r="AA278" s="349"/>
      <c r="AB278" s="349"/>
      <c r="AC278" s="349"/>
    </row>
    <row r="279" spans="1:68" ht="14.25" customHeight="1" x14ac:dyDescent="0.25">
      <c r="A279" s="364" t="s">
        <v>152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56"/>
      <c r="Z279" s="356"/>
      <c r="AA279" s="342"/>
      <c r="AB279" s="342"/>
      <c r="AC279" s="342"/>
    </row>
    <row r="280" spans="1:68" ht="37.5" customHeight="1" x14ac:dyDescent="0.25">
      <c r="A280" s="54" t="s">
        <v>414</v>
      </c>
      <c r="B280" s="54" t="s">
        <v>415</v>
      </c>
      <c r="C280" s="31">
        <v>4301135400</v>
      </c>
      <c r="D280" s="359">
        <v>4607111039361</v>
      </c>
      <c r="E280" s="360"/>
      <c r="F280" s="345">
        <v>0.25</v>
      </c>
      <c r="G280" s="32">
        <v>12</v>
      </c>
      <c r="H280" s="345">
        <v>3</v>
      </c>
      <c r="I280" s="345">
        <v>3.7035999999999998</v>
      </c>
      <c r="J280" s="32">
        <v>70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3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51"/>
      <c r="R280" s="351"/>
      <c r="S280" s="351"/>
      <c r="T280" s="352"/>
      <c r="U280" s="34"/>
      <c r="V280" s="34"/>
      <c r="W280" s="35" t="s">
        <v>70</v>
      </c>
      <c r="X280" s="346">
        <v>0</v>
      </c>
      <c r="Y280" s="347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413</v>
      </c>
      <c r="AG280" s="67"/>
      <c r="AJ280" s="71" t="s">
        <v>72</v>
      </c>
      <c r="AK280" s="71">
        <v>1</v>
      </c>
      <c r="BB280" s="275" t="s">
        <v>83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68"/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69"/>
      <c r="P281" s="361" t="s">
        <v>73</v>
      </c>
      <c r="Q281" s="362"/>
      <c r="R281" s="362"/>
      <c r="S281" s="362"/>
      <c r="T281" s="362"/>
      <c r="U281" s="362"/>
      <c r="V281" s="363"/>
      <c r="W281" s="37" t="s">
        <v>70</v>
      </c>
      <c r="X281" s="348">
        <f>IFERROR(SUM(X280:X280),"0")</f>
        <v>0</v>
      </c>
      <c r="Y281" s="348">
        <f>IFERROR(SUM(Y280:Y280),"0")</f>
        <v>0</v>
      </c>
      <c r="Z281" s="348">
        <f>IFERROR(IF(Z280="",0,Z280),"0")</f>
        <v>0</v>
      </c>
      <c r="AA281" s="349"/>
      <c r="AB281" s="349"/>
      <c r="AC281" s="349"/>
    </row>
    <row r="282" spans="1:68" x14ac:dyDescent="0.2">
      <c r="A282" s="356"/>
      <c r="B282" s="356"/>
      <c r="C282" s="356"/>
      <c r="D282" s="356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369"/>
      <c r="P282" s="361" t="s">
        <v>73</v>
      </c>
      <c r="Q282" s="362"/>
      <c r="R282" s="362"/>
      <c r="S282" s="362"/>
      <c r="T282" s="362"/>
      <c r="U282" s="362"/>
      <c r="V282" s="363"/>
      <c r="W282" s="37" t="s">
        <v>74</v>
      </c>
      <c r="X282" s="348">
        <f>IFERROR(SUMPRODUCT(X280:X280*H280:H280),"0")</f>
        <v>0</v>
      </c>
      <c r="Y282" s="348">
        <f>IFERROR(SUMPRODUCT(Y280:Y280*H280:H280),"0")</f>
        <v>0</v>
      </c>
      <c r="Z282" s="37"/>
      <c r="AA282" s="349"/>
      <c r="AB282" s="349"/>
      <c r="AC282" s="349"/>
    </row>
    <row r="283" spans="1:68" ht="27.75" customHeight="1" x14ac:dyDescent="0.2">
      <c r="A283" s="453" t="s">
        <v>270</v>
      </c>
      <c r="B283" s="454"/>
      <c r="C283" s="454"/>
      <c r="D283" s="454"/>
      <c r="E283" s="454"/>
      <c r="F283" s="454"/>
      <c r="G283" s="454"/>
      <c r="H283" s="454"/>
      <c r="I283" s="454"/>
      <c r="J283" s="454"/>
      <c r="K283" s="454"/>
      <c r="L283" s="454"/>
      <c r="M283" s="454"/>
      <c r="N283" s="454"/>
      <c r="O283" s="454"/>
      <c r="P283" s="454"/>
      <c r="Q283" s="454"/>
      <c r="R283" s="454"/>
      <c r="S283" s="454"/>
      <c r="T283" s="454"/>
      <c r="U283" s="454"/>
      <c r="V283" s="454"/>
      <c r="W283" s="454"/>
      <c r="X283" s="454"/>
      <c r="Y283" s="454"/>
      <c r="Z283" s="454"/>
      <c r="AA283" s="48"/>
      <c r="AB283" s="48"/>
      <c r="AC283" s="48"/>
    </row>
    <row r="284" spans="1:68" ht="16.5" customHeight="1" x14ac:dyDescent="0.25">
      <c r="A284" s="355" t="s">
        <v>270</v>
      </c>
      <c r="B284" s="356"/>
      <c r="C284" s="356"/>
      <c r="D284" s="356"/>
      <c r="E284" s="356"/>
      <c r="F284" s="356"/>
      <c r="G284" s="356"/>
      <c r="H284" s="356"/>
      <c r="I284" s="356"/>
      <c r="J284" s="356"/>
      <c r="K284" s="356"/>
      <c r="L284" s="356"/>
      <c r="M284" s="356"/>
      <c r="N284" s="356"/>
      <c r="O284" s="356"/>
      <c r="P284" s="356"/>
      <c r="Q284" s="356"/>
      <c r="R284" s="356"/>
      <c r="S284" s="356"/>
      <c r="T284" s="356"/>
      <c r="U284" s="356"/>
      <c r="V284" s="356"/>
      <c r="W284" s="356"/>
      <c r="X284" s="356"/>
      <c r="Y284" s="356"/>
      <c r="Z284" s="356"/>
      <c r="AA284" s="341"/>
      <c r="AB284" s="341"/>
      <c r="AC284" s="341"/>
    </row>
    <row r="285" spans="1:68" ht="14.25" customHeight="1" x14ac:dyDescent="0.25">
      <c r="A285" s="364" t="s">
        <v>64</v>
      </c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6"/>
      <c r="N285" s="356"/>
      <c r="O285" s="356"/>
      <c r="P285" s="356"/>
      <c r="Q285" s="356"/>
      <c r="R285" s="356"/>
      <c r="S285" s="356"/>
      <c r="T285" s="356"/>
      <c r="U285" s="356"/>
      <c r="V285" s="356"/>
      <c r="W285" s="356"/>
      <c r="X285" s="356"/>
      <c r="Y285" s="356"/>
      <c r="Z285" s="356"/>
      <c r="AA285" s="342"/>
      <c r="AB285" s="342"/>
      <c r="AC285" s="342"/>
    </row>
    <row r="286" spans="1:68" ht="27" customHeight="1" x14ac:dyDescent="0.25">
      <c r="A286" s="54" t="s">
        <v>416</v>
      </c>
      <c r="B286" s="54" t="s">
        <v>417</v>
      </c>
      <c r="C286" s="31">
        <v>4301071014</v>
      </c>
      <c r="D286" s="359">
        <v>4640242181264</v>
      </c>
      <c r="E286" s="360"/>
      <c r="F286" s="345">
        <v>0.7</v>
      </c>
      <c r="G286" s="32">
        <v>10</v>
      </c>
      <c r="H286" s="345">
        <v>7</v>
      </c>
      <c r="I286" s="345">
        <v>7.28</v>
      </c>
      <c r="J286" s="32">
        <v>84</v>
      </c>
      <c r="K286" s="32" t="s">
        <v>67</v>
      </c>
      <c r="L286" s="32" t="s">
        <v>109</v>
      </c>
      <c r="M286" s="33" t="s">
        <v>69</v>
      </c>
      <c r="N286" s="33"/>
      <c r="O286" s="32">
        <v>180</v>
      </c>
      <c r="P286" s="425" t="s">
        <v>418</v>
      </c>
      <c r="Q286" s="351"/>
      <c r="R286" s="351"/>
      <c r="S286" s="351"/>
      <c r="T286" s="352"/>
      <c r="U286" s="34"/>
      <c r="V286" s="34"/>
      <c r="W286" s="35" t="s">
        <v>70</v>
      </c>
      <c r="X286" s="346">
        <v>0</v>
      </c>
      <c r="Y286" s="347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419</v>
      </c>
      <c r="AG286" s="67"/>
      <c r="AJ286" s="71" t="s">
        <v>111</v>
      </c>
      <c r="AK286" s="71">
        <v>12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customHeight="1" x14ac:dyDescent="0.25">
      <c r="A287" s="54" t="s">
        <v>420</v>
      </c>
      <c r="B287" s="54" t="s">
        <v>421</v>
      </c>
      <c r="C287" s="31">
        <v>4301071021</v>
      </c>
      <c r="D287" s="359">
        <v>4640242181325</v>
      </c>
      <c r="E287" s="360"/>
      <c r="F287" s="345">
        <v>0.7</v>
      </c>
      <c r="G287" s="32">
        <v>10</v>
      </c>
      <c r="H287" s="345">
        <v>7</v>
      </c>
      <c r="I287" s="345">
        <v>7.28</v>
      </c>
      <c r="J287" s="32">
        <v>84</v>
      </c>
      <c r="K287" s="32" t="s">
        <v>67</v>
      </c>
      <c r="L287" s="32" t="s">
        <v>109</v>
      </c>
      <c r="M287" s="33" t="s">
        <v>69</v>
      </c>
      <c r="N287" s="33"/>
      <c r="O287" s="32">
        <v>180</v>
      </c>
      <c r="P287" s="428" t="s">
        <v>422</v>
      </c>
      <c r="Q287" s="351"/>
      <c r="R287" s="351"/>
      <c r="S287" s="351"/>
      <c r="T287" s="352"/>
      <c r="U287" s="34"/>
      <c r="V287" s="34"/>
      <c r="W287" s="35" t="s">
        <v>70</v>
      </c>
      <c r="X287" s="346">
        <v>0</v>
      </c>
      <c r="Y287" s="347">
        <f>IFERROR(IF(X287="","",X287),"")</f>
        <v>0</v>
      </c>
      <c r="Z287" s="36">
        <f>IFERROR(IF(X287="","",X287*0.0155),"")</f>
        <v>0</v>
      </c>
      <c r="AA287" s="56"/>
      <c r="AB287" s="57"/>
      <c r="AC287" s="278" t="s">
        <v>419</v>
      </c>
      <c r="AG287" s="67"/>
      <c r="AJ287" s="71" t="s">
        <v>111</v>
      </c>
      <c r="AK287" s="71">
        <v>12</v>
      </c>
      <c r="BB287" s="279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423</v>
      </c>
      <c r="B288" s="54" t="s">
        <v>424</v>
      </c>
      <c r="C288" s="31">
        <v>4301070993</v>
      </c>
      <c r="D288" s="359">
        <v>4640242180670</v>
      </c>
      <c r="E288" s="360"/>
      <c r="F288" s="345">
        <v>1</v>
      </c>
      <c r="G288" s="32">
        <v>6</v>
      </c>
      <c r="H288" s="345">
        <v>6</v>
      </c>
      <c r="I288" s="345">
        <v>6.23</v>
      </c>
      <c r="J288" s="32">
        <v>84</v>
      </c>
      <c r="K288" s="32" t="s">
        <v>67</v>
      </c>
      <c r="L288" s="32" t="s">
        <v>109</v>
      </c>
      <c r="M288" s="33" t="s">
        <v>69</v>
      </c>
      <c r="N288" s="33"/>
      <c r="O288" s="32">
        <v>180</v>
      </c>
      <c r="P288" s="560" t="s">
        <v>425</v>
      </c>
      <c r="Q288" s="351"/>
      <c r="R288" s="351"/>
      <c r="S288" s="351"/>
      <c r="T288" s="352"/>
      <c r="U288" s="34"/>
      <c r="V288" s="34"/>
      <c r="W288" s="35" t="s">
        <v>70</v>
      </c>
      <c r="X288" s="346">
        <v>0</v>
      </c>
      <c r="Y288" s="347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426</v>
      </c>
      <c r="AG288" s="67"/>
      <c r="AJ288" s="71" t="s">
        <v>111</v>
      </c>
      <c r="AK288" s="71">
        <v>12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68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56"/>
      <c r="N289" s="356"/>
      <c r="O289" s="369"/>
      <c r="P289" s="361" t="s">
        <v>73</v>
      </c>
      <c r="Q289" s="362"/>
      <c r="R289" s="362"/>
      <c r="S289" s="362"/>
      <c r="T289" s="362"/>
      <c r="U289" s="362"/>
      <c r="V289" s="363"/>
      <c r="W289" s="37" t="s">
        <v>70</v>
      </c>
      <c r="X289" s="348">
        <f>IFERROR(SUM(X286:X288),"0")</f>
        <v>0</v>
      </c>
      <c r="Y289" s="348">
        <f>IFERROR(SUM(Y286:Y288),"0")</f>
        <v>0</v>
      </c>
      <c r="Z289" s="348">
        <f>IFERROR(IF(Z286="",0,Z286),"0")+IFERROR(IF(Z287="",0,Z287),"0")+IFERROR(IF(Z288="",0,Z288),"0")</f>
        <v>0</v>
      </c>
      <c r="AA289" s="349"/>
      <c r="AB289" s="349"/>
      <c r="AC289" s="349"/>
    </row>
    <row r="290" spans="1:68" x14ac:dyDescent="0.2">
      <c r="A290" s="356"/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69"/>
      <c r="P290" s="361" t="s">
        <v>73</v>
      </c>
      <c r="Q290" s="362"/>
      <c r="R290" s="362"/>
      <c r="S290" s="362"/>
      <c r="T290" s="362"/>
      <c r="U290" s="362"/>
      <c r="V290" s="363"/>
      <c r="W290" s="37" t="s">
        <v>74</v>
      </c>
      <c r="X290" s="348">
        <f>IFERROR(SUMPRODUCT(X286:X288*H286:H288),"0")</f>
        <v>0</v>
      </c>
      <c r="Y290" s="348">
        <f>IFERROR(SUMPRODUCT(Y286:Y288*H286:H288),"0")</f>
        <v>0</v>
      </c>
      <c r="Z290" s="37"/>
      <c r="AA290" s="349"/>
      <c r="AB290" s="349"/>
      <c r="AC290" s="349"/>
    </row>
    <row r="291" spans="1:68" ht="14.25" customHeight="1" x14ac:dyDescent="0.25">
      <c r="A291" s="364" t="s">
        <v>182</v>
      </c>
      <c r="B291" s="356"/>
      <c r="C291" s="356"/>
      <c r="D291" s="356"/>
      <c r="E291" s="356"/>
      <c r="F291" s="356"/>
      <c r="G291" s="356"/>
      <c r="H291" s="356"/>
      <c r="I291" s="356"/>
      <c r="J291" s="356"/>
      <c r="K291" s="356"/>
      <c r="L291" s="356"/>
      <c r="M291" s="356"/>
      <c r="N291" s="356"/>
      <c r="O291" s="356"/>
      <c r="P291" s="356"/>
      <c r="Q291" s="356"/>
      <c r="R291" s="356"/>
      <c r="S291" s="356"/>
      <c r="T291" s="356"/>
      <c r="U291" s="356"/>
      <c r="V291" s="356"/>
      <c r="W291" s="356"/>
      <c r="X291" s="356"/>
      <c r="Y291" s="356"/>
      <c r="Z291" s="356"/>
      <c r="AA291" s="342"/>
      <c r="AB291" s="342"/>
      <c r="AC291" s="342"/>
    </row>
    <row r="292" spans="1:68" ht="27" customHeight="1" x14ac:dyDescent="0.25">
      <c r="A292" s="54" t="s">
        <v>427</v>
      </c>
      <c r="B292" s="54" t="s">
        <v>428</v>
      </c>
      <c r="C292" s="31">
        <v>4301131019</v>
      </c>
      <c r="D292" s="359">
        <v>4640242180427</v>
      </c>
      <c r="E292" s="360"/>
      <c r="F292" s="345">
        <v>1.8</v>
      </c>
      <c r="G292" s="32">
        <v>1</v>
      </c>
      <c r="H292" s="345">
        <v>1.8</v>
      </c>
      <c r="I292" s="345">
        <v>1.915</v>
      </c>
      <c r="J292" s="32">
        <v>234</v>
      </c>
      <c r="K292" s="32" t="s">
        <v>172</v>
      </c>
      <c r="L292" s="32" t="s">
        <v>109</v>
      </c>
      <c r="M292" s="33" t="s">
        <v>69</v>
      </c>
      <c r="N292" s="33"/>
      <c r="O292" s="32">
        <v>180</v>
      </c>
      <c r="P292" s="563" t="s">
        <v>429</v>
      </c>
      <c r="Q292" s="351"/>
      <c r="R292" s="351"/>
      <c r="S292" s="351"/>
      <c r="T292" s="352"/>
      <c r="U292" s="34"/>
      <c r="V292" s="34"/>
      <c r="W292" s="35" t="s">
        <v>70</v>
      </c>
      <c r="X292" s="346">
        <v>0</v>
      </c>
      <c r="Y292" s="347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430</v>
      </c>
      <c r="AG292" s="67"/>
      <c r="AJ292" s="71" t="s">
        <v>111</v>
      </c>
      <c r="AK292" s="71">
        <v>18</v>
      </c>
      <c r="BB292" s="283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8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56"/>
      <c r="N293" s="356"/>
      <c r="O293" s="369"/>
      <c r="P293" s="361" t="s">
        <v>73</v>
      </c>
      <c r="Q293" s="362"/>
      <c r="R293" s="362"/>
      <c r="S293" s="362"/>
      <c r="T293" s="362"/>
      <c r="U293" s="362"/>
      <c r="V293" s="363"/>
      <c r="W293" s="37" t="s">
        <v>70</v>
      </c>
      <c r="X293" s="348">
        <f>IFERROR(SUM(X292:X292),"0")</f>
        <v>0</v>
      </c>
      <c r="Y293" s="348">
        <f>IFERROR(SUM(Y292:Y292),"0")</f>
        <v>0</v>
      </c>
      <c r="Z293" s="348">
        <f>IFERROR(IF(Z292="",0,Z292),"0")</f>
        <v>0</v>
      </c>
      <c r="AA293" s="349"/>
      <c r="AB293" s="349"/>
      <c r="AC293" s="349"/>
    </row>
    <row r="294" spans="1:68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56"/>
      <c r="N294" s="356"/>
      <c r="O294" s="369"/>
      <c r="P294" s="361" t="s">
        <v>73</v>
      </c>
      <c r="Q294" s="362"/>
      <c r="R294" s="362"/>
      <c r="S294" s="362"/>
      <c r="T294" s="362"/>
      <c r="U294" s="362"/>
      <c r="V294" s="363"/>
      <c r="W294" s="37" t="s">
        <v>74</v>
      </c>
      <c r="X294" s="348">
        <f>IFERROR(SUMPRODUCT(X292:X292*H292:H292),"0")</f>
        <v>0</v>
      </c>
      <c r="Y294" s="348">
        <f>IFERROR(SUMPRODUCT(Y292:Y292*H292:H292),"0")</f>
        <v>0</v>
      </c>
      <c r="Z294" s="37"/>
      <c r="AA294" s="349"/>
      <c r="AB294" s="349"/>
      <c r="AC294" s="349"/>
    </row>
    <row r="295" spans="1:68" ht="14.25" customHeight="1" x14ac:dyDescent="0.25">
      <c r="A295" s="364" t="s">
        <v>77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56"/>
      <c r="Z295" s="356"/>
      <c r="AA295" s="342"/>
      <c r="AB295" s="342"/>
      <c r="AC295" s="342"/>
    </row>
    <row r="296" spans="1:68" ht="27" customHeight="1" x14ac:dyDescent="0.25">
      <c r="A296" s="54" t="s">
        <v>431</v>
      </c>
      <c r="B296" s="54" t="s">
        <v>432</v>
      </c>
      <c r="C296" s="31">
        <v>4301132080</v>
      </c>
      <c r="D296" s="359">
        <v>4640242180397</v>
      </c>
      <c r="E296" s="360"/>
      <c r="F296" s="345">
        <v>1</v>
      </c>
      <c r="G296" s="32">
        <v>6</v>
      </c>
      <c r="H296" s="345">
        <v>6</v>
      </c>
      <c r="I296" s="345">
        <v>6.26</v>
      </c>
      <c r="J296" s="32">
        <v>84</v>
      </c>
      <c r="K296" s="32" t="s">
        <v>67</v>
      </c>
      <c r="L296" s="32" t="s">
        <v>114</v>
      </c>
      <c r="M296" s="33" t="s">
        <v>69</v>
      </c>
      <c r="N296" s="33"/>
      <c r="O296" s="32">
        <v>180</v>
      </c>
      <c r="P296" s="475" t="s">
        <v>433</v>
      </c>
      <c r="Q296" s="351"/>
      <c r="R296" s="351"/>
      <c r="S296" s="351"/>
      <c r="T296" s="352"/>
      <c r="U296" s="34"/>
      <c r="V296" s="34"/>
      <c r="W296" s="35" t="s">
        <v>70</v>
      </c>
      <c r="X296" s="346">
        <v>24</v>
      </c>
      <c r="Y296" s="347">
        <f>IFERROR(IF(X296="","",X296),"")</f>
        <v>24</v>
      </c>
      <c r="Z296" s="36">
        <f>IFERROR(IF(X296="","",X296*0.0155),"")</f>
        <v>0.372</v>
      </c>
      <c r="AA296" s="56"/>
      <c r="AB296" s="57"/>
      <c r="AC296" s="284" t="s">
        <v>434</v>
      </c>
      <c r="AG296" s="67"/>
      <c r="AJ296" s="71" t="s">
        <v>115</v>
      </c>
      <c r="AK296" s="71">
        <v>84</v>
      </c>
      <c r="BB296" s="285" t="s">
        <v>83</v>
      </c>
      <c r="BM296" s="67">
        <f>IFERROR(X296*I296,"0")</f>
        <v>150.24</v>
      </c>
      <c r="BN296" s="67">
        <f>IFERROR(Y296*I296,"0")</f>
        <v>150.24</v>
      </c>
      <c r="BO296" s="67">
        <f>IFERROR(X296/J296,"0")</f>
        <v>0.2857142857142857</v>
      </c>
      <c r="BP296" s="67">
        <f>IFERROR(Y296/J296,"0")</f>
        <v>0.2857142857142857</v>
      </c>
    </row>
    <row r="297" spans="1:68" ht="27" customHeight="1" x14ac:dyDescent="0.25">
      <c r="A297" s="54" t="s">
        <v>435</v>
      </c>
      <c r="B297" s="54" t="s">
        <v>436</v>
      </c>
      <c r="C297" s="31">
        <v>4301132104</v>
      </c>
      <c r="D297" s="359">
        <v>4640242181219</v>
      </c>
      <c r="E297" s="360"/>
      <c r="F297" s="345">
        <v>0.3</v>
      </c>
      <c r="G297" s="32">
        <v>9</v>
      </c>
      <c r="H297" s="345">
        <v>2.7</v>
      </c>
      <c r="I297" s="345">
        <v>2.8450000000000002</v>
      </c>
      <c r="J297" s="32">
        <v>234</v>
      </c>
      <c r="K297" s="32" t="s">
        <v>172</v>
      </c>
      <c r="L297" s="32" t="s">
        <v>109</v>
      </c>
      <c r="M297" s="33" t="s">
        <v>69</v>
      </c>
      <c r="N297" s="33"/>
      <c r="O297" s="32">
        <v>180</v>
      </c>
      <c r="P297" s="558" t="s">
        <v>437</v>
      </c>
      <c r="Q297" s="351"/>
      <c r="R297" s="351"/>
      <c r="S297" s="351"/>
      <c r="T297" s="352"/>
      <c r="U297" s="34"/>
      <c r="V297" s="34"/>
      <c r="W297" s="35" t="s">
        <v>70</v>
      </c>
      <c r="X297" s="346">
        <v>0</v>
      </c>
      <c r="Y297" s="347">
        <f>IFERROR(IF(X297="","",X297),"")</f>
        <v>0</v>
      </c>
      <c r="Z297" s="36">
        <f>IFERROR(IF(X297="","",X297*0.00502),"")</f>
        <v>0</v>
      </c>
      <c r="AA297" s="56"/>
      <c r="AB297" s="57"/>
      <c r="AC297" s="286" t="s">
        <v>434</v>
      </c>
      <c r="AG297" s="67"/>
      <c r="AJ297" s="71" t="s">
        <v>111</v>
      </c>
      <c r="AK297" s="71">
        <v>18</v>
      </c>
      <c r="BB297" s="287" t="s">
        <v>83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68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6"/>
      <c r="N298" s="356"/>
      <c r="O298" s="369"/>
      <c r="P298" s="361" t="s">
        <v>73</v>
      </c>
      <c r="Q298" s="362"/>
      <c r="R298" s="362"/>
      <c r="S298" s="362"/>
      <c r="T298" s="362"/>
      <c r="U298" s="362"/>
      <c r="V298" s="363"/>
      <c r="W298" s="37" t="s">
        <v>70</v>
      </c>
      <c r="X298" s="348">
        <f>IFERROR(SUM(X296:X297),"0")</f>
        <v>24</v>
      </c>
      <c r="Y298" s="348">
        <f>IFERROR(SUM(Y296:Y297),"0")</f>
        <v>24</v>
      </c>
      <c r="Z298" s="348">
        <f>IFERROR(IF(Z296="",0,Z296),"0")+IFERROR(IF(Z297="",0,Z297),"0")</f>
        <v>0.372</v>
      </c>
      <c r="AA298" s="349"/>
      <c r="AB298" s="349"/>
      <c r="AC298" s="349"/>
    </row>
    <row r="299" spans="1:68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69"/>
      <c r="P299" s="361" t="s">
        <v>73</v>
      </c>
      <c r="Q299" s="362"/>
      <c r="R299" s="362"/>
      <c r="S299" s="362"/>
      <c r="T299" s="362"/>
      <c r="U299" s="362"/>
      <c r="V299" s="363"/>
      <c r="W299" s="37" t="s">
        <v>74</v>
      </c>
      <c r="X299" s="348">
        <f>IFERROR(SUMPRODUCT(X296:X297*H296:H297),"0")</f>
        <v>144</v>
      </c>
      <c r="Y299" s="348">
        <f>IFERROR(SUMPRODUCT(Y296:Y297*H296:H297),"0")</f>
        <v>144</v>
      </c>
      <c r="Z299" s="37"/>
      <c r="AA299" s="349"/>
      <c r="AB299" s="349"/>
      <c r="AC299" s="349"/>
    </row>
    <row r="300" spans="1:68" ht="14.25" customHeight="1" x14ac:dyDescent="0.25">
      <c r="A300" s="364" t="s">
        <v>146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56"/>
      <c r="Z300" s="356"/>
      <c r="AA300" s="342"/>
      <c r="AB300" s="342"/>
      <c r="AC300" s="342"/>
    </row>
    <row r="301" spans="1:68" ht="27" customHeight="1" x14ac:dyDescent="0.25">
      <c r="A301" s="54" t="s">
        <v>438</v>
      </c>
      <c r="B301" s="54" t="s">
        <v>439</v>
      </c>
      <c r="C301" s="31">
        <v>4301136028</v>
      </c>
      <c r="D301" s="359">
        <v>4640242180304</v>
      </c>
      <c r="E301" s="360"/>
      <c r="F301" s="345">
        <v>2.7</v>
      </c>
      <c r="G301" s="32">
        <v>1</v>
      </c>
      <c r="H301" s="345">
        <v>2.7</v>
      </c>
      <c r="I301" s="345">
        <v>2.8906000000000001</v>
      </c>
      <c r="J301" s="32">
        <v>126</v>
      </c>
      <c r="K301" s="32" t="s">
        <v>80</v>
      </c>
      <c r="L301" s="32" t="s">
        <v>109</v>
      </c>
      <c r="M301" s="33" t="s">
        <v>69</v>
      </c>
      <c r="N301" s="33"/>
      <c r="O301" s="32">
        <v>180</v>
      </c>
      <c r="P301" s="534" t="s">
        <v>440</v>
      </c>
      <c r="Q301" s="351"/>
      <c r="R301" s="351"/>
      <c r="S301" s="351"/>
      <c r="T301" s="352"/>
      <c r="U301" s="34"/>
      <c r="V301" s="34"/>
      <c r="W301" s="35" t="s">
        <v>70</v>
      </c>
      <c r="X301" s="346">
        <v>0</v>
      </c>
      <c r="Y301" s="347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441</v>
      </c>
      <c r="AG301" s="67"/>
      <c r="AJ301" s="71" t="s">
        <v>111</v>
      </c>
      <c r="AK301" s="71">
        <v>14</v>
      </c>
      <c r="BB301" s="289" t="s">
        <v>83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ht="27" customHeight="1" x14ac:dyDescent="0.25">
      <c r="A302" s="54" t="s">
        <v>442</v>
      </c>
      <c r="B302" s="54" t="s">
        <v>443</v>
      </c>
      <c r="C302" s="31">
        <v>4301136026</v>
      </c>
      <c r="D302" s="359">
        <v>4640242180236</v>
      </c>
      <c r="E302" s="360"/>
      <c r="F302" s="345">
        <v>5</v>
      </c>
      <c r="G302" s="32">
        <v>1</v>
      </c>
      <c r="H302" s="345">
        <v>5</v>
      </c>
      <c r="I302" s="345">
        <v>5.2350000000000003</v>
      </c>
      <c r="J302" s="32">
        <v>84</v>
      </c>
      <c r="K302" s="32" t="s">
        <v>67</v>
      </c>
      <c r="L302" s="32" t="s">
        <v>114</v>
      </c>
      <c r="M302" s="33" t="s">
        <v>69</v>
      </c>
      <c r="N302" s="33"/>
      <c r="O302" s="32">
        <v>180</v>
      </c>
      <c r="P302" s="354" t="s">
        <v>444</v>
      </c>
      <c r="Q302" s="351"/>
      <c r="R302" s="351"/>
      <c r="S302" s="351"/>
      <c r="T302" s="352"/>
      <c r="U302" s="34"/>
      <c r="V302" s="34"/>
      <c r="W302" s="35" t="s">
        <v>70</v>
      </c>
      <c r="X302" s="346">
        <v>0</v>
      </c>
      <c r="Y302" s="347">
        <f>IFERROR(IF(X302="","",X302),"")</f>
        <v>0</v>
      </c>
      <c r="Z302" s="36">
        <f>IFERROR(IF(X302="","",X302*0.0155),"")</f>
        <v>0</v>
      </c>
      <c r="AA302" s="56"/>
      <c r="AB302" s="57"/>
      <c r="AC302" s="290" t="s">
        <v>441</v>
      </c>
      <c r="AG302" s="67"/>
      <c r="AJ302" s="71" t="s">
        <v>115</v>
      </c>
      <c r="AK302" s="71">
        <v>84</v>
      </c>
      <c r="BB302" s="291" t="s">
        <v>83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ht="27" customHeight="1" x14ac:dyDescent="0.25">
      <c r="A303" s="54" t="s">
        <v>445</v>
      </c>
      <c r="B303" s="54" t="s">
        <v>446</v>
      </c>
      <c r="C303" s="31">
        <v>4301136029</v>
      </c>
      <c r="D303" s="359">
        <v>4640242180410</v>
      </c>
      <c r="E303" s="360"/>
      <c r="F303" s="345">
        <v>2.2400000000000002</v>
      </c>
      <c r="G303" s="32">
        <v>1</v>
      </c>
      <c r="H303" s="345">
        <v>2.2400000000000002</v>
      </c>
      <c r="I303" s="345">
        <v>2.4319999999999999</v>
      </c>
      <c r="J303" s="32">
        <v>126</v>
      </c>
      <c r="K303" s="32" t="s">
        <v>80</v>
      </c>
      <c r="L303" s="32" t="s">
        <v>109</v>
      </c>
      <c r="M303" s="33" t="s">
        <v>69</v>
      </c>
      <c r="N303" s="33"/>
      <c r="O303" s="32">
        <v>180</v>
      </c>
      <c r="P303" s="45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51"/>
      <c r="R303" s="351"/>
      <c r="S303" s="351"/>
      <c r="T303" s="352"/>
      <c r="U303" s="34"/>
      <c r="V303" s="34"/>
      <c r="W303" s="35" t="s">
        <v>70</v>
      </c>
      <c r="X303" s="346">
        <v>98</v>
      </c>
      <c r="Y303" s="347">
        <f>IFERROR(IF(X303="","",X303),"")</f>
        <v>98</v>
      </c>
      <c r="Z303" s="36">
        <f>IFERROR(IF(X303="","",X303*0.00936),"")</f>
        <v>0.91727999999999998</v>
      </c>
      <c r="AA303" s="56"/>
      <c r="AB303" s="57"/>
      <c r="AC303" s="292" t="s">
        <v>441</v>
      </c>
      <c r="AG303" s="67"/>
      <c r="AJ303" s="71" t="s">
        <v>111</v>
      </c>
      <c r="AK303" s="71">
        <v>14</v>
      </c>
      <c r="BB303" s="293" t="s">
        <v>83</v>
      </c>
      <c r="BM303" s="67">
        <f>IFERROR(X303*I303,"0")</f>
        <v>238.33599999999998</v>
      </c>
      <c r="BN303" s="67">
        <f>IFERROR(Y303*I303,"0")</f>
        <v>238.33599999999998</v>
      </c>
      <c r="BO303" s="67">
        <f>IFERROR(X303/J303,"0")</f>
        <v>0.77777777777777779</v>
      </c>
      <c r="BP303" s="67">
        <f>IFERROR(Y303/J303,"0")</f>
        <v>0.77777777777777779</v>
      </c>
    </row>
    <row r="304" spans="1:68" x14ac:dyDescent="0.2">
      <c r="A304" s="368"/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69"/>
      <c r="P304" s="361" t="s">
        <v>73</v>
      </c>
      <c r="Q304" s="362"/>
      <c r="R304" s="362"/>
      <c r="S304" s="362"/>
      <c r="T304" s="362"/>
      <c r="U304" s="362"/>
      <c r="V304" s="363"/>
      <c r="W304" s="37" t="s">
        <v>70</v>
      </c>
      <c r="X304" s="348">
        <f>IFERROR(SUM(X301:X303),"0")</f>
        <v>98</v>
      </c>
      <c r="Y304" s="348">
        <f>IFERROR(SUM(Y301:Y303),"0")</f>
        <v>98</v>
      </c>
      <c r="Z304" s="348">
        <f>IFERROR(IF(Z301="",0,Z301),"0")+IFERROR(IF(Z302="",0,Z302),"0")+IFERROR(IF(Z303="",0,Z303),"0")</f>
        <v>0.91727999999999998</v>
      </c>
      <c r="AA304" s="349"/>
      <c r="AB304" s="349"/>
      <c r="AC304" s="349"/>
    </row>
    <row r="305" spans="1:68" x14ac:dyDescent="0.2">
      <c r="A305" s="356"/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69"/>
      <c r="P305" s="361" t="s">
        <v>73</v>
      </c>
      <c r="Q305" s="362"/>
      <c r="R305" s="362"/>
      <c r="S305" s="362"/>
      <c r="T305" s="362"/>
      <c r="U305" s="362"/>
      <c r="V305" s="363"/>
      <c r="W305" s="37" t="s">
        <v>74</v>
      </c>
      <c r="X305" s="348">
        <f>IFERROR(SUMPRODUCT(X301:X303*H301:H303),"0")</f>
        <v>219.52</v>
      </c>
      <c r="Y305" s="348">
        <f>IFERROR(SUMPRODUCT(Y301:Y303*H301:H303),"0")</f>
        <v>219.52</v>
      </c>
      <c r="Z305" s="37"/>
      <c r="AA305" s="349"/>
      <c r="AB305" s="349"/>
      <c r="AC305" s="349"/>
    </row>
    <row r="306" spans="1:68" ht="14.25" customHeight="1" x14ac:dyDescent="0.25">
      <c r="A306" s="364" t="s">
        <v>152</v>
      </c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56"/>
      <c r="N306" s="356"/>
      <c r="O306" s="356"/>
      <c r="P306" s="356"/>
      <c r="Q306" s="356"/>
      <c r="R306" s="356"/>
      <c r="S306" s="356"/>
      <c r="T306" s="356"/>
      <c r="U306" s="356"/>
      <c r="V306" s="356"/>
      <c r="W306" s="356"/>
      <c r="X306" s="356"/>
      <c r="Y306" s="356"/>
      <c r="Z306" s="356"/>
      <c r="AA306" s="342"/>
      <c r="AB306" s="342"/>
      <c r="AC306" s="342"/>
    </row>
    <row r="307" spans="1:68" ht="37.5" customHeight="1" x14ac:dyDescent="0.25">
      <c r="A307" s="54" t="s">
        <v>447</v>
      </c>
      <c r="B307" s="54" t="s">
        <v>448</v>
      </c>
      <c r="C307" s="31">
        <v>4301135504</v>
      </c>
      <c r="D307" s="359">
        <v>4640242181554</v>
      </c>
      <c r="E307" s="360"/>
      <c r="F307" s="345">
        <v>3</v>
      </c>
      <c r="G307" s="32">
        <v>1</v>
      </c>
      <c r="H307" s="345">
        <v>3</v>
      </c>
      <c r="I307" s="345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74" t="s">
        <v>449</v>
      </c>
      <c r="Q307" s="351"/>
      <c r="R307" s="351"/>
      <c r="S307" s="351"/>
      <c r="T307" s="352"/>
      <c r="U307" s="34"/>
      <c r="V307" s="34"/>
      <c r="W307" s="35" t="s">
        <v>70</v>
      </c>
      <c r="X307" s="346">
        <v>0</v>
      </c>
      <c r="Y307" s="347">
        <f t="shared" ref="Y307:Y327" si="29">IFERROR(IF(X307="","",X307),"")</f>
        <v>0</v>
      </c>
      <c r="Z307" s="36">
        <f>IFERROR(IF(X307="","",X307*0.00936),"")</f>
        <v>0</v>
      </c>
      <c r="AA307" s="56"/>
      <c r="AB307" s="57"/>
      <c r="AC307" s="294" t="s">
        <v>450</v>
      </c>
      <c r="AG307" s="67"/>
      <c r="AJ307" s="71" t="s">
        <v>72</v>
      </c>
      <c r="AK307" s="71">
        <v>1</v>
      </c>
      <c r="BB307" s="295" t="s">
        <v>83</v>
      </c>
      <c r="BM307" s="67">
        <f t="shared" ref="BM307:BM327" si="30">IFERROR(X307*I307,"0")</f>
        <v>0</v>
      </c>
      <c r="BN307" s="67">
        <f t="shared" ref="BN307:BN327" si="31">IFERROR(Y307*I307,"0")</f>
        <v>0</v>
      </c>
      <c r="BO307" s="67">
        <f t="shared" ref="BO307:BO327" si="32">IFERROR(X307/J307,"0")</f>
        <v>0</v>
      </c>
      <c r="BP307" s="67">
        <f t="shared" ref="BP307:BP327" si="33">IFERROR(Y307/J307,"0")</f>
        <v>0</v>
      </c>
    </row>
    <row r="308" spans="1:68" ht="27" customHeight="1" x14ac:dyDescent="0.25">
      <c r="A308" s="54" t="s">
        <v>451</v>
      </c>
      <c r="B308" s="54" t="s">
        <v>452</v>
      </c>
      <c r="C308" s="31">
        <v>4301135394</v>
      </c>
      <c r="D308" s="359">
        <v>4640242181561</v>
      </c>
      <c r="E308" s="360"/>
      <c r="F308" s="345">
        <v>3.7</v>
      </c>
      <c r="G308" s="32">
        <v>1</v>
      </c>
      <c r="H308" s="345">
        <v>3.7</v>
      </c>
      <c r="I308" s="345">
        <v>3.8919999999999999</v>
      </c>
      <c r="J308" s="32">
        <v>126</v>
      </c>
      <c r="K308" s="32" t="s">
        <v>80</v>
      </c>
      <c r="L308" s="32" t="s">
        <v>109</v>
      </c>
      <c r="M308" s="33" t="s">
        <v>69</v>
      </c>
      <c r="N308" s="33"/>
      <c r="O308" s="32">
        <v>180</v>
      </c>
      <c r="P308" s="459" t="s">
        <v>453</v>
      </c>
      <c r="Q308" s="351"/>
      <c r="R308" s="351"/>
      <c r="S308" s="351"/>
      <c r="T308" s="352"/>
      <c r="U308" s="34"/>
      <c r="V308" s="34"/>
      <c r="W308" s="35" t="s">
        <v>70</v>
      </c>
      <c r="X308" s="346">
        <v>0</v>
      </c>
      <c r="Y308" s="347">
        <f t="shared" si="29"/>
        <v>0</v>
      </c>
      <c r="Z308" s="36">
        <f>IFERROR(IF(X308="","",X308*0.00936),"")</f>
        <v>0</v>
      </c>
      <c r="AA308" s="56"/>
      <c r="AB308" s="57"/>
      <c r="AC308" s="296" t="s">
        <v>454</v>
      </c>
      <c r="AG308" s="67"/>
      <c r="AJ308" s="71" t="s">
        <v>111</v>
      </c>
      <c r="AK308" s="71">
        <v>14</v>
      </c>
      <c r="BB308" s="297" t="s">
        <v>83</v>
      </c>
      <c r="BM308" s="67">
        <f t="shared" si="30"/>
        <v>0</v>
      </c>
      <c r="BN308" s="67">
        <f t="shared" si="31"/>
        <v>0</v>
      </c>
      <c r="BO308" s="67">
        <f t="shared" si="32"/>
        <v>0</v>
      </c>
      <c r="BP308" s="67">
        <f t="shared" si="33"/>
        <v>0</v>
      </c>
    </row>
    <row r="309" spans="1:68" ht="27" customHeight="1" x14ac:dyDescent="0.25">
      <c r="A309" s="54" t="s">
        <v>455</v>
      </c>
      <c r="B309" s="54" t="s">
        <v>456</v>
      </c>
      <c r="C309" s="31">
        <v>4301135374</v>
      </c>
      <c r="D309" s="359">
        <v>4640242181424</v>
      </c>
      <c r="E309" s="360"/>
      <c r="F309" s="345">
        <v>5.5</v>
      </c>
      <c r="G309" s="32">
        <v>1</v>
      </c>
      <c r="H309" s="345">
        <v>5.5</v>
      </c>
      <c r="I309" s="345">
        <v>5.7350000000000003</v>
      </c>
      <c r="J309" s="32">
        <v>84</v>
      </c>
      <c r="K309" s="32" t="s">
        <v>67</v>
      </c>
      <c r="L309" s="32" t="s">
        <v>109</v>
      </c>
      <c r="M309" s="33" t="s">
        <v>69</v>
      </c>
      <c r="N309" s="33"/>
      <c r="O309" s="32">
        <v>180</v>
      </c>
      <c r="P309" s="480" t="s">
        <v>457</v>
      </c>
      <c r="Q309" s="351"/>
      <c r="R309" s="351"/>
      <c r="S309" s="351"/>
      <c r="T309" s="352"/>
      <c r="U309" s="34"/>
      <c r="V309" s="34"/>
      <c r="W309" s="35" t="s">
        <v>70</v>
      </c>
      <c r="X309" s="346">
        <v>36</v>
      </c>
      <c r="Y309" s="347">
        <f t="shared" si="29"/>
        <v>36</v>
      </c>
      <c r="Z309" s="36">
        <f>IFERROR(IF(X309="","",X309*0.0155),"")</f>
        <v>0.55800000000000005</v>
      </c>
      <c r="AA309" s="56"/>
      <c r="AB309" s="57"/>
      <c r="AC309" s="298" t="s">
        <v>450</v>
      </c>
      <c r="AG309" s="67"/>
      <c r="AJ309" s="71" t="s">
        <v>111</v>
      </c>
      <c r="AK309" s="71">
        <v>12</v>
      </c>
      <c r="BB309" s="299" t="s">
        <v>83</v>
      </c>
      <c r="BM309" s="67">
        <f t="shared" si="30"/>
        <v>206.46</v>
      </c>
      <c r="BN309" s="67">
        <f t="shared" si="31"/>
        <v>206.46</v>
      </c>
      <c r="BO309" s="67">
        <f t="shared" si="32"/>
        <v>0.42857142857142855</v>
      </c>
      <c r="BP309" s="67">
        <f t="shared" si="33"/>
        <v>0.42857142857142855</v>
      </c>
    </row>
    <row r="310" spans="1:68" ht="27" customHeight="1" x14ac:dyDescent="0.25">
      <c r="A310" s="54" t="s">
        <v>458</v>
      </c>
      <c r="B310" s="54" t="s">
        <v>459</v>
      </c>
      <c r="C310" s="31">
        <v>4301135320</v>
      </c>
      <c r="D310" s="359">
        <v>4640242181592</v>
      </c>
      <c r="E310" s="360"/>
      <c r="F310" s="345">
        <v>3.5</v>
      </c>
      <c r="G310" s="32">
        <v>1</v>
      </c>
      <c r="H310" s="345">
        <v>3.5</v>
      </c>
      <c r="I310" s="345">
        <v>3.6850000000000001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64" t="s">
        <v>460</v>
      </c>
      <c r="Q310" s="351"/>
      <c r="R310" s="351"/>
      <c r="S310" s="351"/>
      <c r="T310" s="352"/>
      <c r="U310" s="34"/>
      <c r="V310" s="34"/>
      <c r="W310" s="35" t="s">
        <v>70</v>
      </c>
      <c r="X310" s="346">
        <v>0</v>
      </c>
      <c r="Y310" s="347">
        <f t="shared" si="29"/>
        <v>0</v>
      </c>
      <c r="Z310" s="36">
        <f t="shared" ref="Z310:Z318" si="34">IFERROR(IF(X310="","",X310*0.00936),"")</f>
        <v>0</v>
      </c>
      <c r="AA310" s="56"/>
      <c r="AB310" s="57"/>
      <c r="AC310" s="300" t="s">
        <v>461</v>
      </c>
      <c r="AG310" s="67"/>
      <c r="AJ310" s="71" t="s">
        <v>72</v>
      </c>
      <c r="AK310" s="71">
        <v>1</v>
      </c>
      <c r="BB310" s="301" t="s">
        <v>83</v>
      </c>
      <c r="BM310" s="67">
        <f t="shared" si="30"/>
        <v>0</v>
      </c>
      <c r="BN310" s="67">
        <f t="shared" si="31"/>
        <v>0</v>
      </c>
      <c r="BO310" s="67">
        <f t="shared" si="32"/>
        <v>0</v>
      </c>
      <c r="BP310" s="67">
        <f t="shared" si="33"/>
        <v>0</v>
      </c>
    </row>
    <row r="311" spans="1:68" ht="37.5" customHeight="1" x14ac:dyDescent="0.25">
      <c r="A311" s="54" t="s">
        <v>462</v>
      </c>
      <c r="B311" s="54" t="s">
        <v>463</v>
      </c>
      <c r="C311" s="31">
        <v>4301135552</v>
      </c>
      <c r="D311" s="359">
        <v>4640242181431</v>
      </c>
      <c r="E311" s="360"/>
      <c r="F311" s="345">
        <v>3.5</v>
      </c>
      <c r="G311" s="32">
        <v>1</v>
      </c>
      <c r="H311" s="345">
        <v>3.5</v>
      </c>
      <c r="I311" s="345">
        <v>3.6920000000000002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71" t="s">
        <v>464</v>
      </c>
      <c r="Q311" s="351"/>
      <c r="R311" s="351"/>
      <c r="S311" s="351"/>
      <c r="T311" s="352"/>
      <c r="U311" s="34"/>
      <c r="V311" s="34"/>
      <c r="W311" s="35" t="s">
        <v>70</v>
      </c>
      <c r="X311" s="346">
        <v>0</v>
      </c>
      <c r="Y311" s="347">
        <f t="shared" si="29"/>
        <v>0</v>
      </c>
      <c r="Z311" s="36">
        <f t="shared" si="34"/>
        <v>0</v>
      </c>
      <c r="AA311" s="56"/>
      <c r="AB311" s="57"/>
      <c r="AC311" s="302" t="s">
        <v>465</v>
      </c>
      <c r="AG311" s="67"/>
      <c r="AJ311" s="71" t="s">
        <v>72</v>
      </c>
      <c r="AK311" s="71">
        <v>1</v>
      </c>
      <c r="BB311" s="303" t="s">
        <v>83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customHeight="1" x14ac:dyDescent="0.25">
      <c r="A312" s="54" t="s">
        <v>466</v>
      </c>
      <c r="B312" s="54" t="s">
        <v>467</v>
      </c>
      <c r="C312" s="31">
        <v>4301135405</v>
      </c>
      <c r="D312" s="359">
        <v>4640242181523</v>
      </c>
      <c r="E312" s="360"/>
      <c r="F312" s="345">
        <v>3</v>
      </c>
      <c r="G312" s="32">
        <v>1</v>
      </c>
      <c r="H312" s="345">
        <v>3</v>
      </c>
      <c r="I312" s="345">
        <v>3.1920000000000002</v>
      </c>
      <c r="J312" s="32">
        <v>126</v>
      </c>
      <c r="K312" s="32" t="s">
        <v>80</v>
      </c>
      <c r="L312" s="32" t="s">
        <v>109</v>
      </c>
      <c r="M312" s="33" t="s">
        <v>69</v>
      </c>
      <c r="N312" s="33"/>
      <c r="O312" s="32">
        <v>180</v>
      </c>
      <c r="P312" s="431" t="s">
        <v>468</v>
      </c>
      <c r="Q312" s="351"/>
      <c r="R312" s="351"/>
      <c r="S312" s="351"/>
      <c r="T312" s="352"/>
      <c r="U312" s="34"/>
      <c r="V312" s="34"/>
      <c r="W312" s="35" t="s">
        <v>70</v>
      </c>
      <c r="X312" s="346">
        <v>84</v>
      </c>
      <c r="Y312" s="347">
        <f t="shared" si="29"/>
        <v>84</v>
      </c>
      <c r="Z312" s="36">
        <f t="shared" si="34"/>
        <v>0.78624000000000005</v>
      </c>
      <c r="AA312" s="56"/>
      <c r="AB312" s="57"/>
      <c r="AC312" s="304" t="s">
        <v>454</v>
      </c>
      <c r="AG312" s="67"/>
      <c r="AJ312" s="71" t="s">
        <v>111</v>
      </c>
      <c r="AK312" s="71">
        <v>14</v>
      </c>
      <c r="BB312" s="305" t="s">
        <v>83</v>
      </c>
      <c r="BM312" s="67">
        <f t="shared" si="30"/>
        <v>268.12800000000004</v>
      </c>
      <c r="BN312" s="67">
        <f t="shared" si="31"/>
        <v>268.12800000000004</v>
      </c>
      <c r="BO312" s="67">
        <f t="shared" si="32"/>
        <v>0.66666666666666663</v>
      </c>
      <c r="BP312" s="67">
        <f t="shared" si="33"/>
        <v>0.66666666666666663</v>
      </c>
    </row>
    <row r="313" spans="1:68" ht="37.5" customHeight="1" x14ac:dyDescent="0.25">
      <c r="A313" s="54" t="s">
        <v>469</v>
      </c>
      <c r="B313" s="54" t="s">
        <v>470</v>
      </c>
      <c r="C313" s="31">
        <v>4301135404</v>
      </c>
      <c r="D313" s="359">
        <v>4640242181516</v>
      </c>
      <c r="E313" s="360"/>
      <c r="F313" s="345">
        <v>3.7</v>
      </c>
      <c r="G313" s="32">
        <v>1</v>
      </c>
      <c r="H313" s="345">
        <v>3.7</v>
      </c>
      <c r="I313" s="345">
        <v>3.8919999999999999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72" t="s">
        <v>471</v>
      </c>
      <c r="Q313" s="351"/>
      <c r="R313" s="351"/>
      <c r="S313" s="351"/>
      <c r="T313" s="352"/>
      <c r="U313" s="34"/>
      <c r="V313" s="34"/>
      <c r="W313" s="35" t="s">
        <v>70</v>
      </c>
      <c r="X313" s="346">
        <v>0</v>
      </c>
      <c r="Y313" s="347">
        <f t="shared" si="29"/>
        <v>0</v>
      </c>
      <c r="Z313" s="36">
        <f t="shared" si="34"/>
        <v>0</v>
      </c>
      <c r="AA313" s="56"/>
      <c r="AB313" s="57"/>
      <c r="AC313" s="306" t="s">
        <v>465</v>
      </c>
      <c r="AG313" s="67"/>
      <c r="AJ313" s="71" t="s">
        <v>72</v>
      </c>
      <c r="AK313" s="71">
        <v>1</v>
      </c>
      <c r="BB313" s="307" t="s">
        <v>83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27" customHeight="1" x14ac:dyDescent="0.25">
      <c r="A314" s="54" t="s">
        <v>472</v>
      </c>
      <c r="B314" s="54" t="s">
        <v>473</v>
      </c>
      <c r="C314" s="31">
        <v>4301135375</v>
      </c>
      <c r="D314" s="359">
        <v>4640242181486</v>
      </c>
      <c r="E314" s="360"/>
      <c r="F314" s="345">
        <v>3.7</v>
      </c>
      <c r="G314" s="32">
        <v>1</v>
      </c>
      <c r="H314" s="345">
        <v>3.7</v>
      </c>
      <c r="I314" s="345">
        <v>3.8919999999999999</v>
      </c>
      <c r="J314" s="32">
        <v>126</v>
      </c>
      <c r="K314" s="32" t="s">
        <v>80</v>
      </c>
      <c r="L314" s="32" t="s">
        <v>109</v>
      </c>
      <c r="M314" s="33" t="s">
        <v>69</v>
      </c>
      <c r="N314" s="33"/>
      <c r="O314" s="32">
        <v>180</v>
      </c>
      <c r="P314" s="512" t="s">
        <v>474</v>
      </c>
      <c r="Q314" s="351"/>
      <c r="R314" s="351"/>
      <c r="S314" s="351"/>
      <c r="T314" s="352"/>
      <c r="U314" s="34"/>
      <c r="V314" s="34"/>
      <c r="W314" s="35" t="s">
        <v>70</v>
      </c>
      <c r="X314" s="346">
        <v>14</v>
      </c>
      <c r="Y314" s="347">
        <f t="shared" si="29"/>
        <v>14</v>
      </c>
      <c r="Z314" s="36">
        <f t="shared" si="34"/>
        <v>0.13103999999999999</v>
      </c>
      <c r="AA314" s="56"/>
      <c r="AB314" s="57"/>
      <c r="AC314" s="308" t="s">
        <v>450</v>
      </c>
      <c r="AG314" s="67"/>
      <c r="AJ314" s="71" t="s">
        <v>111</v>
      </c>
      <c r="AK314" s="71">
        <v>14</v>
      </c>
      <c r="BB314" s="309" t="s">
        <v>83</v>
      </c>
      <c r="BM314" s="67">
        <f t="shared" si="30"/>
        <v>54.488</v>
      </c>
      <c r="BN314" s="67">
        <f t="shared" si="31"/>
        <v>54.488</v>
      </c>
      <c r="BO314" s="67">
        <f t="shared" si="32"/>
        <v>0.1111111111111111</v>
      </c>
      <c r="BP314" s="67">
        <f t="shared" si="33"/>
        <v>0.1111111111111111</v>
      </c>
    </row>
    <row r="315" spans="1:68" ht="37.5" customHeight="1" x14ac:dyDescent="0.25">
      <c r="A315" s="54" t="s">
        <v>475</v>
      </c>
      <c r="B315" s="54" t="s">
        <v>476</v>
      </c>
      <c r="C315" s="31">
        <v>4301135402</v>
      </c>
      <c r="D315" s="359">
        <v>4640242181493</v>
      </c>
      <c r="E315" s="360"/>
      <c r="F315" s="345">
        <v>3.7</v>
      </c>
      <c r="G315" s="32">
        <v>1</v>
      </c>
      <c r="H315" s="345">
        <v>3.7</v>
      </c>
      <c r="I315" s="345">
        <v>3.8919999999999999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353" t="s">
        <v>477</v>
      </c>
      <c r="Q315" s="351"/>
      <c r="R315" s="351"/>
      <c r="S315" s="351"/>
      <c r="T315" s="352"/>
      <c r="U315" s="34"/>
      <c r="V315" s="34"/>
      <c r="W315" s="35" t="s">
        <v>70</v>
      </c>
      <c r="X315" s="346">
        <v>0</v>
      </c>
      <c r="Y315" s="347">
        <f t="shared" si="29"/>
        <v>0</v>
      </c>
      <c r="Z315" s="36">
        <f t="shared" si="34"/>
        <v>0</v>
      </c>
      <c r="AA315" s="56"/>
      <c r="AB315" s="57"/>
      <c r="AC315" s="310" t="s">
        <v>450</v>
      </c>
      <c r="AG315" s="67"/>
      <c r="AJ315" s="71" t="s">
        <v>72</v>
      </c>
      <c r="AK315" s="71">
        <v>1</v>
      </c>
      <c r="BB315" s="311" t="s">
        <v>83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customHeight="1" x14ac:dyDescent="0.25">
      <c r="A316" s="54" t="s">
        <v>478</v>
      </c>
      <c r="B316" s="54" t="s">
        <v>479</v>
      </c>
      <c r="C316" s="31">
        <v>4301135403</v>
      </c>
      <c r="D316" s="359">
        <v>4640242181509</v>
      </c>
      <c r="E316" s="360"/>
      <c r="F316" s="345">
        <v>3.7</v>
      </c>
      <c r="G316" s="32">
        <v>1</v>
      </c>
      <c r="H316" s="345">
        <v>3.7</v>
      </c>
      <c r="I316" s="345">
        <v>3.8919999999999999</v>
      </c>
      <c r="J316" s="32">
        <v>126</v>
      </c>
      <c r="K316" s="32" t="s">
        <v>80</v>
      </c>
      <c r="L316" s="32" t="s">
        <v>109</v>
      </c>
      <c r="M316" s="33" t="s">
        <v>69</v>
      </c>
      <c r="N316" s="33"/>
      <c r="O316" s="32">
        <v>180</v>
      </c>
      <c r="P316" s="389" t="s">
        <v>480</v>
      </c>
      <c r="Q316" s="351"/>
      <c r="R316" s="351"/>
      <c r="S316" s="351"/>
      <c r="T316" s="352"/>
      <c r="U316" s="34"/>
      <c r="V316" s="34"/>
      <c r="W316" s="35" t="s">
        <v>70</v>
      </c>
      <c r="X316" s="346">
        <v>0</v>
      </c>
      <c r="Y316" s="347">
        <f t="shared" si="29"/>
        <v>0</v>
      </c>
      <c r="Z316" s="36">
        <f t="shared" si="34"/>
        <v>0</v>
      </c>
      <c r="AA316" s="56"/>
      <c r="AB316" s="57"/>
      <c r="AC316" s="312" t="s">
        <v>450</v>
      </c>
      <c r="AG316" s="67"/>
      <c r="AJ316" s="71" t="s">
        <v>111</v>
      </c>
      <c r="AK316" s="71">
        <v>14</v>
      </c>
      <c r="BB316" s="313" t="s">
        <v>83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481</v>
      </c>
      <c r="B317" s="54" t="s">
        <v>482</v>
      </c>
      <c r="C317" s="31">
        <v>4301135304</v>
      </c>
      <c r="D317" s="359">
        <v>4640242181240</v>
      </c>
      <c r="E317" s="360"/>
      <c r="F317" s="345">
        <v>0.3</v>
      </c>
      <c r="G317" s="32">
        <v>9</v>
      </c>
      <c r="H317" s="345">
        <v>2.7</v>
      </c>
      <c r="I317" s="345">
        <v>2.88</v>
      </c>
      <c r="J317" s="32">
        <v>126</v>
      </c>
      <c r="K317" s="32" t="s">
        <v>80</v>
      </c>
      <c r="L317" s="32" t="s">
        <v>109</v>
      </c>
      <c r="M317" s="33" t="s">
        <v>69</v>
      </c>
      <c r="N317" s="33"/>
      <c r="O317" s="32">
        <v>180</v>
      </c>
      <c r="P317" s="555" t="s">
        <v>483</v>
      </c>
      <c r="Q317" s="351"/>
      <c r="R317" s="351"/>
      <c r="S317" s="351"/>
      <c r="T317" s="352"/>
      <c r="U317" s="34"/>
      <c r="V317" s="34"/>
      <c r="W317" s="35" t="s">
        <v>70</v>
      </c>
      <c r="X317" s="346">
        <v>0</v>
      </c>
      <c r="Y317" s="347">
        <f t="shared" si="29"/>
        <v>0</v>
      </c>
      <c r="Z317" s="36">
        <f t="shared" si="34"/>
        <v>0</v>
      </c>
      <c r="AA317" s="56"/>
      <c r="AB317" s="57"/>
      <c r="AC317" s="314" t="s">
        <v>450</v>
      </c>
      <c r="AG317" s="67"/>
      <c r="AJ317" s="71" t="s">
        <v>111</v>
      </c>
      <c r="AK317" s="71">
        <v>14</v>
      </c>
      <c r="BB317" s="315" t="s">
        <v>83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27" customHeight="1" x14ac:dyDescent="0.25">
      <c r="A318" s="54" t="s">
        <v>484</v>
      </c>
      <c r="B318" s="54" t="s">
        <v>485</v>
      </c>
      <c r="C318" s="31">
        <v>4301135310</v>
      </c>
      <c r="D318" s="359">
        <v>4640242181318</v>
      </c>
      <c r="E318" s="360"/>
      <c r="F318" s="345">
        <v>0.3</v>
      </c>
      <c r="G318" s="32">
        <v>9</v>
      </c>
      <c r="H318" s="345">
        <v>2.7</v>
      </c>
      <c r="I318" s="345">
        <v>2.988</v>
      </c>
      <c r="J318" s="32">
        <v>126</v>
      </c>
      <c r="K318" s="32" t="s">
        <v>80</v>
      </c>
      <c r="L318" s="32" t="s">
        <v>109</v>
      </c>
      <c r="M318" s="33" t="s">
        <v>69</v>
      </c>
      <c r="N318" s="33"/>
      <c r="O318" s="32">
        <v>180</v>
      </c>
      <c r="P318" s="502" t="s">
        <v>486</v>
      </c>
      <c r="Q318" s="351"/>
      <c r="R318" s="351"/>
      <c r="S318" s="351"/>
      <c r="T318" s="352"/>
      <c r="U318" s="34"/>
      <c r="V318" s="34"/>
      <c r="W318" s="35" t="s">
        <v>70</v>
      </c>
      <c r="X318" s="346">
        <v>0</v>
      </c>
      <c r="Y318" s="347">
        <f t="shared" si="29"/>
        <v>0</v>
      </c>
      <c r="Z318" s="36">
        <f t="shared" si="34"/>
        <v>0</v>
      </c>
      <c r="AA318" s="56"/>
      <c r="AB318" s="57"/>
      <c r="AC318" s="316" t="s">
        <v>454</v>
      </c>
      <c r="AG318" s="67"/>
      <c r="AJ318" s="71" t="s">
        <v>111</v>
      </c>
      <c r="AK318" s="71">
        <v>14</v>
      </c>
      <c r="BB318" s="317" t="s">
        <v>83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27" customHeight="1" x14ac:dyDescent="0.25">
      <c r="A319" s="54" t="s">
        <v>487</v>
      </c>
      <c r="B319" s="54" t="s">
        <v>488</v>
      </c>
      <c r="C319" s="31">
        <v>4301135306</v>
      </c>
      <c r="D319" s="359">
        <v>4640242181578</v>
      </c>
      <c r="E319" s="360"/>
      <c r="F319" s="345">
        <v>0.3</v>
      </c>
      <c r="G319" s="32">
        <v>9</v>
      </c>
      <c r="H319" s="345">
        <v>2.7</v>
      </c>
      <c r="I319" s="345">
        <v>2.8450000000000002</v>
      </c>
      <c r="J319" s="32">
        <v>234</v>
      </c>
      <c r="K319" s="32" t="s">
        <v>172</v>
      </c>
      <c r="L319" s="32" t="s">
        <v>109</v>
      </c>
      <c r="M319" s="33" t="s">
        <v>69</v>
      </c>
      <c r="N319" s="33"/>
      <c r="O319" s="32">
        <v>180</v>
      </c>
      <c r="P319" s="564" t="s">
        <v>489</v>
      </c>
      <c r="Q319" s="351"/>
      <c r="R319" s="351"/>
      <c r="S319" s="351"/>
      <c r="T319" s="352"/>
      <c r="U319" s="34"/>
      <c r="V319" s="34"/>
      <c r="W319" s="35" t="s">
        <v>70</v>
      </c>
      <c r="X319" s="346">
        <v>0</v>
      </c>
      <c r="Y319" s="347">
        <f t="shared" si="29"/>
        <v>0</v>
      </c>
      <c r="Z319" s="36">
        <f>IFERROR(IF(X319="","",X319*0.00502),"")</f>
        <v>0</v>
      </c>
      <c r="AA319" s="56"/>
      <c r="AB319" s="57"/>
      <c r="AC319" s="318" t="s">
        <v>450</v>
      </c>
      <c r="AG319" s="67"/>
      <c r="AJ319" s="71" t="s">
        <v>111</v>
      </c>
      <c r="AK319" s="71">
        <v>18</v>
      </c>
      <c r="BB319" s="319" t="s">
        <v>83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customHeight="1" x14ac:dyDescent="0.25">
      <c r="A320" s="54" t="s">
        <v>490</v>
      </c>
      <c r="B320" s="54" t="s">
        <v>491</v>
      </c>
      <c r="C320" s="31">
        <v>4301135305</v>
      </c>
      <c r="D320" s="359">
        <v>4640242181394</v>
      </c>
      <c r="E320" s="360"/>
      <c r="F320" s="345">
        <v>0.3</v>
      </c>
      <c r="G320" s="32">
        <v>9</v>
      </c>
      <c r="H320" s="345">
        <v>2.7</v>
      </c>
      <c r="I320" s="345">
        <v>2.8450000000000002</v>
      </c>
      <c r="J320" s="32">
        <v>234</v>
      </c>
      <c r="K320" s="32" t="s">
        <v>172</v>
      </c>
      <c r="L320" s="32" t="s">
        <v>109</v>
      </c>
      <c r="M320" s="33" t="s">
        <v>69</v>
      </c>
      <c r="N320" s="33"/>
      <c r="O320" s="32">
        <v>180</v>
      </c>
      <c r="P320" s="511" t="s">
        <v>492</v>
      </c>
      <c r="Q320" s="351"/>
      <c r="R320" s="351"/>
      <c r="S320" s="351"/>
      <c r="T320" s="352"/>
      <c r="U320" s="34"/>
      <c r="V320" s="34"/>
      <c r="W320" s="35" t="s">
        <v>70</v>
      </c>
      <c r="X320" s="346">
        <v>0</v>
      </c>
      <c r="Y320" s="347">
        <f t="shared" si="29"/>
        <v>0</v>
      </c>
      <c r="Z320" s="36">
        <f>IFERROR(IF(X320="","",X320*0.00502),"")</f>
        <v>0</v>
      </c>
      <c r="AA320" s="56"/>
      <c r="AB320" s="57"/>
      <c r="AC320" s="320" t="s">
        <v>450</v>
      </c>
      <c r="AG320" s="67"/>
      <c r="AJ320" s="71" t="s">
        <v>111</v>
      </c>
      <c r="AK320" s="71">
        <v>18</v>
      </c>
      <c r="BB320" s="321" t="s">
        <v>83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customHeight="1" x14ac:dyDescent="0.25">
      <c r="A321" s="54" t="s">
        <v>493</v>
      </c>
      <c r="B321" s="54" t="s">
        <v>494</v>
      </c>
      <c r="C321" s="31">
        <v>4301135309</v>
      </c>
      <c r="D321" s="359">
        <v>4640242181332</v>
      </c>
      <c r="E321" s="360"/>
      <c r="F321" s="345">
        <v>0.3</v>
      </c>
      <c r="G321" s="32">
        <v>9</v>
      </c>
      <c r="H321" s="345">
        <v>2.7</v>
      </c>
      <c r="I321" s="345">
        <v>2.9079999999999999</v>
      </c>
      <c r="J321" s="32">
        <v>234</v>
      </c>
      <c r="K321" s="32" t="s">
        <v>172</v>
      </c>
      <c r="L321" s="32" t="s">
        <v>68</v>
      </c>
      <c r="M321" s="33" t="s">
        <v>69</v>
      </c>
      <c r="N321" s="33"/>
      <c r="O321" s="32">
        <v>180</v>
      </c>
      <c r="P321" s="527" t="s">
        <v>495</v>
      </c>
      <c r="Q321" s="351"/>
      <c r="R321" s="351"/>
      <c r="S321" s="351"/>
      <c r="T321" s="352"/>
      <c r="U321" s="34"/>
      <c r="V321" s="34"/>
      <c r="W321" s="35" t="s">
        <v>70</v>
      </c>
      <c r="X321" s="346">
        <v>0</v>
      </c>
      <c r="Y321" s="347">
        <f t="shared" si="29"/>
        <v>0</v>
      </c>
      <c r="Z321" s="36">
        <f>IFERROR(IF(X321="","",X321*0.00502),"")</f>
        <v>0</v>
      </c>
      <c r="AA321" s="56"/>
      <c r="AB321" s="57"/>
      <c r="AC321" s="322" t="s">
        <v>450</v>
      </c>
      <c r="AG321" s="67"/>
      <c r="AJ321" s="71" t="s">
        <v>72</v>
      </c>
      <c r="AK321" s="71">
        <v>1</v>
      </c>
      <c r="BB321" s="323" t="s">
        <v>83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customHeight="1" x14ac:dyDescent="0.25">
      <c r="A322" s="54" t="s">
        <v>496</v>
      </c>
      <c r="B322" s="54" t="s">
        <v>497</v>
      </c>
      <c r="C322" s="31">
        <v>4301135308</v>
      </c>
      <c r="D322" s="359">
        <v>4640242181349</v>
      </c>
      <c r="E322" s="360"/>
      <c r="F322" s="345">
        <v>0.3</v>
      </c>
      <c r="G322" s="32">
        <v>9</v>
      </c>
      <c r="H322" s="345">
        <v>2.7</v>
      </c>
      <c r="I322" s="345">
        <v>2.9079999999999999</v>
      </c>
      <c r="J322" s="32">
        <v>234</v>
      </c>
      <c r="K322" s="32" t="s">
        <v>172</v>
      </c>
      <c r="L322" s="32" t="s">
        <v>109</v>
      </c>
      <c r="M322" s="33" t="s">
        <v>69</v>
      </c>
      <c r="N322" s="33"/>
      <c r="O322" s="32">
        <v>180</v>
      </c>
      <c r="P322" s="478" t="s">
        <v>498</v>
      </c>
      <c r="Q322" s="351"/>
      <c r="R322" s="351"/>
      <c r="S322" s="351"/>
      <c r="T322" s="352"/>
      <c r="U322" s="34"/>
      <c r="V322" s="34"/>
      <c r="W322" s="35" t="s">
        <v>70</v>
      </c>
      <c r="X322" s="346">
        <v>0</v>
      </c>
      <c r="Y322" s="347">
        <f t="shared" si="29"/>
        <v>0</v>
      </c>
      <c r="Z322" s="36">
        <f>IFERROR(IF(X322="","",X322*0.00502),"")</f>
        <v>0</v>
      </c>
      <c r="AA322" s="56"/>
      <c r="AB322" s="57"/>
      <c r="AC322" s="324" t="s">
        <v>450</v>
      </c>
      <c r="AG322" s="67"/>
      <c r="AJ322" s="71" t="s">
        <v>111</v>
      </c>
      <c r="AK322" s="71">
        <v>18</v>
      </c>
      <c r="BB322" s="325" t="s">
        <v>83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customHeight="1" x14ac:dyDescent="0.25">
      <c r="A323" s="54" t="s">
        <v>499</v>
      </c>
      <c r="B323" s="54" t="s">
        <v>500</v>
      </c>
      <c r="C323" s="31">
        <v>4301135307</v>
      </c>
      <c r="D323" s="359">
        <v>4640242181370</v>
      </c>
      <c r="E323" s="360"/>
      <c r="F323" s="345">
        <v>0.3</v>
      </c>
      <c r="G323" s="32">
        <v>9</v>
      </c>
      <c r="H323" s="345">
        <v>2.7</v>
      </c>
      <c r="I323" s="345">
        <v>2.9079999999999999</v>
      </c>
      <c r="J323" s="32">
        <v>234</v>
      </c>
      <c r="K323" s="32" t="s">
        <v>172</v>
      </c>
      <c r="L323" s="32" t="s">
        <v>68</v>
      </c>
      <c r="M323" s="33" t="s">
        <v>69</v>
      </c>
      <c r="N323" s="33"/>
      <c r="O323" s="32">
        <v>180</v>
      </c>
      <c r="P323" s="529" t="s">
        <v>501</v>
      </c>
      <c r="Q323" s="351"/>
      <c r="R323" s="351"/>
      <c r="S323" s="351"/>
      <c r="T323" s="352"/>
      <c r="U323" s="34"/>
      <c r="V323" s="34"/>
      <c r="W323" s="35" t="s">
        <v>70</v>
      </c>
      <c r="X323" s="346">
        <v>0</v>
      </c>
      <c r="Y323" s="347">
        <f t="shared" si="29"/>
        <v>0</v>
      </c>
      <c r="Z323" s="36">
        <f>IFERROR(IF(X323="","",X323*0.00502),"")</f>
        <v>0</v>
      </c>
      <c r="AA323" s="56"/>
      <c r="AB323" s="57"/>
      <c r="AC323" s="326" t="s">
        <v>502</v>
      </c>
      <c r="AG323" s="67"/>
      <c r="AJ323" s="71" t="s">
        <v>72</v>
      </c>
      <c r="AK323" s="71">
        <v>1</v>
      </c>
      <c r="BB323" s="327" t="s">
        <v>83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customHeight="1" x14ac:dyDescent="0.25">
      <c r="A324" s="54" t="s">
        <v>503</v>
      </c>
      <c r="B324" s="54" t="s">
        <v>504</v>
      </c>
      <c r="C324" s="31">
        <v>4301135318</v>
      </c>
      <c r="D324" s="359">
        <v>4607111037480</v>
      </c>
      <c r="E324" s="360"/>
      <c r="F324" s="345">
        <v>1</v>
      </c>
      <c r="G324" s="32">
        <v>4</v>
      </c>
      <c r="H324" s="345">
        <v>4</v>
      </c>
      <c r="I324" s="345">
        <v>4.2724000000000002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82" t="s">
        <v>505</v>
      </c>
      <c r="Q324" s="351"/>
      <c r="R324" s="351"/>
      <c r="S324" s="351"/>
      <c r="T324" s="352"/>
      <c r="U324" s="34"/>
      <c r="V324" s="34"/>
      <c r="W324" s="35" t="s">
        <v>70</v>
      </c>
      <c r="X324" s="346">
        <v>0</v>
      </c>
      <c r="Y324" s="347">
        <f t="shared" si="29"/>
        <v>0</v>
      </c>
      <c r="Z324" s="36">
        <f>IFERROR(IF(X324="","",X324*0.0155),"")</f>
        <v>0</v>
      </c>
      <c r="AA324" s="56"/>
      <c r="AB324" s="57"/>
      <c r="AC324" s="328" t="s">
        <v>506</v>
      </c>
      <c r="AG324" s="67"/>
      <c r="AJ324" s="71" t="s">
        <v>72</v>
      </c>
      <c r="AK324" s="71">
        <v>1</v>
      </c>
      <c r="BB324" s="329" t="s">
        <v>83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customHeight="1" x14ac:dyDescent="0.25">
      <c r="A325" s="54" t="s">
        <v>507</v>
      </c>
      <c r="B325" s="54" t="s">
        <v>508</v>
      </c>
      <c r="C325" s="31">
        <v>4301135319</v>
      </c>
      <c r="D325" s="359">
        <v>4607111037473</v>
      </c>
      <c r="E325" s="360"/>
      <c r="F325" s="345">
        <v>1</v>
      </c>
      <c r="G325" s="32">
        <v>4</v>
      </c>
      <c r="H325" s="345">
        <v>4</v>
      </c>
      <c r="I325" s="345">
        <v>4.2300000000000004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493" t="s">
        <v>509</v>
      </c>
      <c r="Q325" s="351"/>
      <c r="R325" s="351"/>
      <c r="S325" s="351"/>
      <c r="T325" s="352"/>
      <c r="U325" s="34"/>
      <c r="V325" s="34"/>
      <c r="W325" s="35" t="s">
        <v>70</v>
      </c>
      <c r="X325" s="346">
        <v>0</v>
      </c>
      <c r="Y325" s="347">
        <f t="shared" si="29"/>
        <v>0</v>
      </c>
      <c r="Z325" s="36">
        <f>IFERROR(IF(X325="","",X325*0.0155),"")</f>
        <v>0</v>
      </c>
      <c r="AA325" s="56"/>
      <c r="AB325" s="57"/>
      <c r="AC325" s="330" t="s">
        <v>510</v>
      </c>
      <c r="AG325" s="67"/>
      <c r="AJ325" s="71" t="s">
        <v>72</v>
      </c>
      <c r="AK325" s="71">
        <v>1</v>
      </c>
      <c r="BB325" s="331" t="s">
        <v>83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customHeight="1" x14ac:dyDescent="0.25">
      <c r="A326" s="54" t="s">
        <v>511</v>
      </c>
      <c r="B326" s="54" t="s">
        <v>512</v>
      </c>
      <c r="C326" s="31">
        <v>4301135198</v>
      </c>
      <c r="D326" s="359">
        <v>4640242180663</v>
      </c>
      <c r="E326" s="360"/>
      <c r="F326" s="345">
        <v>0.9</v>
      </c>
      <c r="G326" s="32">
        <v>4</v>
      </c>
      <c r="H326" s="345">
        <v>3.6</v>
      </c>
      <c r="I326" s="345">
        <v>3.83</v>
      </c>
      <c r="J326" s="32">
        <v>84</v>
      </c>
      <c r="K326" s="32" t="s">
        <v>67</v>
      </c>
      <c r="L326" s="32" t="s">
        <v>68</v>
      </c>
      <c r="M326" s="33" t="s">
        <v>69</v>
      </c>
      <c r="N326" s="33"/>
      <c r="O326" s="32">
        <v>180</v>
      </c>
      <c r="P326" s="375" t="s">
        <v>513</v>
      </c>
      <c r="Q326" s="351"/>
      <c r="R326" s="351"/>
      <c r="S326" s="351"/>
      <c r="T326" s="352"/>
      <c r="U326" s="34"/>
      <c r="V326" s="34"/>
      <c r="W326" s="35" t="s">
        <v>70</v>
      </c>
      <c r="X326" s="346">
        <v>0</v>
      </c>
      <c r="Y326" s="347">
        <f t="shared" si="29"/>
        <v>0</v>
      </c>
      <c r="Z326" s="36">
        <f>IFERROR(IF(X326="","",X326*0.0155),"")</f>
        <v>0</v>
      </c>
      <c r="AA326" s="56"/>
      <c r="AB326" s="57"/>
      <c r="AC326" s="332" t="s">
        <v>514</v>
      </c>
      <c r="AG326" s="67"/>
      <c r="AJ326" s="71" t="s">
        <v>72</v>
      </c>
      <c r="AK326" s="71">
        <v>1</v>
      </c>
      <c r="BB326" s="333" t="s">
        <v>83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customHeight="1" x14ac:dyDescent="0.25">
      <c r="A327" s="54" t="s">
        <v>515</v>
      </c>
      <c r="B327" s="54" t="s">
        <v>516</v>
      </c>
      <c r="C327" s="31">
        <v>4301135723</v>
      </c>
      <c r="D327" s="359">
        <v>4640242181783</v>
      </c>
      <c r="E327" s="360"/>
      <c r="F327" s="345">
        <v>0.3</v>
      </c>
      <c r="G327" s="32">
        <v>9</v>
      </c>
      <c r="H327" s="345">
        <v>2.7</v>
      </c>
      <c r="I327" s="345">
        <v>2.988</v>
      </c>
      <c r="J327" s="32">
        <v>126</v>
      </c>
      <c r="K327" s="32" t="s">
        <v>80</v>
      </c>
      <c r="L327" s="32" t="s">
        <v>68</v>
      </c>
      <c r="M327" s="33" t="s">
        <v>69</v>
      </c>
      <c r="N327" s="33"/>
      <c r="O327" s="32">
        <v>180</v>
      </c>
      <c r="P327" s="495" t="s">
        <v>517</v>
      </c>
      <c r="Q327" s="351"/>
      <c r="R327" s="351"/>
      <c r="S327" s="351"/>
      <c r="T327" s="352"/>
      <c r="U327" s="34"/>
      <c r="V327" s="34"/>
      <c r="W327" s="35" t="s">
        <v>70</v>
      </c>
      <c r="X327" s="346">
        <v>0</v>
      </c>
      <c r="Y327" s="347">
        <f t="shared" si="29"/>
        <v>0</v>
      </c>
      <c r="Z327" s="36">
        <f>IFERROR(IF(X327="","",X327*0.00936),"")</f>
        <v>0</v>
      </c>
      <c r="AA327" s="56"/>
      <c r="AB327" s="57"/>
      <c r="AC327" s="334" t="s">
        <v>518</v>
      </c>
      <c r="AG327" s="67"/>
      <c r="AJ327" s="71" t="s">
        <v>72</v>
      </c>
      <c r="AK327" s="71">
        <v>1</v>
      </c>
      <c r="BB327" s="335" t="s">
        <v>83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x14ac:dyDescent="0.2">
      <c r="A328" s="368"/>
      <c r="B328" s="356"/>
      <c r="C328" s="356"/>
      <c r="D328" s="356"/>
      <c r="E328" s="356"/>
      <c r="F328" s="356"/>
      <c r="G328" s="356"/>
      <c r="H328" s="356"/>
      <c r="I328" s="356"/>
      <c r="J328" s="356"/>
      <c r="K328" s="356"/>
      <c r="L328" s="356"/>
      <c r="M328" s="356"/>
      <c r="N328" s="356"/>
      <c r="O328" s="369"/>
      <c r="P328" s="361" t="s">
        <v>73</v>
      </c>
      <c r="Q328" s="362"/>
      <c r="R328" s="362"/>
      <c r="S328" s="362"/>
      <c r="T328" s="362"/>
      <c r="U328" s="362"/>
      <c r="V328" s="363"/>
      <c r="W328" s="37" t="s">
        <v>70</v>
      </c>
      <c r="X328" s="348">
        <f>IFERROR(SUM(X307:X327),"0")</f>
        <v>134</v>
      </c>
      <c r="Y328" s="348">
        <f>IFERROR(SUM(Y307:Y327),"0")</f>
        <v>134</v>
      </c>
      <c r="Z328" s="348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</f>
        <v>1.4752800000000001</v>
      </c>
      <c r="AA328" s="349"/>
      <c r="AB328" s="349"/>
      <c r="AC328" s="349"/>
    </row>
    <row r="329" spans="1:68" x14ac:dyDescent="0.2">
      <c r="A329" s="356"/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56"/>
      <c r="N329" s="356"/>
      <c r="O329" s="369"/>
      <c r="P329" s="361" t="s">
        <v>73</v>
      </c>
      <c r="Q329" s="362"/>
      <c r="R329" s="362"/>
      <c r="S329" s="362"/>
      <c r="T329" s="362"/>
      <c r="U329" s="362"/>
      <c r="V329" s="363"/>
      <c r="W329" s="37" t="s">
        <v>74</v>
      </c>
      <c r="X329" s="348">
        <f>IFERROR(SUMPRODUCT(X307:X327*H307:H327),"0")</f>
        <v>501.8</v>
      </c>
      <c r="Y329" s="348">
        <f>IFERROR(SUMPRODUCT(Y307:Y327*H307:H327),"0")</f>
        <v>501.8</v>
      </c>
      <c r="Z329" s="37"/>
      <c r="AA329" s="349"/>
      <c r="AB329" s="349"/>
      <c r="AC329" s="349"/>
    </row>
    <row r="330" spans="1:68" ht="16.5" customHeight="1" x14ac:dyDescent="0.25">
      <c r="A330" s="355" t="s">
        <v>519</v>
      </c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56"/>
      <c r="N330" s="356"/>
      <c r="O330" s="356"/>
      <c r="P330" s="356"/>
      <c r="Q330" s="356"/>
      <c r="R330" s="356"/>
      <c r="S330" s="356"/>
      <c r="T330" s="356"/>
      <c r="U330" s="356"/>
      <c r="V330" s="356"/>
      <c r="W330" s="356"/>
      <c r="X330" s="356"/>
      <c r="Y330" s="356"/>
      <c r="Z330" s="356"/>
      <c r="AA330" s="341"/>
      <c r="AB330" s="341"/>
      <c r="AC330" s="341"/>
    </row>
    <row r="331" spans="1:68" ht="14.25" customHeight="1" x14ac:dyDescent="0.25">
      <c r="A331" s="364" t="s">
        <v>152</v>
      </c>
      <c r="B331" s="356"/>
      <c r="C331" s="356"/>
      <c r="D331" s="356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  <c r="U331" s="356"/>
      <c r="V331" s="356"/>
      <c r="W331" s="356"/>
      <c r="X331" s="356"/>
      <c r="Y331" s="356"/>
      <c r="Z331" s="356"/>
      <c r="AA331" s="342"/>
      <c r="AB331" s="342"/>
      <c r="AC331" s="342"/>
    </row>
    <row r="332" spans="1:68" ht="27" customHeight="1" x14ac:dyDescent="0.25">
      <c r="A332" s="54" t="s">
        <v>520</v>
      </c>
      <c r="B332" s="54" t="s">
        <v>521</v>
      </c>
      <c r="C332" s="31">
        <v>4301135268</v>
      </c>
      <c r="D332" s="359">
        <v>4640242181134</v>
      </c>
      <c r="E332" s="360"/>
      <c r="F332" s="345">
        <v>0.8</v>
      </c>
      <c r="G332" s="32">
        <v>5</v>
      </c>
      <c r="H332" s="345">
        <v>4</v>
      </c>
      <c r="I332" s="345">
        <v>4.2830000000000004</v>
      </c>
      <c r="J332" s="32">
        <v>84</v>
      </c>
      <c r="K332" s="32" t="s">
        <v>67</v>
      </c>
      <c r="L332" s="32" t="s">
        <v>68</v>
      </c>
      <c r="M332" s="33" t="s">
        <v>69</v>
      </c>
      <c r="N332" s="33"/>
      <c r="O332" s="32">
        <v>180</v>
      </c>
      <c r="P332" s="491" t="s">
        <v>522</v>
      </c>
      <c r="Q332" s="351"/>
      <c r="R332" s="351"/>
      <c r="S332" s="351"/>
      <c r="T332" s="352"/>
      <c r="U332" s="34"/>
      <c r="V332" s="34"/>
      <c r="W332" s="35" t="s">
        <v>70</v>
      </c>
      <c r="X332" s="346">
        <v>0</v>
      </c>
      <c r="Y332" s="347">
        <f>IFERROR(IF(X332="","",X332),"")</f>
        <v>0</v>
      </c>
      <c r="Z332" s="36">
        <f>IFERROR(IF(X332="","",X332*0.0155),"")</f>
        <v>0</v>
      </c>
      <c r="AA332" s="56"/>
      <c r="AB332" s="57"/>
      <c r="AC332" s="336" t="s">
        <v>523</v>
      </c>
      <c r="AG332" s="67"/>
      <c r="AJ332" s="71" t="s">
        <v>72</v>
      </c>
      <c r="AK332" s="71">
        <v>1</v>
      </c>
      <c r="BB332" s="337" t="s">
        <v>83</v>
      </c>
      <c r="BM332" s="67">
        <f>IFERROR(X332*I332,"0")</f>
        <v>0</v>
      </c>
      <c r="BN332" s="67">
        <f>IFERROR(Y332*I332,"0")</f>
        <v>0</v>
      </c>
      <c r="BO332" s="67">
        <f>IFERROR(X332/J332,"0")</f>
        <v>0</v>
      </c>
      <c r="BP332" s="67">
        <f>IFERROR(Y332/J332,"0")</f>
        <v>0</v>
      </c>
    </row>
    <row r="333" spans="1:68" x14ac:dyDescent="0.2">
      <c r="A333" s="368"/>
      <c r="B333" s="356"/>
      <c r="C333" s="356"/>
      <c r="D333" s="356"/>
      <c r="E333" s="356"/>
      <c r="F333" s="356"/>
      <c r="G333" s="356"/>
      <c r="H333" s="356"/>
      <c r="I333" s="356"/>
      <c r="J333" s="356"/>
      <c r="K333" s="356"/>
      <c r="L333" s="356"/>
      <c r="M333" s="356"/>
      <c r="N333" s="356"/>
      <c r="O333" s="369"/>
      <c r="P333" s="361" t="s">
        <v>73</v>
      </c>
      <c r="Q333" s="362"/>
      <c r="R333" s="362"/>
      <c r="S333" s="362"/>
      <c r="T333" s="362"/>
      <c r="U333" s="362"/>
      <c r="V333" s="363"/>
      <c r="W333" s="37" t="s">
        <v>70</v>
      </c>
      <c r="X333" s="348">
        <f>IFERROR(SUM(X332:X332),"0")</f>
        <v>0</v>
      </c>
      <c r="Y333" s="348">
        <f>IFERROR(SUM(Y332:Y332),"0")</f>
        <v>0</v>
      </c>
      <c r="Z333" s="348">
        <f>IFERROR(IF(Z332="",0,Z332),"0")</f>
        <v>0</v>
      </c>
      <c r="AA333" s="349"/>
      <c r="AB333" s="349"/>
      <c r="AC333" s="349"/>
    </row>
    <row r="334" spans="1:68" x14ac:dyDescent="0.2">
      <c r="A334" s="356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6"/>
      <c r="N334" s="356"/>
      <c r="O334" s="369"/>
      <c r="P334" s="361" t="s">
        <v>73</v>
      </c>
      <c r="Q334" s="362"/>
      <c r="R334" s="362"/>
      <c r="S334" s="362"/>
      <c r="T334" s="362"/>
      <c r="U334" s="362"/>
      <c r="V334" s="363"/>
      <c r="W334" s="37" t="s">
        <v>74</v>
      </c>
      <c r="X334" s="348">
        <f>IFERROR(SUMPRODUCT(X332:X332*H332:H332),"0")</f>
        <v>0</v>
      </c>
      <c r="Y334" s="348">
        <f>IFERROR(SUMPRODUCT(Y332:Y332*H332:H332),"0")</f>
        <v>0</v>
      </c>
      <c r="Z334" s="37"/>
      <c r="AA334" s="349"/>
      <c r="AB334" s="349"/>
      <c r="AC334" s="349"/>
    </row>
    <row r="335" spans="1:68" ht="15" customHeight="1" x14ac:dyDescent="0.2">
      <c r="A335" s="530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6"/>
      <c r="N335" s="356"/>
      <c r="O335" s="467"/>
      <c r="P335" s="409" t="s">
        <v>524</v>
      </c>
      <c r="Q335" s="410"/>
      <c r="R335" s="410"/>
      <c r="S335" s="410"/>
      <c r="T335" s="410"/>
      <c r="U335" s="410"/>
      <c r="V335" s="411"/>
      <c r="W335" s="37" t="s">
        <v>74</v>
      </c>
      <c r="X335" s="348">
        <f>IFERROR(X24+X33+X40+X53+X59+X64+X69+X78+X84+X89+X95+X105+X112+X122+X128+X134+X140+X145+X150+X156+X161+X167+X175+X180+X188+X192+X197+X206+X213+X223+X231+X236+X243+X248+X254+X260+X267+X272+X278+X282+X290+X294+X299+X305+X329+X334,"0")</f>
        <v>12002.52</v>
      </c>
      <c r="Y335" s="348">
        <f>IFERROR(Y24+Y33+Y40+Y53+Y59+Y64+Y69+Y78+Y84+Y89+Y95+Y105+Y112+Y122+Y128+Y134+Y140+Y145+Y150+Y156+Y161+Y167+Y175+Y180+Y188+Y192+Y197+Y206+Y213+Y223+Y231+Y236+Y243+Y248+Y254+Y260+Y267+Y272+Y278+Y282+Y290+Y294+Y299+Y305+Y329+Y334,"0")</f>
        <v>12002.52</v>
      </c>
      <c r="Z335" s="37"/>
      <c r="AA335" s="349"/>
      <c r="AB335" s="349"/>
      <c r="AC335" s="349"/>
    </row>
    <row r="336" spans="1:68" x14ac:dyDescent="0.2">
      <c r="A336" s="356"/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467"/>
      <c r="P336" s="409" t="s">
        <v>525</v>
      </c>
      <c r="Q336" s="410"/>
      <c r="R336" s="410"/>
      <c r="S336" s="410"/>
      <c r="T336" s="410"/>
      <c r="U336" s="410"/>
      <c r="V336" s="411"/>
      <c r="W336" s="37" t="s">
        <v>74</v>
      </c>
      <c r="X336" s="348">
        <f>IFERROR(SUM(BM22:BM332),"0")</f>
        <v>13230.025599999999</v>
      </c>
      <c r="Y336" s="348">
        <f>IFERROR(SUM(BN22:BN332),"0")</f>
        <v>13230.025599999999</v>
      </c>
      <c r="Z336" s="37"/>
      <c r="AA336" s="349"/>
      <c r="AB336" s="349"/>
      <c r="AC336" s="349"/>
    </row>
    <row r="337" spans="1:38" x14ac:dyDescent="0.2">
      <c r="A337" s="356"/>
      <c r="B337" s="356"/>
      <c r="C337" s="356"/>
      <c r="D337" s="356"/>
      <c r="E337" s="356"/>
      <c r="F337" s="356"/>
      <c r="G337" s="356"/>
      <c r="H337" s="356"/>
      <c r="I337" s="356"/>
      <c r="J337" s="356"/>
      <c r="K337" s="356"/>
      <c r="L337" s="356"/>
      <c r="M337" s="356"/>
      <c r="N337" s="356"/>
      <c r="O337" s="467"/>
      <c r="P337" s="409" t="s">
        <v>526</v>
      </c>
      <c r="Q337" s="410"/>
      <c r="R337" s="410"/>
      <c r="S337" s="410"/>
      <c r="T337" s="410"/>
      <c r="U337" s="410"/>
      <c r="V337" s="411"/>
      <c r="W337" s="37" t="s">
        <v>527</v>
      </c>
      <c r="X337" s="38">
        <f>ROUNDUP(SUM(BO22:BO332),0)</f>
        <v>35</v>
      </c>
      <c r="Y337" s="38">
        <f>ROUNDUP(SUM(BP22:BP332),0)</f>
        <v>35</v>
      </c>
      <c r="Z337" s="37"/>
      <c r="AA337" s="349"/>
      <c r="AB337" s="349"/>
      <c r="AC337" s="349"/>
    </row>
    <row r="338" spans="1:38" x14ac:dyDescent="0.2">
      <c r="A338" s="356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56"/>
      <c r="N338" s="356"/>
      <c r="O338" s="467"/>
      <c r="P338" s="409" t="s">
        <v>528</v>
      </c>
      <c r="Q338" s="410"/>
      <c r="R338" s="410"/>
      <c r="S338" s="410"/>
      <c r="T338" s="410"/>
      <c r="U338" s="410"/>
      <c r="V338" s="411"/>
      <c r="W338" s="37" t="s">
        <v>74</v>
      </c>
      <c r="X338" s="348">
        <f>GrossWeightTotal+PalletQtyTotal*25</f>
        <v>14105.025599999999</v>
      </c>
      <c r="Y338" s="348">
        <f>GrossWeightTotalR+PalletQtyTotalR*25</f>
        <v>14105.025599999999</v>
      </c>
      <c r="Z338" s="37"/>
      <c r="AA338" s="349"/>
      <c r="AB338" s="349"/>
      <c r="AC338" s="349"/>
    </row>
    <row r="339" spans="1:38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56"/>
      <c r="N339" s="356"/>
      <c r="O339" s="467"/>
      <c r="P339" s="409" t="s">
        <v>529</v>
      </c>
      <c r="Q339" s="410"/>
      <c r="R339" s="410"/>
      <c r="S339" s="410"/>
      <c r="T339" s="410"/>
      <c r="U339" s="410"/>
      <c r="V339" s="411"/>
      <c r="W339" s="37" t="s">
        <v>527</v>
      </c>
      <c r="X339" s="348">
        <f>IFERROR(X23+X32+X39+X52+X58+X63+X68+X77+X83+X88+X94+X104+X111+X121+X127+X133+X139+X144+X149+X155+X160+X166+X174+X179+X187+X191+X196+X205+X212+X222+X230+X235+X242+X247+X253+X259+X266+X271+X277+X281+X289+X293+X298+X304+X328+X333,"0")</f>
        <v>2708</v>
      </c>
      <c r="Y339" s="348">
        <f>IFERROR(Y23+Y32+Y39+Y52+Y58+Y63+Y68+Y77+Y83+Y88+Y94+Y104+Y111+Y121+Y127+Y133+Y139+Y144+Y149+Y155+Y160+Y166+Y174+Y179+Y187+Y191+Y196+Y205+Y212+Y222+Y230+Y235+Y242+Y247+Y253+Y259+Y266+Y271+Y277+Y281+Y289+Y293+Y298+Y304+Y328+Y333,"0")</f>
        <v>2708</v>
      </c>
      <c r="Z339" s="37"/>
      <c r="AA339" s="349"/>
      <c r="AB339" s="349"/>
      <c r="AC339" s="349"/>
    </row>
    <row r="340" spans="1:38" ht="14.25" customHeight="1" x14ac:dyDescent="0.2">
      <c r="A340" s="356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467"/>
      <c r="P340" s="409" t="s">
        <v>530</v>
      </c>
      <c r="Q340" s="410"/>
      <c r="R340" s="410"/>
      <c r="S340" s="410"/>
      <c r="T340" s="410"/>
      <c r="U340" s="410"/>
      <c r="V340" s="411"/>
      <c r="W340" s="39" t="s">
        <v>531</v>
      </c>
      <c r="X340" s="37"/>
      <c r="Y340" s="37"/>
      <c r="Z340" s="37">
        <f>IFERROR(Z23+Z32+Z39+Z52+Z58+Z63+Z68+Z77+Z83+Z88+Z94+Z104+Z111+Z121+Z127+Z133+Z139+Z144+Z149+Z155+Z160+Z166+Z174+Z179+Z187+Z191+Z196+Z205+Z212+Z222+Z230+Z235+Z242+Z247+Z253+Z259+Z266+Z271+Z277+Z281+Z289+Z293+Z298+Z304+Z328+Z333,"0")</f>
        <v>43.050959999999996</v>
      </c>
      <c r="AA340" s="349"/>
      <c r="AB340" s="349"/>
      <c r="AC340" s="349"/>
    </row>
    <row r="341" spans="1:38" ht="13.5" customHeight="1" thickBot="1" x14ac:dyDescent="0.25"/>
    <row r="342" spans="1:38" ht="27" customHeight="1" thickTop="1" thickBot="1" x14ac:dyDescent="0.25">
      <c r="A342" s="40" t="s">
        <v>532</v>
      </c>
      <c r="B342" s="343" t="s">
        <v>63</v>
      </c>
      <c r="C342" s="366" t="s">
        <v>75</v>
      </c>
      <c r="D342" s="443"/>
      <c r="E342" s="443"/>
      <c r="F342" s="443"/>
      <c r="G342" s="443"/>
      <c r="H342" s="443"/>
      <c r="I342" s="443"/>
      <c r="J342" s="443"/>
      <c r="K342" s="443"/>
      <c r="L342" s="443"/>
      <c r="M342" s="443"/>
      <c r="N342" s="443"/>
      <c r="O342" s="443"/>
      <c r="P342" s="443"/>
      <c r="Q342" s="443"/>
      <c r="R342" s="443"/>
      <c r="S342" s="443"/>
      <c r="T342" s="444"/>
      <c r="U342" s="366" t="s">
        <v>269</v>
      </c>
      <c r="V342" s="444"/>
      <c r="W342" s="366" t="s">
        <v>295</v>
      </c>
      <c r="X342" s="444"/>
      <c r="Y342" s="366" t="s">
        <v>318</v>
      </c>
      <c r="Z342" s="443"/>
      <c r="AA342" s="443"/>
      <c r="AB342" s="443"/>
      <c r="AC342" s="443"/>
      <c r="AD342" s="443"/>
      <c r="AE342" s="443"/>
      <c r="AF342" s="444"/>
      <c r="AG342" s="343" t="s">
        <v>393</v>
      </c>
      <c r="AH342" s="366" t="s">
        <v>398</v>
      </c>
      <c r="AI342" s="444"/>
      <c r="AJ342" s="343" t="s">
        <v>408</v>
      </c>
      <c r="AK342" s="366" t="s">
        <v>270</v>
      </c>
      <c r="AL342" s="444"/>
    </row>
    <row r="343" spans="1:38" ht="14.25" customHeight="1" thickTop="1" x14ac:dyDescent="0.2">
      <c r="A343" s="380" t="s">
        <v>533</v>
      </c>
      <c r="B343" s="366" t="s">
        <v>63</v>
      </c>
      <c r="C343" s="366" t="s">
        <v>76</v>
      </c>
      <c r="D343" s="366" t="s">
        <v>93</v>
      </c>
      <c r="E343" s="366" t="s">
        <v>106</v>
      </c>
      <c r="F343" s="366" t="s">
        <v>131</v>
      </c>
      <c r="G343" s="366" t="s">
        <v>169</v>
      </c>
      <c r="H343" s="366" t="s">
        <v>176</v>
      </c>
      <c r="I343" s="366" t="s">
        <v>181</v>
      </c>
      <c r="J343" s="366" t="s">
        <v>189</v>
      </c>
      <c r="K343" s="366" t="s">
        <v>206</v>
      </c>
      <c r="L343" s="366" t="s">
        <v>216</v>
      </c>
      <c r="M343" s="366" t="s">
        <v>230</v>
      </c>
      <c r="N343" s="344"/>
      <c r="O343" s="366" t="s">
        <v>236</v>
      </c>
      <c r="P343" s="366" t="s">
        <v>243</v>
      </c>
      <c r="Q343" s="366" t="s">
        <v>249</v>
      </c>
      <c r="R343" s="366" t="s">
        <v>254</v>
      </c>
      <c r="S343" s="366" t="s">
        <v>257</v>
      </c>
      <c r="T343" s="366" t="s">
        <v>265</v>
      </c>
      <c r="U343" s="366" t="s">
        <v>270</v>
      </c>
      <c r="V343" s="366" t="s">
        <v>274</v>
      </c>
      <c r="W343" s="366" t="s">
        <v>296</v>
      </c>
      <c r="X343" s="366" t="s">
        <v>314</v>
      </c>
      <c r="Y343" s="366" t="s">
        <v>319</v>
      </c>
      <c r="Z343" s="366" t="s">
        <v>332</v>
      </c>
      <c r="AA343" s="366" t="s">
        <v>342</v>
      </c>
      <c r="AB343" s="366" t="s">
        <v>357</v>
      </c>
      <c r="AC343" s="366" t="s">
        <v>368</v>
      </c>
      <c r="AD343" s="366" t="s">
        <v>372</v>
      </c>
      <c r="AE343" s="366" t="s">
        <v>383</v>
      </c>
      <c r="AF343" s="366" t="s">
        <v>387</v>
      </c>
      <c r="AG343" s="366" t="s">
        <v>394</v>
      </c>
      <c r="AH343" s="366" t="s">
        <v>399</v>
      </c>
      <c r="AI343" s="366" t="s">
        <v>405</v>
      </c>
      <c r="AJ343" s="366" t="s">
        <v>409</v>
      </c>
      <c r="AK343" s="366" t="s">
        <v>270</v>
      </c>
      <c r="AL343" s="366" t="s">
        <v>519</v>
      </c>
    </row>
    <row r="344" spans="1:38" ht="13.5" customHeight="1" thickBot="1" x14ac:dyDescent="0.25">
      <c r="A344" s="381"/>
      <c r="B344" s="367"/>
      <c r="C344" s="367"/>
      <c r="D344" s="367"/>
      <c r="E344" s="367"/>
      <c r="F344" s="367"/>
      <c r="G344" s="367"/>
      <c r="H344" s="367"/>
      <c r="I344" s="367"/>
      <c r="J344" s="367"/>
      <c r="K344" s="367"/>
      <c r="L344" s="367"/>
      <c r="M344" s="367"/>
      <c r="N344" s="344"/>
      <c r="O344" s="367"/>
      <c r="P344" s="367"/>
      <c r="Q344" s="367"/>
      <c r="R344" s="367"/>
      <c r="S344" s="367"/>
      <c r="T344" s="367"/>
      <c r="U344" s="367"/>
      <c r="V344" s="367"/>
      <c r="W344" s="367"/>
      <c r="X344" s="367"/>
      <c r="Y344" s="367"/>
      <c r="Z344" s="367"/>
      <c r="AA344" s="367"/>
      <c r="AB344" s="367"/>
      <c r="AC344" s="367"/>
      <c r="AD344" s="367"/>
      <c r="AE344" s="367"/>
      <c r="AF344" s="367"/>
      <c r="AG344" s="367"/>
      <c r="AH344" s="367"/>
      <c r="AI344" s="367"/>
      <c r="AJ344" s="367"/>
      <c r="AK344" s="367"/>
      <c r="AL344" s="367"/>
    </row>
    <row r="345" spans="1:38" ht="18" customHeight="1" thickTop="1" thickBot="1" x14ac:dyDescent="0.25">
      <c r="A345" s="40" t="s">
        <v>534</v>
      </c>
      <c r="B345" s="46">
        <f>IFERROR(X22*H22,"0")</f>
        <v>0</v>
      </c>
      <c r="C345" s="46">
        <f>IFERROR(X28*H28,"0")+IFERROR(X29*H29,"0")+IFERROR(X30*H30,"0")+IFERROR(X31*H31,"0")</f>
        <v>0</v>
      </c>
      <c r="D345" s="46">
        <f>IFERROR(X36*H36,"0")+IFERROR(X37*H37,"0")+IFERROR(X38*H38,"0")</f>
        <v>0</v>
      </c>
      <c r="E345" s="46">
        <f>IFERROR(X43*H43,"0")+IFERROR(X44*H44,"0")+IFERROR(X45*H45,"0")+IFERROR(X46*H46,"0")+IFERROR(X47*H47,"0")+IFERROR(X48*H48,"0")+IFERROR(X49*H49,"0")+IFERROR(X50*H50,"0")+IFERROR(X51*H51,"0")</f>
        <v>902.40000000000009</v>
      </c>
      <c r="F345" s="46">
        <f>IFERROR(X56*H56,"0")+IFERROR(X57*H57,"0")+IFERROR(X61*H61,"0")+IFERROR(X62*H62,"0")+IFERROR(X66*H66,"0")+IFERROR(X67*H67,"0")+IFERROR(X71*H71,"0")+IFERROR(X72*H72,"0")+IFERROR(X73*H73,"0")+IFERROR(X74*H74,"0")+IFERROR(X75*H75,"0")+IFERROR(X76*H76,"0")</f>
        <v>0</v>
      </c>
      <c r="G345" s="46">
        <f>IFERROR(X81*H81,"0")+IFERROR(X82*H82,"0")</f>
        <v>480</v>
      </c>
      <c r="H345" s="46">
        <f>IFERROR(X87*H87,"0")</f>
        <v>0</v>
      </c>
      <c r="I345" s="46">
        <f>IFERROR(X92*H92,"0")+IFERROR(X93*H93,"0")</f>
        <v>151.19999999999999</v>
      </c>
      <c r="J345" s="46">
        <f>IFERROR(X98*H98,"0")+IFERROR(X99*H99,"0")+IFERROR(X100*H100,"0")+IFERROR(X101*H101,"0")+IFERROR(X102*H102,"0")+IFERROR(X103*H103,"0")</f>
        <v>1520.4</v>
      </c>
      <c r="K345" s="46">
        <f>IFERROR(X108*H108,"0")+IFERROR(X109*H109,"0")+IFERROR(X110*H110,"0")</f>
        <v>0</v>
      </c>
      <c r="L345" s="46">
        <f>IFERROR(X115*H115,"0")+IFERROR(X116*H116,"0")+IFERROR(X117*H117,"0")+IFERROR(X118*H118,"0")+IFERROR(X119*H119,"0")+IFERROR(X120*H120,"0")</f>
        <v>3561.6000000000004</v>
      </c>
      <c r="M345" s="46">
        <f>IFERROR(X125*H125,"0")+IFERROR(X126*H126,"0")</f>
        <v>1050</v>
      </c>
      <c r="N345" s="344"/>
      <c r="O345" s="46">
        <f>IFERROR(X131*H131,"0")+IFERROR(X132*H132,"0")</f>
        <v>546</v>
      </c>
      <c r="P345" s="46">
        <f>IFERROR(X137*H137,"0")+IFERROR(X138*H138,"0")</f>
        <v>378</v>
      </c>
      <c r="Q345" s="46">
        <f>IFERROR(X143*H143,"0")</f>
        <v>84</v>
      </c>
      <c r="R345" s="46">
        <f>IFERROR(X148*H148,"0")</f>
        <v>0</v>
      </c>
      <c r="S345" s="46">
        <f>IFERROR(X153*H153,"0")+IFERROR(X154*H154,"0")</f>
        <v>0</v>
      </c>
      <c r="T345" s="46">
        <f>IFERROR(X159*H159,"0")</f>
        <v>0</v>
      </c>
      <c r="U345" s="46">
        <f>IFERROR(X165*H165,"0")</f>
        <v>0</v>
      </c>
      <c r="V345" s="46">
        <f>IFERROR(X170*H170,"0")+IFERROR(X171*H171,"0")+IFERROR(X172*H172,"0")+IFERROR(X173*H173,"0")+IFERROR(X177*H177,"0")+IFERROR(X178*H178,"0")</f>
        <v>240</v>
      </c>
      <c r="W345" s="46">
        <f>IFERROR(X184*H184,"0")+IFERROR(X185*H185,"0")+IFERROR(X186*H186,"0")+IFERROR(X190*H190,"0")</f>
        <v>546</v>
      </c>
      <c r="X345" s="46">
        <f>IFERROR(X195*H195,"0")</f>
        <v>0</v>
      </c>
      <c r="Y345" s="46">
        <f>IFERROR(X201*H201,"0")+IFERROR(X202*H202,"0")+IFERROR(X203*H203,"0")+IFERROR(X204*H204,"0")</f>
        <v>100.8</v>
      </c>
      <c r="Z345" s="46">
        <f>IFERROR(X209*H209,"0")+IFERROR(X210*H210,"0")+IFERROR(X211*H211,"0")</f>
        <v>739.2</v>
      </c>
      <c r="AA345" s="46">
        <f>IFERROR(X216*H216,"0")+IFERROR(X217*H217,"0")+IFERROR(X218*H218,"0")+IFERROR(X219*H219,"0")+IFERROR(X220*H220,"0")+IFERROR(X221*H221,"0")</f>
        <v>537.6</v>
      </c>
      <c r="AB345" s="46">
        <f>IFERROR(X226*H226,"0")+IFERROR(X227*H227,"0")+IFERROR(X228*H228,"0")+IFERROR(X229*H229,"0")</f>
        <v>0</v>
      </c>
      <c r="AC345" s="46">
        <f>IFERROR(X234*H234,"0")</f>
        <v>0</v>
      </c>
      <c r="AD345" s="46">
        <f>IFERROR(X239*H239,"0")+IFERROR(X240*H240,"0")+IFERROR(X241*H241,"0")</f>
        <v>0</v>
      </c>
      <c r="AE345" s="46">
        <f>IFERROR(X246*H246,"0")</f>
        <v>0</v>
      </c>
      <c r="AF345" s="46">
        <f>IFERROR(X251*H251,"0")+IFERROR(X252*H252,"0")</f>
        <v>0</v>
      </c>
      <c r="AG345" s="46">
        <f>IFERROR(X258*H258,"0")</f>
        <v>0</v>
      </c>
      <c r="AH345" s="46">
        <f>IFERROR(X264*H264,"0")+IFERROR(X265*H265,"0")</f>
        <v>300</v>
      </c>
      <c r="AI345" s="46">
        <f>IFERROR(X270*H270,"0")</f>
        <v>0</v>
      </c>
      <c r="AJ345" s="46">
        <f>IFERROR(X276*H276,"0")+IFERROR(X280*H280,"0")</f>
        <v>0</v>
      </c>
      <c r="AK345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</f>
        <v>865.31999999999994</v>
      </c>
      <c r="AL345" s="46">
        <f>IFERROR(X332*H332,"0")</f>
        <v>0</v>
      </c>
    </row>
    <row r="346" spans="1:38" ht="13.5" customHeight="1" thickTop="1" x14ac:dyDescent="0.2">
      <c r="C346" s="344"/>
    </row>
    <row r="347" spans="1:38" ht="19.5" customHeight="1" x14ac:dyDescent="0.2">
      <c r="A347" s="58" t="s">
        <v>535</v>
      </c>
      <c r="B347" s="58" t="s">
        <v>536</v>
      </c>
      <c r="C347" s="58" t="s">
        <v>537</v>
      </c>
    </row>
    <row r="348" spans="1:38" x14ac:dyDescent="0.2">
      <c r="A348" s="59">
        <f>SUMPRODUCT(--(BB:BB="ЗПФ"),--(W:W="кор"),H:H,Y:Y)+SUMPRODUCT(--(BB:BB="ЗПФ"),--(W:W="кг"),Y:Y)</f>
        <v>6760.8</v>
      </c>
      <c r="B348" s="60">
        <f>SUMPRODUCT(--(BB:BB="ПГП"),--(W:W="кор"),H:H,Y:Y)+SUMPRODUCT(--(BB:BB="ПГП"),--(W:W="кг"),Y:Y)</f>
        <v>5241.7200000000012</v>
      </c>
      <c r="C348" s="60">
        <f>SUMPRODUCT(--(BB:BB="КИЗ"),--(W:W="кор"),H:H,Y:Y)+SUMPRODUCT(--(BB:BB="КИЗ"),--(W:W="кг"),Y:Y)</f>
        <v>0</v>
      </c>
    </row>
  </sheetData>
  <sheetProtection algorithmName="SHA-512" hashValue="KdNoRVha5ENR6Okx6gS+4ljGxVSHjFjH0TbLAid4X85Yj4FZKXuRp5NoEYqrFQKat+VW7Shtc5XL+zAS113sTQ==" saltValue="4uZJ9TbMpHhFOJ3KiOcX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1">
    <mergeCell ref="Y343:Y344"/>
    <mergeCell ref="D286:E286"/>
    <mergeCell ref="D17:E18"/>
    <mergeCell ref="P71:T71"/>
    <mergeCell ref="P313:T313"/>
    <mergeCell ref="P202:T202"/>
    <mergeCell ref="P307:T307"/>
    <mergeCell ref="X17:X18"/>
    <mergeCell ref="D50:E50"/>
    <mergeCell ref="D110:E110"/>
    <mergeCell ref="D44:E44"/>
    <mergeCell ref="AE343:AE344"/>
    <mergeCell ref="P145:V145"/>
    <mergeCell ref="P23:V23"/>
    <mergeCell ref="P272:V272"/>
    <mergeCell ref="A35:Z35"/>
    <mergeCell ref="A262:Z262"/>
    <mergeCell ref="P160:V160"/>
    <mergeCell ref="P343:P344"/>
    <mergeCell ref="V12:W12"/>
    <mergeCell ref="P319:T319"/>
    <mergeCell ref="P122:V122"/>
    <mergeCell ref="A245:Z245"/>
    <mergeCell ref="D239:E239"/>
    <mergeCell ref="U17:V17"/>
    <mergeCell ref="Y17:Y18"/>
    <mergeCell ref="A266:O267"/>
    <mergeCell ref="D57:E57"/>
    <mergeCell ref="U342:V342"/>
    <mergeCell ref="A255:Z255"/>
    <mergeCell ref="P126:T126"/>
    <mergeCell ref="P218:T218"/>
    <mergeCell ref="P69:V69"/>
    <mergeCell ref="P140:V140"/>
    <mergeCell ref="A136:Z136"/>
    <mergeCell ref="D120:E120"/>
    <mergeCell ref="F17:F18"/>
    <mergeCell ref="P290:V290"/>
    <mergeCell ref="N17:N18"/>
    <mergeCell ref="P297:T297"/>
    <mergeCell ref="Q5:R5"/>
    <mergeCell ref="D234:E234"/>
    <mergeCell ref="P288:T288"/>
    <mergeCell ref="P305:V305"/>
    <mergeCell ref="P228:T228"/>
    <mergeCell ref="D171:E171"/>
    <mergeCell ref="A149:O150"/>
    <mergeCell ref="Q6:R6"/>
    <mergeCell ref="P292:T292"/>
    <mergeCell ref="D102:E102"/>
    <mergeCell ref="A269:Z269"/>
    <mergeCell ref="A8:C8"/>
    <mergeCell ref="A10:C10"/>
    <mergeCell ref="A21:Z21"/>
    <mergeCell ref="D184:E184"/>
    <mergeCell ref="A129:Z129"/>
    <mergeCell ref="A194:Z194"/>
    <mergeCell ref="A181:Z181"/>
    <mergeCell ref="D173:E173"/>
    <mergeCell ref="AD17:AF18"/>
    <mergeCell ref="A39:O40"/>
    <mergeCell ref="Q343:Q344"/>
    <mergeCell ref="P167:V167"/>
    <mergeCell ref="D101:E101"/>
    <mergeCell ref="D76:E76"/>
    <mergeCell ref="F5:G5"/>
    <mergeCell ref="P144:V144"/>
    <mergeCell ref="A25:Z25"/>
    <mergeCell ref="P67:T67"/>
    <mergeCell ref="P186:T186"/>
    <mergeCell ref="P82:T82"/>
    <mergeCell ref="D221:E221"/>
    <mergeCell ref="V11:W11"/>
    <mergeCell ref="P57:T57"/>
    <mergeCell ref="D165:E165"/>
    <mergeCell ref="A205:O206"/>
    <mergeCell ref="P75:T75"/>
    <mergeCell ref="P317:T317"/>
    <mergeCell ref="D323:E323"/>
    <mergeCell ref="D29:E29"/>
    <mergeCell ref="D265:E265"/>
    <mergeCell ref="D216:E216"/>
    <mergeCell ref="A20:Z20"/>
    <mergeCell ref="P2:W3"/>
    <mergeCell ref="D241:E241"/>
    <mergeCell ref="D228:E228"/>
    <mergeCell ref="A23:O24"/>
    <mergeCell ref="D10:E10"/>
    <mergeCell ref="F10:G10"/>
    <mergeCell ref="A121:O122"/>
    <mergeCell ref="D270:E270"/>
    <mergeCell ref="D99:E99"/>
    <mergeCell ref="P78:V78"/>
    <mergeCell ref="A130:Z130"/>
    <mergeCell ref="P205:V205"/>
    <mergeCell ref="A52:O53"/>
    <mergeCell ref="D252:E252"/>
    <mergeCell ref="P110:T110"/>
    <mergeCell ref="D218:E218"/>
    <mergeCell ref="P197:V197"/>
    <mergeCell ref="A249:Z249"/>
    <mergeCell ref="P53:V53"/>
    <mergeCell ref="A176:Z176"/>
    <mergeCell ref="A114:Z114"/>
    <mergeCell ref="P68:V68"/>
    <mergeCell ref="A257:Z257"/>
    <mergeCell ref="A107:Z107"/>
    <mergeCell ref="D321:E321"/>
    <mergeCell ref="P101:T101"/>
    <mergeCell ref="P63:V63"/>
    <mergeCell ref="A233:Z233"/>
    <mergeCell ref="M17:M18"/>
    <mergeCell ref="I343:I344"/>
    <mergeCell ref="O17:O18"/>
    <mergeCell ref="P187:V187"/>
    <mergeCell ref="P174:V174"/>
    <mergeCell ref="P223:V223"/>
    <mergeCell ref="P52:V52"/>
    <mergeCell ref="P102:T102"/>
    <mergeCell ref="D177:E177"/>
    <mergeCell ref="P281:V281"/>
    <mergeCell ref="D226:E226"/>
    <mergeCell ref="A106:Z106"/>
    <mergeCell ref="P62:T62"/>
    <mergeCell ref="D310:E310"/>
    <mergeCell ref="O343:O344"/>
    <mergeCell ref="P289:V289"/>
    <mergeCell ref="D276:E276"/>
    <mergeCell ref="A83:O84"/>
    <mergeCell ref="D170:E170"/>
    <mergeCell ref="P72:T72"/>
    <mergeCell ref="G343:G344"/>
    <mergeCell ref="P323:T323"/>
    <mergeCell ref="P39:V39"/>
    <mergeCell ref="A91:Z91"/>
    <mergeCell ref="A335:O340"/>
    <mergeCell ref="P337:V337"/>
    <mergeCell ref="P32:V32"/>
    <mergeCell ref="P134:V134"/>
    <mergeCell ref="Q13:R13"/>
    <mergeCell ref="P339:V339"/>
    <mergeCell ref="D318:E318"/>
    <mergeCell ref="P201:T201"/>
    <mergeCell ref="P241:T241"/>
    <mergeCell ref="A157:Z157"/>
    <mergeCell ref="D22:E22"/>
    <mergeCell ref="A333:O334"/>
    <mergeCell ref="D320:E320"/>
    <mergeCell ref="A284:Z284"/>
    <mergeCell ref="A127:O128"/>
    <mergeCell ref="P301:T301"/>
    <mergeCell ref="P178:T178"/>
    <mergeCell ref="P276:T276"/>
    <mergeCell ref="P270:T270"/>
    <mergeCell ref="P192:V192"/>
    <mergeCell ref="AH342:AI342"/>
    <mergeCell ref="A295:Z295"/>
    <mergeCell ref="G17:G18"/>
    <mergeCell ref="D314:E314"/>
    <mergeCell ref="P242:V242"/>
    <mergeCell ref="D159:E159"/>
    <mergeCell ref="A232:Z232"/>
    <mergeCell ref="A289:O290"/>
    <mergeCell ref="P121:V121"/>
    <mergeCell ref="A207:Z207"/>
    <mergeCell ref="A182:Z182"/>
    <mergeCell ref="A169:Z169"/>
    <mergeCell ref="A225:Z225"/>
    <mergeCell ref="D288:E288"/>
    <mergeCell ref="P190:T190"/>
    <mergeCell ref="P46:T46"/>
    <mergeCell ref="D154:E154"/>
    <mergeCell ref="P61:T61"/>
    <mergeCell ref="A273:Z273"/>
    <mergeCell ref="P48:T48"/>
    <mergeCell ref="D292:E292"/>
    <mergeCell ref="D227:E227"/>
    <mergeCell ref="P321:T321"/>
    <mergeCell ref="P125:T125"/>
    <mergeCell ref="Z17:Z18"/>
    <mergeCell ref="A54:Z54"/>
    <mergeCell ref="AB17:AB18"/>
    <mergeCell ref="P271:V271"/>
    <mergeCell ref="AK343:AK344"/>
    <mergeCell ref="AA343:AA344"/>
    <mergeCell ref="A90:Z90"/>
    <mergeCell ref="AC343:AC344"/>
    <mergeCell ref="A283:Z283"/>
    <mergeCell ref="P94:V94"/>
    <mergeCell ref="A41:Z41"/>
    <mergeCell ref="A27:Z27"/>
    <mergeCell ref="P329:V329"/>
    <mergeCell ref="P98:T98"/>
    <mergeCell ref="A214:Z214"/>
    <mergeCell ref="D317:E317"/>
    <mergeCell ref="A285:Z285"/>
    <mergeCell ref="A306:Z306"/>
    <mergeCell ref="P266:V266"/>
    <mergeCell ref="P95:V95"/>
    <mergeCell ref="A85:Z85"/>
    <mergeCell ref="D143:E143"/>
    <mergeCell ref="D319:E319"/>
    <mergeCell ref="P227:T227"/>
    <mergeCell ref="AA17:AA18"/>
    <mergeCell ref="H10:M10"/>
    <mergeCell ref="AC17:AC18"/>
    <mergeCell ref="P108:T108"/>
    <mergeCell ref="A224:Z224"/>
    <mergeCell ref="F343:F344"/>
    <mergeCell ref="A199:Z199"/>
    <mergeCell ref="P251:T251"/>
    <mergeCell ref="H343:H344"/>
    <mergeCell ref="W342:X342"/>
    <mergeCell ref="A104:O105"/>
    <mergeCell ref="P45:T45"/>
    <mergeCell ref="A235:O236"/>
    <mergeCell ref="D153:E153"/>
    <mergeCell ref="P318:T318"/>
    <mergeCell ref="P38:T38"/>
    <mergeCell ref="P109:T109"/>
    <mergeCell ref="D186:E186"/>
    <mergeCell ref="A155:O156"/>
    <mergeCell ref="D217:E217"/>
    <mergeCell ref="P22:T22"/>
    <mergeCell ref="P320:T320"/>
    <mergeCell ref="P314:T314"/>
    <mergeCell ref="P236:V236"/>
    <mergeCell ref="AJ343:AJ344"/>
    <mergeCell ref="P37:T37"/>
    <mergeCell ref="AL343:AL344"/>
    <mergeCell ref="A298:O299"/>
    <mergeCell ref="P155:V155"/>
    <mergeCell ref="P143:T143"/>
    <mergeCell ref="D51:E51"/>
    <mergeCell ref="P328:V328"/>
    <mergeCell ref="P213:V213"/>
    <mergeCell ref="A147:Z147"/>
    <mergeCell ref="A274:Z274"/>
    <mergeCell ref="P150:V150"/>
    <mergeCell ref="D138:E138"/>
    <mergeCell ref="D203:E203"/>
    <mergeCell ref="P159:T159"/>
    <mergeCell ref="A275:Z275"/>
    <mergeCell ref="AI343:AI344"/>
    <mergeCell ref="A146:Z146"/>
    <mergeCell ref="P332:T332"/>
    <mergeCell ref="P217:T217"/>
    <mergeCell ref="D204:E204"/>
    <mergeCell ref="D296:E296"/>
    <mergeCell ref="P104:V104"/>
    <mergeCell ref="P325:T325"/>
    <mergeCell ref="Y342:AF342"/>
    <mergeCell ref="P324:T324"/>
    <mergeCell ref="P153:T153"/>
    <mergeCell ref="A261:Z261"/>
    <mergeCell ref="P338:V338"/>
    <mergeCell ref="D36:E36"/>
    <mergeCell ref="P58:V58"/>
    <mergeCell ref="A13:M13"/>
    <mergeCell ref="A230:O231"/>
    <mergeCell ref="D61:E61"/>
    <mergeCell ref="P115:T115"/>
    <mergeCell ref="A256:Z256"/>
    <mergeCell ref="P231:V231"/>
    <mergeCell ref="A15:M15"/>
    <mergeCell ref="A183:Z183"/>
    <mergeCell ref="D48:E48"/>
    <mergeCell ref="A88:O89"/>
    <mergeCell ref="P229:T229"/>
    <mergeCell ref="A193:Z193"/>
    <mergeCell ref="P204:T204"/>
    <mergeCell ref="D125:E125"/>
    <mergeCell ref="A198:Z198"/>
    <mergeCell ref="D62:E62"/>
    <mergeCell ref="D56:E56"/>
    <mergeCell ref="S343:S344"/>
    <mergeCell ref="D74:E74"/>
    <mergeCell ref="P87:T87"/>
    <mergeCell ref="U343:U344"/>
    <mergeCell ref="D201:E201"/>
    <mergeCell ref="P322:T322"/>
    <mergeCell ref="D132:E132"/>
    <mergeCell ref="P211:T211"/>
    <mergeCell ref="P309:T309"/>
    <mergeCell ref="D178:E178"/>
    <mergeCell ref="D172:E172"/>
    <mergeCell ref="A222:O223"/>
    <mergeCell ref="R343:R344"/>
    <mergeCell ref="P154:T154"/>
    <mergeCell ref="P247:V247"/>
    <mergeCell ref="A271:O272"/>
    <mergeCell ref="D75:E75"/>
    <mergeCell ref="A158:Z158"/>
    <mergeCell ref="P327:T327"/>
    <mergeCell ref="P105:V105"/>
    <mergeCell ref="A141:Z141"/>
    <mergeCell ref="A144:O145"/>
    <mergeCell ref="A135:Z135"/>
    <mergeCell ref="P334:V334"/>
    <mergeCell ref="P294:V294"/>
    <mergeCell ref="D46:E46"/>
    <mergeCell ref="V5:W5"/>
    <mergeCell ref="P212:V212"/>
    <mergeCell ref="A142:Z142"/>
    <mergeCell ref="Q8:R8"/>
    <mergeCell ref="P311:T311"/>
    <mergeCell ref="D219:E219"/>
    <mergeCell ref="P254:V254"/>
    <mergeCell ref="P83:V83"/>
    <mergeCell ref="A79:Z79"/>
    <mergeCell ref="T6:U9"/>
    <mergeCell ref="Q10:R10"/>
    <mergeCell ref="D185:E185"/>
    <mergeCell ref="P296:T296"/>
    <mergeCell ref="A208:Z208"/>
    <mergeCell ref="P84:V84"/>
    <mergeCell ref="D43:E43"/>
    <mergeCell ref="P149:V149"/>
    <mergeCell ref="P216:T216"/>
    <mergeCell ref="D137:E137"/>
    <mergeCell ref="P51:T51"/>
    <mergeCell ref="J9:M9"/>
    <mergeCell ref="H17:H18"/>
    <mergeCell ref="D280:E280"/>
    <mergeCell ref="A160:O161"/>
    <mergeCell ref="D109:E109"/>
    <mergeCell ref="P138:T138"/>
    <mergeCell ref="T5:U5"/>
    <mergeCell ref="D119:E119"/>
    <mergeCell ref="P76:T76"/>
    <mergeCell ref="D190:E190"/>
    <mergeCell ref="D246:E246"/>
    <mergeCell ref="P203:T203"/>
    <mergeCell ref="H5:M5"/>
    <mergeCell ref="D6:M6"/>
    <mergeCell ref="P177:T177"/>
    <mergeCell ref="P226:T226"/>
    <mergeCell ref="P93:T93"/>
    <mergeCell ref="A9:C9"/>
    <mergeCell ref="D202:E202"/>
    <mergeCell ref="A242:O243"/>
    <mergeCell ref="A191:O192"/>
    <mergeCell ref="P49:T49"/>
    <mergeCell ref="A166:O167"/>
    <mergeCell ref="P36:T36"/>
    <mergeCell ref="A58:O59"/>
    <mergeCell ref="D49:E49"/>
    <mergeCell ref="AK342:AL342"/>
    <mergeCell ref="P304:V304"/>
    <mergeCell ref="K343:K344"/>
    <mergeCell ref="A162:Z162"/>
    <mergeCell ref="D325:E325"/>
    <mergeCell ref="P15:T16"/>
    <mergeCell ref="D116:E116"/>
    <mergeCell ref="P219:T219"/>
    <mergeCell ref="A164:Z164"/>
    <mergeCell ref="D327:E327"/>
    <mergeCell ref="P210:T210"/>
    <mergeCell ref="A196:O197"/>
    <mergeCell ref="P308:T308"/>
    <mergeCell ref="P185:T185"/>
    <mergeCell ref="A277:O278"/>
    <mergeCell ref="D264:E264"/>
    <mergeCell ref="A133:O134"/>
    <mergeCell ref="D220:E220"/>
    <mergeCell ref="D93:E93"/>
    <mergeCell ref="A42:Z42"/>
    <mergeCell ref="P43:T43"/>
    <mergeCell ref="D251:E251"/>
    <mergeCell ref="P293:V293"/>
    <mergeCell ref="AD343:AD344"/>
    <mergeCell ref="A5:C5"/>
    <mergeCell ref="A237:Z237"/>
    <mergeCell ref="P64:V64"/>
    <mergeCell ref="P191:V191"/>
    <mergeCell ref="P128:V128"/>
    <mergeCell ref="P195:T195"/>
    <mergeCell ref="A17:A18"/>
    <mergeCell ref="A189:Z189"/>
    <mergeCell ref="C17:C18"/>
    <mergeCell ref="K17:K18"/>
    <mergeCell ref="D103:E103"/>
    <mergeCell ref="D37:E37"/>
    <mergeCell ref="P66:T66"/>
    <mergeCell ref="P137:T137"/>
    <mergeCell ref="D9:E9"/>
    <mergeCell ref="D118:E118"/>
    <mergeCell ref="F9:G9"/>
    <mergeCell ref="D38:E38"/>
    <mergeCell ref="P132:T132"/>
    <mergeCell ref="A12:M12"/>
    <mergeCell ref="P74:T74"/>
    <mergeCell ref="A19:Z19"/>
    <mergeCell ref="A14:M14"/>
    <mergeCell ref="V6:W9"/>
    <mergeCell ref="A6:C6"/>
    <mergeCell ref="D309:E309"/>
    <mergeCell ref="P118:T118"/>
    <mergeCell ref="A96:Z96"/>
    <mergeCell ref="P336:V336"/>
    <mergeCell ref="D148:E148"/>
    <mergeCell ref="D324:E324"/>
    <mergeCell ref="A259:O260"/>
    <mergeCell ref="AG343:AG344"/>
    <mergeCell ref="A253:O254"/>
    <mergeCell ref="P117:T117"/>
    <mergeCell ref="D311:E311"/>
    <mergeCell ref="D115:E115"/>
    <mergeCell ref="P280:T280"/>
    <mergeCell ref="Q12:R12"/>
    <mergeCell ref="A68:O69"/>
    <mergeCell ref="P196:V196"/>
    <mergeCell ref="P119:T119"/>
    <mergeCell ref="P246:T246"/>
    <mergeCell ref="P133:V133"/>
    <mergeCell ref="A328:O329"/>
    <mergeCell ref="P298:V298"/>
    <mergeCell ref="P127:V127"/>
    <mergeCell ref="A123:Z123"/>
    <mergeCell ref="I17:I18"/>
    <mergeCell ref="J343:J344"/>
    <mergeCell ref="P287:T287"/>
    <mergeCell ref="L343:L344"/>
    <mergeCell ref="D72:E72"/>
    <mergeCell ref="Q9:R9"/>
    <mergeCell ref="P267:V267"/>
    <mergeCell ref="P312:T312"/>
    <mergeCell ref="A331:Z331"/>
    <mergeCell ref="A113:Z113"/>
    <mergeCell ref="P278:V278"/>
    <mergeCell ref="A97:Z97"/>
    <mergeCell ref="D322:E322"/>
    <mergeCell ref="Q11:R11"/>
    <mergeCell ref="A250:Z250"/>
    <mergeCell ref="A238:Z238"/>
    <mergeCell ref="C342:T342"/>
    <mergeCell ref="A263:Z263"/>
    <mergeCell ref="P264:T264"/>
    <mergeCell ref="P239:T239"/>
    <mergeCell ref="A247:O248"/>
    <mergeCell ref="P253:V253"/>
    <mergeCell ref="P303:T303"/>
    <mergeCell ref="Z343:Z344"/>
    <mergeCell ref="A26:Z26"/>
    <mergeCell ref="P59:V59"/>
    <mergeCell ref="D211:E211"/>
    <mergeCell ref="D1:F1"/>
    <mergeCell ref="P47:T47"/>
    <mergeCell ref="P282:V282"/>
    <mergeCell ref="P111:V111"/>
    <mergeCell ref="J17:J18"/>
    <mergeCell ref="D82:E82"/>
    <mergeCell ref="L17:L18"/>
    <mergeCell ref="D240:E240"/>
    <mergeCell ref="A244:Z244"/>
    <mergeCell ref="P112:V112"/>
    <mergeCell ref="P277:V277"/>
    <mergeCell ref="D100:E100"/>
    <mergeCell ref="P17:T18"/>
    <mergeCell ref="P50:T50"/>
    <mergeCell ref="D31:E31"/>
    <mergeCell ref="D229:E229"/>
    <mergeCell ref="P131:T131"/>
    <mergeCell ref="D108:E108"/>
    <mergeCell ref="P258:T258"/>
    <mergeCell ref="A111:O112"/>
    <mergeCell ref="A168:Z168"/>
    <mergeCell ref="P33:V33"/>
    <mergeCell ref="A300:Z300"/>
    <mergeCell ref="P335:V335"/>
    <mergeCell ref="AF343:AF344"/>
    <mergeCell ref="AH343:AH344"/>
    <mergeCell ref="P333:V333"/>
    <mergeCell ref="D316:E316"/>
    <mergeCell ref="D210:E210"/>
    <mergeCell ref="D308:E308"/>
    <mergeCell ref="D209:E209"/>
    <mergeCell ref="D87:E87"/>
    <mergeCell ref="P188:V188"/>
    <mergeCell ref="A187:O188"/>
    <mergeCell ref="D301:E301"/>
    <mergeCell ref="P116:T116"/>
    <mergeCell ref="P103:T103"/>
    <mergeCell ref="A293:O294"/>
    <mergeCell ref="P286:T286"/>
    <mergeCell ref="A304:O305"/>
    <mergeCell ref="P139:V139"/>
    <mergeCell ref="AB343:AB344"/>
    <mergeCell ref="T343:T344"/>
    <mergeCell ref="P243:V243"/>
    <mergeCell ref="P310:T310"/>
    <mergeCell ref="H1:Q1"/>
    <mergeCell ref="A330:Z330"/>
    <mergeCell ref="A268:Z268"/>
    <mergeCell ref="P222:V222"/>
    <mergeCell ref="P120:T120"/>
    <mergeCell ref="P40:V40"/>
    <mergeCell ref="A163:Z163"/>
    <mergeCell ref="D28:E28"/>
    <mergeCell ref="D343:D344"/>
    <mergeCell ref="D326:E326"/>
    <mergeCell ref="D313:E313"/>
    <mergeCell ref="P184:T184"/>
    <mergeCell ref="A174:O175"/>
    <mergeCell ref="M343:M344"/>
    <mergeCell ref="A179:O180"/>
    <mergeCell ref="P171:T171"/>
    <mergeCell ref="P340:V340"/>
    <mergeCell ref="D117:E117"/>
    <mergeCell ref="D92:E92"/>
    <mergeCell ref="D30:E30"/>
    <mergeCell ref="D67:E67"/>
    <mergeCell ref="D5:E5"/>
    <mergeCell ref="D303:E303"/>
    <mergeCell ref="A32:O33"/>
    <mergeCell ref="D7:M7"/>
    <mergeCell ref="P92:T92"/>
    <mergeCell ref="P156:V156"/>
    <mergeCell ref="A152:Z152"/>
    <mergeCell ref="D315:E315"/>
    <mergeCell ref="D302:E302"/>
    <mergeCell ref="E343:E344"/>
    <mergeCell ref="P173:T173"/>
    <mergeCell ref="P29:T29"/>
    <mergeCell ref="P100:T100"/>
    <mergeCell ref="D81:E81"/>
    <mergeCell ref="P265:T265"/>
    <mergeCell ref="D8:M8"/>
    <mergeCell ref="P44:T44"/>
    <mergeCell ref="P31:T31"/>
    <mergeCell ref="A291:Z291"/>
    <mergeCell ref="W343:W344"/>
    <mergeCell ref="P180:V180"/>
    <mergeCell ref="A70:Z70"/>
    <mergeCell ref="A212:O213"/>
    <mergeCell ref="P148:T148"/>
    <mergeCell ref="P175:V175"/>
    <mergeCell ref="P240:T240"/>
    <mergeCell ref="A279:Z279"/>
    <mergeCell ref="A343:A344"/>
    <mergeCell ref="P248:V248"/>
    <mergeCell ref="C343:C344"/>
    <mergeCell ref="D131:E131"/>
    <mergeCell ref="D258:E258"/>
    <mergeCell ref="P235:V235"/>
    <mergeCell ref="A60:Z60"/>
    <mergeCell ref="P252:T252"/>
    <mergeCell ref="P81:T81"/>
    <mergeCell ref="D195:E195"/>
    <mergeCell ref="P299:V299"/>
    <mergeCell ref="A124:Z124"/>
    <mergeCell ref="P99:T99"/>
    <mergeCell ref="D287:E287"/>
    <mergeCell ref="P170:T170"/>
    <mergeCell ref="A94:O95"/>
    <mergeCell ref="P316:T316"/>
    <mergeCell ref="D66:E66"/>
    <mergeCell ref="D126:E126"/>
    <mergeCell ref="P209:T209"/>
    <mergeCell ref="A86:Z86"/>
    <mergeCell ref="P161:V161"/>
    <mergeCell ref="A151:Z151"/>
    <mergeCell ref="B343:B344"/>
    <mergeCell ref="V343:V344"/>
    <mergeCell ref="X343:X344"/>
    <mergeCell ref="A80:Z80"/>
    <mergeCell ref="A281:O282"/>
    <mergeCell ref="A55:Z55"/>
    <mergeCell ref="P172:T172"/>
    <mergeCell ref="R1:T1"/>
    <mergeCell ref="D71:E71"/>
    <mergeCell ref="P28:T28"/>
    <mergeCell ref="P221:T221"/>
    <mergeCell ref="P326:T326"/>
    <mergeCell ref="D332:E332"/>
    <mergeCell ref="D307:E307"/>
    <mergeCell ref="A139:O140"/>
    <mergeCell ref="P165:T165"/>
    <mergeCell ref="D98:E98"/>
    <mergeCell ref="D73:E73"/>
    <mergeCell ref="P77:V77"/>
    <mergeCell ref="P30:T30"/>
    <mergeCell ref="A200:Z200"/>
    <mergeCell ref="P179:V179"/>
    <mergeCell ref="P166:V166"/>
    <mergeCell ref="P206:V206"/>
    <mergeCell ref="P230:V230"/>
    <mergeCell ref="P73:T73"/>
    <mergeCell ref="P315:T315"/>
    <mergeCell ref="P302:T302"/>
    <mergeCell ref="A34:Z34"/>
    <mergeCell ref="H9:I9"/>
    <mergeCell ref="D45:E45"/>
    <mergeCell ref="P24:V24"/>
    <mergeCell ref="P260:V260"/>
    <mergeCell ref="P89:V89"/>
    <mergeCell ref="D297:E297"/>
    <mergeCell ref="P259:V259"/>
    <mergeCell ref="P88:V88"/>
    <mergeCell ref="D312:E312"/>
    <mergeCell ref="A65:Z65"/>
    <mergeCell ref="P220:T220"/>
    <mergeCell ref="A63:O64"/>
    <mergeCell ref="B17:B18"/>
    <mergeCell ref="A77:O78"/>
    <mergeCell ref="P56:T56"/>
    <mergeCell ref="V10:W10"/>
    <mergeCell ref="D47:E47"/>
    <mergeCell ref="W17:W18"/>
    <mergeCell ref="P234:T234"/>
    <mergeCell ref="A215:Z2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:X57 X61:X62 X66:X67 X71:X76 X87 X100 X102 X109:X110 X132 X143 X148 X153:X154 X159 X170 X173 X177:X178 X190 X195 X204 X210 X216 X218:X220 X226:X228 X234 X239:X241 X246 X251 X258 X270 X276 X280 X307 X310:X311 X313 X315 X321 X323:X327 X33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81 X92:X93 X98 X103 X108 X115 X118 X120 X131 X137 X165 X171:X172 X186 X201:X203 X211 X217 X221 X229 X252 X265 X286:X288 X292 X297 X301 X303 X308:X309 X312 X314 X316:X320 X322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82 X99 X101 X116:X117 X119 X125:X126 X138 X184:X185 X209 X264 X296 X302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538</v>
      </c>
      <c r="H1" s="52"/>
    </row>
    <row r="3" spans="2:8" x14ac:dyDescent="0.2">
      <c r="B3" s="47" t="s">
        <v>539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540</v>
      </c>
      <c r="D6" s="47" t="s">
        <v>541</v>
      </c>
      <c r="E6" s="47"/>
    </row>
    <row r="8" spans="2:8" x14ac:dyDescent="0.2">
      <c r="B8" s="47" t="s">
        <v>19</v>
      </c>
      <c r="C8" s="47" t="s">
        <v>540</v>
      </c>
      <c r="D8" s="47"/>
      <c r="E8" s="47"/>
    </row>
    <row r="10" spans="2:8" x14ac:dyDescent="0.2">
      <c r="B10" s="47" t="s">
        <v>542</v>
      </c>
      <c r="C10" s="47"/>
      <c r="D10" s="47"/>
      <c r="E10" s="47"/>
    </row>
    <row r="11" spans="2:8" x14ac:dyDescent="0.2">
      <c r="B11" s="47" t="s">
        <v>543</v>
      </c>
      <c r="C11" s="47"/>
      <c r="D11" s="47"/>
      <c r="E11" s="47"/>
    </row>
    <row r="12" spans="2:8" x14ac:dyDescent="0.2">
      <c r="B12" s="47" t="s">
        <v>544</v>
      </c>
      <c r="C12" s="47"/>
      <c r="D12" s="47"/>
      <c r="E12" s="47"/>
    </row>
    <row r="13" spans="2:8" x14ac:dyDescent="0.2">
      <c r="B13" s="47" t="s">
        <v>545</v>
      </c>
      <c r="C13" s="47"/>
      <c r="D13" s="47"/>
      <c r="E13" s="47"/>
    </row>
    <row r="14" spans="2:8" x14ac:dyDescent="0.2">
      <c r="B14" s="47" t="s">
        <v>546</v>
      </c>
      <c r="C14" s="47"/>
      <c r="D14" s="47"/>
      <c r="E14" s="47"/>
    </row>
    <row r="15" spans="2:8" x14ac:dyDescent="0.2">
      <c r="B15" s="47" t="s">
        <v>547</v>
      </c>
      <c r="C15" s="47"/>
      <c r="D15" s="47"/>
      <c r="E15" s="47"/>
    </row>
    <row r="16" spans="2:8" x14ac:dyDescent="0.2">
      <c r="B16" s="47" t="s">
        <v>548</v>
      </c>
      <c r="C16" s="47"/>
      <c r="D16" s="47"/>
      <c r="E16" s="47"/>
    </row>
    <row r="17" spans="2:5" x14ac:dyDescent="0.2">
      <c r="B17" s="47" t="s">
        <v>549</v>
      </c>
      <c r="C17" s="47"/>
      <c r="D17" s="47"/>
      <c r="E17" s="47"/>
    </row>
    <row r="18" spans="2:5" x14ac:dyDescent="0.2">
      <c r="B18" s="47" t="s">
        <v>550</v>
      </c>
      <c r="C18" s="47"/>
      <c r="D18" s="47"/>
      <c r="E18" s="47"/>
    </row>
    <row r="19" spans="2:5" x14ac:dyDescent="0.2">
      <c r="B19" s="47" t="s">
        <v>551</v>
      </c>
      <c r="C19" s="47"/>
      <c r="D19" s="47"/>
      <c r="E19" s="47"/>
    </row>
    <row r="20" spans="2:5" x14ac:dyDescent="0.2">
      <c r="B20" s="47" t="s">
        <v>552</v>
      </c>
      <c r="C20" s="47"/>
      <c r="D20" s="47"/>
      <c r="E20" s="47"/>
    </row>
  </sheetData>
  <sheetProtection algorithmName="SHA-512" hashValue="VB/RBEt9+8whyys1nz3YtbhinRrDX5rIeiNO+UHMKy4LcUm+blT/9O611E8glCy1Jg8p1gb39T90IAP3XlXgpg==" saltValue="diewDlXNUB3jOkFmTI0F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573</vt:i4>
      </vt:variant>
    </vt:vector>
  </HeadingPairs>
  <TitlesOfParts>
    <vt:vector size="5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2025-03-12T10:34:34Z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