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F522A695-7E70-45F5-8016-68FCF1B354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O638" i="1"/>
  <c r="BM638" i="1"/>
  <c r="Y638" i="1"/>
  <c r="X636" i="1"/>
  <c r="X635" i="1"/>
  <c r="BO634" i="1"/>
  <c r="BM634" i="1"/>
  <c r="Y634" i="1"/>
  <c r="X632" i="1"/>
  <c r="X631" i="1"/>
  <c r="BO630" i="1"/>
  <c r="BM630" i="1"/>
  <c r="Y630" i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N558" i="1"/>
  <c r="BM558" i="1"/>
  <c r="Z558" i="1"/>
  <c r="Y558" i="1"/>
  <c r="BP558" i="1" s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P542" i="1"/>
  <c r="BO541" i="1"/>
  <c r="BM541" i="1"/>
  <c r="Y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BO468" i="1"/>
  <c r="BM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P424" i="1"/>
  <c r="BO424" i="1"/>
  <c r="BN424" i="1"/>
  <c r="BM424" i="1"/>
  <c r="Z424" i="1"/>
  <c r="Y424" i="1"/>
  <c r="Y426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8" i="1"/>
  <c r="X187" i="1"/>
  <c r="BO186" i="1"/>
  <c r="BM186" i="1"/>
  <c r="Y186" i="1"/>
  <c r="P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X176" i="1"/>
  <c r="X175" i="1"/>
  <c r="BO174" i="1"/>
  <c r="BM174" i="1"/>
  <c r="Y174" i="1"/>
  <c r="P174" i="1"/>
  <c r="X170" i="1"/>
  <c r="X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P139" i="1"/>
  <c r="X136" i="1"/>
  <c r="X135" i="1"/>
  <c r="BO134" i="1"/>
  <c r="BM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P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BO99" i="1"/>
  <c r="BM99" i="1"/>
  <c r="Y99" i="1"/>
  <c r="BP99" i="1" s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X88" i="1"/>
  <c r="X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P78" i="1" l="1"/>
  <c r="BN78" i="1"/>
  <c r="Z78" i="1"/>
  <c r="BP103" i="1"/>
  <c r="BN103" i="1"/>
  <c r="Z103" i="1"/>
  <c r="BP139" i="1"/>
  <c r="BN139" i="1"/>
  <c r="Z139" i="1"/>
  <c r="BP179" i="1"/>
  <c r="BN179" i="1"/>
  <c r="Z179" i="1"/>
  <c r="BP208" i="1"/>
  <c r="BN208" i="1"/>
  <c r="Z208" i="1"/>
  <c r="BP236" i="1"/>
  <c r="BN236" i="1"/>
  <c r="Z236" i="1"/>
  <c r="BP255" i="1"/>
  <c r="BN255" i="1"/>
  <c r="Z255" i="1"/>
  <c r="BP289" i="1"/>
  <c r="BN289" i="1"/>
  <c r="Z289" i="1"/>
  <c r="BP352" i="1"/>
  <c r="BN352" i="1"/>
  <c r="Z352" i="1"/>
  <c r="BP376" i="1"/>
  <c r="BN376" i="1"/>
  <c r="Z376" i="1"/>
  <c r="BP413" i="1"/>
  <c r="BN413" i="1"/>
  <c r="Z413" i="1"/>
  <c r="BP450" i="1"/>
  <c r="BN450" i="1"/>
  <c r="Z450" i="1"/>
  <c r="BP525" i="1"/>
  <c r="BN525" i="1"/>
  <c r="Z525" i="1"/>
  <c r="X643" i="1"/>
  <c r="Z23" i="1"/>
  <c r="BN23" i="1"/>
  <c r="Z39" i="1"/>
  <c r="BN39" i="1"/>
  <c r="Z54" i="1"/>
  <c r="BN54" i="1"/>
  <c r="Z60" i="1"/>
  <c r="BN60" i="1"/>
  <c r="BP66" i="1"/>
  <c r="BN66" i="1"/>
  <c r="Z66" i="1"/>
  <c r="BP91" i="1"/>
  <c r="BN91" i="1"/>
  <c r="Z91" i="1"/>
  <c r="Z94" i="1" s="1"/>
  <c r="BP124" i="1"/>
  <c r="BN124" i="1"/>
  <c r="Z124" i="1"/>
  <c r="BP168" i="1"/>
  <c r="BN168" i="1"/>
  <c r="Z168" i="1"/>
  <c r="BP192" i="1"/>
  <c r="BN192" i="1"/>
  <c r="Z192" i="1"/>
  <c r="BP196" i="1"/>
  <c r="BN196" i="1"/>
  <c r="Z196" i="1"/>
  <c r="BP218" i="1"/>
  <c r="BN218" i="1"/>
  <c r="Z218" i="1"/>
  <c r="BP247" i="1"/>
  <c r="BN247" i="1"/>
  <c r="Z247" i="1"/>
  <c r="BP270" i="1"/>
  <c r="BN270" i="1"/>
  <c r="Z270" i="1"/>
  <c r="BP328" i="1"/>
  <c r="BN328" i="1"/>
  <c r="Z328" i="1"/>
  <c r="BP366" i="1"/>
  <c r="BN366" i="1"/>
  <c r="Z366" i="1"/>
  <c r="BP399" i="1"/>
  <c r="BN399" i="1"/>
  <c r="Z399" i="1"/>
  <c r="BP436" i="1"/>
  <c r="BN436" i="1"/>
  <c r="Z436" i="1"/>
  <c r="BP451" i="1"/>
  <c r="BN451" i="1"/>
  <c r="Z451" i="1"/>
  <c r="BP565" i="1"/>
  <c r="BN565" i="1"/>
  <c r="Z565" i="1"/>
  <c r="X645" i="1"/>
  <c r="BP62" i="1"/>
  <c r="BN62" i="1"/>
  <c r="Z62" i="1"/>
  <c r="BP76" i="1"/>
  <c r="BN76" i="1"/>
  <c r="Z76" i="1"/>
  <c r="BP86" i="1"/>
  <c r="BN86" i="1"/>
  <c r="Z86" i="1"/>
  <c r="BP101" i="1"/>
  <c r="BN101" i="1"/>
  <c r="Z101" i="1"/>
  <c r="BP118" i="1"/>
  <c r="BN118" i="1"/>
  <c r="Z118" i="1"/>
  <c r="BP134" i="1"/>
  <c r="BN134" i="1"/>
  <c r="Z134" i="1"/>
  <c r="BP162" i="1"/>
  <c r="BN162" i="1"/>
  <c r="Z162" i="1"/>
  <c r="BP185" i="1"/>
  <c r="BN185" i="1"/>
  <c r="Z185" i="1"/>
  <c r="BP206" i="1"/>
  <c r="BN206" i="1"/>
  <c r="Z206" i="1"/>
  <c r="BP216" i="1"/>
  <c r="BN216" i="1"/>
  <c r="Z216" i="1"/>
  <c r="BP229" i="1"/>
  <c r="BN229" i="1"/>
  <c r="Z229" i="1"/>
  <c r="BP242" i="1"/>
  <c r="BN242" i="1"/>
  <c r="Z242" i="1"/>
  <c r="BP253" i="1"/>
  <c r="BN253" i="1"/>
  <c r="Z253" i="1"/>
  <c r="BP268" i="1"/>
  <c r="BN268" i="1"/>
  <c r="Z268" i="1"/>
  <c r="BP284" i="1"/>
  <c r="BN284" i="1"/>
  <c r="Z284" i="1"/>
  <c r="BP308" i="1"/>
  <c r="BN308" i="1"/>
  <c r="Z308" i="1"/>
  <c r="Y314" i="1"/>
  <c r="BP313" i="1"/>
  <c r="BN313" i="1"/>
  <c r="Z313" i="1"/>
  <c r="Z314" i="1" s="1"/>
  <c r="Y319" i="1"/>
  <c r="Y318" i="1"/>
  <c r="BP317" i="1"/>
  <c r="BN317" i="1"/>
  <c r="Z317" i="1"/>
  <c r="Z318" i="1" s="1"/>
  <c r="BP321" i="1"/>
  <c r="BN321" i="1"/>
  <c r="Z321" i="1"/>
  <c r="BP350" i="1"/>
  <c r="BN350" i="1"/>
  <c r="Z350" i="1"/>
  <c r="BP360" i="1"/>
  <c r="BN360" i="1"/>
  <c r="Z360" i="1"/>
  <c r="Y378" i="1"/>
  <c r="BP374" i="1"/>
  <c r="BN374" i="1"/>
  <c r="Z374" i="1"/>
  <c r="Z377" i="1" s="1"/>
  <c r="BP407" i="1"/>
  <c r="BN407" i="1"/>
  <c r="Z407" i="1"/>
  <c r="BP415" i="1"/>
  <c r="BN415" i="1"/>
  <c r="Z415" i="1"/>
  <c r="BP438" i="1"/>
  <c r="BN438" i="1"/>
  <c r="Z438" i="1"/>
  <c r="B652" i="1"/>
  <c r="X644" i="1"/>
  <c r="Z25" i="1"/>
  <c r="BN25" i="1"/>
  <c r="X642" i="1"/>
  <c r="Z37" i="1"/>
  <c r="BN37" i="1"/>
  <c r="Z43" i="1"/>
  <c r="BN43" i="1"/>
  <c r="BP43" i="1"/>
  <c r="D652" i="1"/>
  <c r="Z52" i="1"/>
  <c r="BN52" i="1"/>
  <c r="BP68" i="1"/>
  <c r="BN68" i="1"/>
  <c r="Z68" i="1"/>
  <c r="BP80" i="1"/>
  <c r="BN80" i="1"/>
  <c r="Z80" i="1"/>
  <c r="BP93" i="1"/>
  <c r="BN93" i="1"/>
  <c r="Z93" i="1"/>
  <c r="F652" i="1"/>
  <c r="BP110" i="1"/>
  <c r="BN110" i="1"/>
  <c r="Z110" i="1"/>
  <c r="BP126" i="1"/>
  <c r="BN126" i="1"/>
  <c r="Z126" i="1"/>
  <c r="BP145" i="1"/>
  <c r="BN145" i="1"/>
  <c r="Z145" i="1"/>
  <c r="BP149" i="1"/>
  <c r="BN149" i="1"/>
  <c r="Z149" i="1"/>
  <c r="Y176" i="1"/>
  <c r="Y175" i="1"/>
  <c r="BP174" i="1"/>
  <c r="BN174" i="1"/>
  <c r="Z174" i="1"/>
  <c r="Z175" i="1" s="1"/>
  <c r="BP181" i="1"/>
  <c r="BN181" i="1"/>
  <c r="Z181" i="1"/>
  <c r="Y209" i="1"/>
  <c r="BP202" i="1"/>
  <c r="BN202" i="1"/>
  <c r="Z202" i="1"/>
  <c r="BP212" i="1"/>
  <c r="BN212" i="1"/>
  <c r="Z212" i="1"/>
  <c r="BP220" i="1"/>
  <c r="BN220" i="1"/>
  <c r="Z220" i="1"/>
  <c r="BP238" i="1"/>
  <c r="BN238" i="1"/>
  <c r="Z238" i="1"/>
  <c r="Y256" i="1"/>
  <c r="BP249" i="1"/>
  <c r="BN249" i="1"/>
  <c r="Z249" i="1"/>
  <c r="Y261" i="1"/>
  <c r="Y260" i="1"/>
  <c r="BP259" i="1"/>
  <c r="BN259" i="1"/>
  <c r="Z259" i="1"/>
  <c r="Z260" i="1" s="1"/>
  <c r="BP264" i="1"/>
  <c r="BN264" i="1"/>
  <c r="Z264" i="1"/>
  <c r="BP272" i="1"/>
  <c r="BN272" i="1"/>
  <c r="Z272" i="1"/>
  <c r="BP291" i="1"/>
  <c r="BN291" i="1"/>
  <c r="Z291" i="1"/>
  <c r="Y334" i="1"/>
  <c r="BP332" i="1"/>
  <c r="BN332" i="1"/>
  <c r="Z332" i="1"/>
  <c r="BP354" i="1"/>
  <c r="BN354" i="1"/>
  <c r="Z354" i="1"/>
  <c r="BP368" i="1"/>
  <c r="BN368" i="1"/>
  <c r="Z368" i="1"/>
  <c r="Y377" i="1"/>
  <c r="BP388" i="1"/>
  <c r="BN388" i="1"/>
  <c r="Z388" i="1"/>
  <c r="BP411" i="1"/>
  <c r="BN411" i="1"/>
  <c r="Z411" i="1"/>
  <c r="Y431" i="1"/>
  <c r="Y430" i="1"/>
  <c r="BP429" i="1"/>
  <c r="BN429" i="1"/>
  <c r="Z429" i="1"/>
  <c r="Z430" i="1" s="1"/>
  <c r="BP434" i="1"/>
  <c r="BN434" i="1"/>
  <c r="Z434" i="1"/>
  <c r="BP446" i="1"/>
  <c r="BN446" i="1"/>
  <c r="Z446" i="1"/>
  <c r="Y460" i="1"/>
  <c r="Y459" i="1"/>
  <c r="BP458" i="1"/>
  <c r="BN458" i="1"/>
  <c r="Z458" i="1"/>
  <c r="Z459" i="1" s="1"/>
  <c r="BP468" i="1"/>
  <c r="BN468" i="1"/>
  <c r="Z468" i="1"/>
  <c r="BP474" i="1"/>
  <c r="BN474" i="1"/>
  <c r="Z474" i="1"/>
  <c r="BP484" i="1"/>
  <c r="BN484" i="1"/>
  <c r="Z484" i="1"/>
  <c r="Y490" i="1"/>
  <c r="Y489" i="1"/>
  <c r="BP488" i="1"/>
  <c r="BN488" i="1"/>
  <c r="Z488" i="1"/>
  <c r="Z489" i="1" s="1"/>
  <c r="Y494" i="1"/>
  <c r="BP493" i="1"/>
  <c r="BN493" i="1"/>
  <c r="Z493" i="1"/>
  <c r="Z494" i="1" s="1"/>
  <c r="BP523" i="1"/>
  <c r="BN523" i="1"/>
  <c r="Z523" i="1"/>
  <c r="BP563" i="1"/>
  <c r="BN563" i="1"/>
  <c r="Z563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632" i="1"/>
  <c r="Y631" i="1"/>
  <c r="BP630" i="1"/>
  <c r="BN630" i="1"/>
  <c r="Z630" i="1"/>
  <c r="Z631" i="1" s="1"/>
  <c r="Y641" i="1"/>
  <c r="Y640" i="1"/>
  <c r="BP638" i="1"/>
  <c r="BN638" i="1"/>
  <c r="Z638" i="1"/>
  <c r="Y64" i="1"/>
  <c r="Y72" i="1"/>
  <c r="Y88" i="1"/>
  <c r="Y105" i="1"/>
  <c r="Y152" i="1"/>
  <c r="Y231" i="1"/>
  <c r="Y362" i="1"/>
  <c r="Y363" i="1"/>
  <c r="Y421" i="1"/>
  <c r="BP453" i="1"/>
  <c r="BN453" i="1"/>
  <c r="Z453" i="1"/>
  <c r="BP469" i="1"/>
  <c r="BN469" i="1"/>
  <c r="Z469" i="1"/>
  <c r="BP475" i="1"/>
  <c r="BN475" i="1"/>
  <c r="Z475" i="1"/>
  <c r="BP527" i="1"/>
  <c r="BN527" i="1"/>
  <c r="Z527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BP639" i="1"/>
  <c r="BN639" i="1"/>
  <c r="Z639" i="1"/>
  <c r="Y455" i="1"/>
  <c r="Y26" i="1"/>
  <c r="Y46" i="1"/>
  <c r="Y57" i="1"/>
  <c r="Y81" i="1"/>
  <c r="Y87" i="1"/>
  <c r="Y115" i="1"/>
  <c r="BP125" i="1"/>
  <c r="BN125" i="1"/>
  <c r="Z125" i="1"/>
  <c r="BP129" i="1"/>
  <c r="BN129" i="1"/>
  <c r="Z129" i="1"/>
  <c r="Y136" i="1"/>
  <c r="BP133" i="1"/>
  <c r="BN133" i="1"/>
  <c r="Z133" i="1"/>
  <c r="Z135" i="1" s="1"/>
  <c r="Y164" i="1"/>
  <c r="BP159" i="1"/>
  <c r="BN159" i="1"/>
  <c r="Z159" i="1"/>
  <c r="Y170" i="1"/>
  <c r="BP167" i="1"/>
  <c r="BN167" i="1"/>
  <c r="Z167" i="1"/>
  <c r="Z169" i="1" s="1"/>
  <c r="BP180" i="1"/>
  <c r="BN180" i="1"/>
  <c r="Z180" i="1"/>
  <c r="BP197" i="1"/>
  <c r="BN197" i="1"/>
  <c r="Z197" i="1"/>
  <c r="Z198" i="1" s="1"/>
  <c r="Y199" i="1"/>
  <c r="BP213" i="1"/>
  <c r="BN213" i="1"/>
  <c r="Z213" i="1"/>
  <c r="BP230" i="1"/>
  <c r="BN230" i="1"/>
  <c r="Z230" i="1"/>
  <c r="K652" i="1"/>
  <c r="Y244" i="1"/>
  <c r="BP235" i="1"/>
  <c r="BN235" i="1"/>
  <c r="Z235" i="1"/>
  <c r="BP252" i="1"/>
  <c r="BN252" i="1"/>
  <c r="Z252" i="1"/>
  <c r="BP265" i="1"/>
  <c r="BN265" i="1"/>
  <c r="Z265" i="1"/>
  <c r="BP283" i="1"/>
  <c r="BN283" i="1"/>
  <c r="Z283" i="1"/>
  <c r="Z285" i="1" s="1"/>
  <c r="BP322" i="1"/>
  <c r="BN322" i="1"/>
  <c r="Z322" i="1"/>
  <c r="T652" i="1"/>
  <c r="Y330" i="1"/>
  <c r="BP327" i="1"/>
  <c r="BN327" i="1"/>
  <c r="Z327" i="1"/>
  <c r="BP349" i="1"/>
  <c r="BN349" i="1"/>
  <c r="Z349" i="1"/>
  <c r="BP353" i="1"/>
  <c r="BN353" i="1"/>
  <c r="Z353" i="1"/>
  <c r="Y384" i="1"/>
  <c r="BP380" i="1"/>
  <c r="BN380" i="1"/>
  <c r="Z380" i="1"/>
  <c r="BP383" i="1"/>
  <c r="BN383" i="1"/>
  <c r="Z383" i="1"/>
  <c r="Y390" i="1"/>
  <c r="BP387" i="1"/>
  <c r="BN387" i="1"/>
  <c r="Z387" i="1"/>
  <c r="BP400" i="1"/>
  <c r="BN400" i="1"/>
  <c r="Z400" i="1"/>
  <c r="H9" i="1"/>
  <c r="A10" i="1"/>
  <c r="Y40" i="1"/>
  <c r="Y63" i="1"/>
  <c r="Y73" i="1"/>
  <c r="Y94" i="1"/>
  <c r="Y106" i="1"/>
  <c r="Y131" i="1"/>
  <c r="BP150" i="1"/>
  <c r="BN150" i="1"/>
  <c r="Z150" i="1"/>
  <c r="H652" i="1"/>
  <c r="Y156" i="1"/>
  <c r="BP155" i="1"/>
  <c r="BN155" i="1"/>
  <c r="Z155" i="1"/>
  <c r="Z156" i="1" s="1"/>
  <c r="Y157" i="1"/>
  <c r="BP163" i="1"/>
  <c r="BN163" i="1"/>
  <c r="Z163" i="1"/>
  <c r="Y165" i="1"/>
  <c r="BP184" i="1"/>
  <c r="BN184" i="1"/>
  <c r="Z184" i="1"/>
  <c r="Y210" i="1"/>
  <c r="BP201" i="1"/>
  <c r="BN201" i="1"/>
  <c r="Z201" i="1"/>
  <c r="BP205" i="1"/>
  <c r="BN205" i="1"/>
  <c r="Z205" i="1"/>
  <c r="BP217" i="1"/>
  <c r="BN217" i="1"/>
  <c r="Z217" i="1"/>
  <c r="BP221" i="1"/>
  <c r="BN221" i="1"/>
  <c r="Z221" i="1"/>
  <c r="Y232" i="1"/>
  <c r="BP239" i="1"/>
  <c r="BN239" i="1"/>
  <c r="Z239" i="1"/>
  <c r="Y243" i="1"/>
  <c r="BP248" i="1"/>
  <c r="BN248" i="1"/>
  <c r="Z248" i="1"/>
  <c r="BP269" i="1"/>
  <c r="BN269" i="1"/>
  <c r="Z269" i="1"/>
  <c r="Y273" i="1"/>
  <c r="BP292" i="1"/>
  <c r="BN292" i="1"/>
  <c r="Z292" i="1"/>
  <c r="Y324" i="1"/>
  <c r="BP361" i="1"/>
  <c r="BN361" i="1"/>
  <c r="Z361" i="1"/>
  <c r="Y372" i="1"/>
  <c r="BP365" i="1"/>
  <c r="BN365" i="1"/>
  <c r="Z365" i="1"/>
  <c r="BP369" i="1"/>
  <c r="BN369" i="1"/>
  <c r="Z369" i="1"/>
  <c r="Y385" i="1"/>
  <c r="Y402" i="1"/>
  <c r="X652" i="1"/>
  <c r="Y417" i="1"/>
  <c r="BP406" i="1"/>
  <c r="BN406" i="1"/>
  <c r="Z406" i="1"/>
  <c r="BP410" i="1"/>
  <c r="BN410" i="1"/>
  <c r="Z410" i="1"/>
  <c r="BP414" i="1"/>
  <c r="BN414" i="1"/>
  <c r="Z414" i="1"/>
  <c r="BP454" i="1"/>
  <c r="BN454" i="1"/>
  <c r="Z454" i="1"/>
  <c r="Y456" i="1"/>
  <c r="Y480" i="1"/>
  <c r="BP464" i="1"/>
  <c r="BN464" i="1"/>
  <c r="Z464" i="1"/>
  <c r="Y481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Y502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BN92" i="1"/>
  <c r="Y95" i="1"/>
  <c r="Z98" i="1"/>
  <c r="BN98" i="1"/>
  <c r="Z99" i="1"/>
  <c r="BN99" i="1"/>
  <c r="Z100" i="1"/>
  <c r="BN100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1" i="1"/>
  <c r="Y130" i="1"/>
  <c r="BP123" i="1"/>
  <c r="BN123" i="1"/>
  <c r="Z123" i="1"/>
  <c r="BP127" i="1"/>
  <c r="BN127" i="1"/>
  <c r="Z127" i="1"/>
  <c r="Y135" i="1"/>
  <c r="BP140" i="1"/>
  <c r="BN140" i="1"/>
  <c r="Z140" i="1"/>
  <c r="Z141" i="1" s="1"/>
  <c r="Y142" i="1"/>
  <c r="Y147" i="1"/>
  <c r="BP144" i="1"/>
  <c r="BN144" i="1"/>
  <c r="Z144" i="1"/>
  <c r="Z146" i="1" s="1"/>
  <c r="Y151" i="1"/>
  <c r="BP161" i="1"/>
  <c r="BN161" i="1"/>
  <c r="Z161" i="1"/>
  <c r="Y169" i="1"/>
  <c r="Y187" i="1"/>
  <c r="BP178" i="1"/>
  <c r="BN178" i="1"/>
  <c r="Z178" i="1"/>
  <c r="BP182" i="1"/>
  <c r="BN182" i="1"/>
  <c r="Z182" i="1"/>
  <c r="BP186" i="1"/>
  <c r="BN186" i="1"/>
  <c r="Z186" i="1"/>
  <c r="Y188" i="1"/>
  <c r="J652" i="1"/>
  <c r="Y194" i="1"/>
  <c r="BP191" i="1"/>
  <c r="BN191" i="1"/>
  <c r="Z191" i="1"/>
  <c r="Z193" i="1" s="1"/>
  <c r="Y198" i="1"/>
  <c r="BP203" i="1"/>
  <c r="BN203" i="1"/>
  <c r="Z203" i="1"/>
  <c r="BP207" i="1"/>
  <c r="BN207" i="1"/>
  <c r="Z207" i="1"/>
  <c r="Y224" i="1"/>
  <c r="BP215" i="1"/>
  <c r="BN215" i="1"/>
  <c r="Z215" i="1"/>
  <c r="BP219" i="1"/>
  <c r="BN219" i="1"/>
  <c r="Z219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BP254" i="1"/>
  <c r="BN254" i="1"/>
  <c r="Z254" i="1"/>
  <c r="M652" i="1"/>
  <c r="BP267" i="1"/>
  <c r="BN267" i="1"/>
  <c r="Z267" i="1"/>
  <c r="BP271" i="1"/>
  <c r="BN271" i="1"/>
  <c r="Z271" i="1"/>
  <c r="Y285" i="1"/>
  <c r="BP290" i="1"/>
  <c r="BN290" i="1"/>
  <c r="Z290" i="1"/>
  <c r="BP294" i="1"/>
  <c r="BN294" i="1"/>
  <c r="Z294" i="1"/>
  <c r="Y296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BP351" i="1"/>
  <c r="BN351" i="1"/>
  <c r="Z351" i="1"/>
  <c r="Y355" i="1"/>
  <c r="BP359" i="1"/>
  <c r="BN359" i="1"/>
  <c r="Z359" i="1"/>
  <c r="BP367" i="1"/>
  <c r="BN367" i="1"/>
  <c r="Z367" i="1"/>
  <c r="Y371" i="1"/>
  <c r="BP375" i="1"/>
  <c r="BN375" i="1"/>
  <c r="Z375" i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BP437" i="1"/>
  <c r="BN437" i="1"/>
  <c r="Z437" i="1"/>
  <c r="BP441" i="1"/>
  <c r="BN441" i="1"/>
  <c r="Z441" i="1"/>
  <c r="Y443" i="1"/>
  <c r="Y448" i="1"/>
  <c r="BP445" i="1"/>
  <c r="BN445" i="1"/>
  <c r="Z445" i="1"/>
  <c r="Z447" i="1" s="1"/>
  <c r="Y447" i="1"/>
  <c r="Y561" i="1"/>
  <c r="BP548" i="1"/>
  <c r="BN548" i="1"/>
  <c r="Z548" i="1"/>
  <c r="BP550" i="1"/>
  <c r="BN550" i="1"/>
  <c r="Z550" i="1"/>
  <c r="BP552" i="1"/>
  <c r="BN552" i="1"/>
  <c r="Z552" i="1"/>
  <c r="BP555" i="1"/>
  <c r="BN555" i="1"/>
  <c r="Z555" i="1"/>
  <c r="Y560" i="1"/>
  <c r="BP564" i="1"/>
  <c r="BN564" i="1"/>
  <c r="Z564" i="1"/>
  <c r="Y566" i="1"/>
  <c r="I652" i="1"/>
  <c r="Z652" i="1"/>
  <c r="G652" i="1"/>
  <c r="Y141" i="1"/>
  <c r="L652" i="1"/>
  <c r="Y257" i="1"/>
  <c r="Y274" i="1"/>
  <c r="Y279" i="1"/>
  <c r="P652" i="1"/>
  <c r="Y286" i="1"/>
  <c r="Q652" i="1"/>
  <c r="Y295" i="1"/>
  <c r="S652" i="1"/>
  <c r="Y315" i="1"/>
  <c r="BP425" i="1"/>
  <c r="BN425" i="1"/>
  <c r="Z425" i="1"/>
  <c r="Z426" i="1" s="1"/>
  <c r="Y427" i="1"/>
  <c r="BP435" i="1"/>
  <c r="BN435" i="1"/>
  <c r="Z435" i="1"/>
  <c r="BP439" i="1"/>
  <c r="BN439" i="1"/>
  <c r="Z439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6" i="1"/>
  <c r="BP483" i="1"/>
  <c r="BN483" i="1"/>
  <c r="Z483" i="1"/>
  <c r="Z485" i="1" s="1"/>
  <c r="BP500" i="1"/>
  <c r="BN500" i="1"/>
  <c r="Z500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46" i="1"/>
  <c r="BP541" i="1"/>
  <c r="BN541" i="1"/>
  <c r="Z541" i="1"/>
  <c r="Z545" i="1" s="1"/>
  <c r="BP549" i="1"/>
  <c r="BN549" i="1"/>
  <c r="Z549" i="1"/>
  <c r="BP551" i="1"/>
  <c r="BN551" i="1"/>
  <c r="Z551" i="1"/>
  <c r="BP553" i="1"/>
  <c r="BN553" i="1"/>
  <c r="Z553" i="1"/>
  <c r="BP556" i="1"/>
  <c r="BN556" i="1"/>
  <c r="Z556" i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Y628" i="1"/>
  <c r="AD652" i="1"/>
  <c r="Y652" i="1"/>
  <c r="Y442" i="1"/>
  <c r="AA652" i="1"/>
  <c r="Y495" i="1"/>
  <c r="Y567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35" i="1"/>
  <c r="BP634" i="1"/>
  <c r="BN634" i="1"/>
  <c r="Z634" i="1"/>
  <c r="Z635" i="1" s="1"/>
  <c r="Y636" i="1"/>
  <c r="AF652" i="1"/>
  <c r="Z72" i="1" l="1"/>
  <c r="Z40" i="1"/>
  <c r="Z627" i="1"/>
  <c r="Z508" i="1"/>
  <c r="Z455" i="1"/>
  <c r="Z442" i="1"/>
  <c r="Z566" i="1"/>
  <c r="Z401" i="1"/>
  <c r="Z355" i="1"/>
  <c r="Z309" i="1"/>
  <c r="Z295" i="1"/>
  <c r="Z120" i="1"/>
  <c r="Z114" i="1"/>
  <c r="Z63" i="1"/>
  <c r="Z56" i="1"/>
  <c r="Z501" i="1"/>
  <c r="Z329" i="1"/>
  <c r="Z105" i="1"/>
  <c r="Z224" i="1"/>
  <c r="Z164" i="1"/>
  <c r="Z589" i="1"/>
  <c r="Z273" i="1"/>
  <c r="Z256" i="1"/>
  <c r="Z151" i="1"/>
  <c r="Z390" i="1"/>
  <c r="Z323" i="1"/>
  <c r="Z640" i="1"/>
  <c r="Z614" i="1"/>
  <c r="Z560" i="1"/>
  <c r="Z187" i="1"/>
  <c r="Y643" i="1"/>
  <c r="Z480" i="1"/>
  <c r="Z416" i="1"/>
  <c r="Z371" i="1"/>
  <c r="Z243" i="1"/>
  <c r="Z596" i="1"/>
  <c r="Z538" i="1"/>
  <c r="Z362" i="1"/>
  <c r="Z130" i="1"/>
  <c r="Z81" i="1"/>
  <c r="Y642" i="1"/>
  <c r="Y644" i="1"/>
  <c r="Z26" i="1"/>
  <c r="Z209" i="1"/>
  <c r="Z384" i="1"/>
  <c r="Y646" i="1"/>
  <c r="Y645" i="1" l="1"/>
  <c r="Z647" i="1"/>
</calcChain>
</file>

<file path=xl/sharedStrings.xml><?xml version="1.0" encoding="utf-8"?>
<sst xmlns="http://schemas.openxmlformats.org/spreadsheetml/2006/main" count="3019" uniqueCount="1063">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</sst>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6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1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 t="s">
        <v>19</v>
      </c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20</v>
      </c>
      <c r="Q8" s="900">
        <v>0.375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21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22</v>
      </c>
      <c r="Q10" s="956"/>
      <c r="R10" s="957"/>
      <c r="U10" s="24" t="s">
        <v>23</v>
      </c>
      <c r="V10" s="789" t="s">
        <v>24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1"/>
      <c r="R11" s="892"/>
      <c r="U11" s="24" t="s">
        <v>27</v>
      </c>
      <c r="V11" s="1068" t="s">
        <v>28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29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30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31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32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33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35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36</v>
      </c>
      <c r="B17" s="786" t="s">
        <v>37</v>
      </c>
      <c r="C17" s="909" t="s">
        <v>38</v>
      </c>
      <c r="D17" s="786" t="s">
        <v>39</v>
      </c>
      <c r="E17" s="860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859"/>
      <c r="R17" s="859"/>
      <c r="S17" s="859"/>
      <c r="T17" s="860"/>
      <c r="U17" s="1151" t="s">
        <v>51</v>
      </c>
      <c r="V17" s="866"/>
      <c r="W17" s="786" t="s">
        <v>52</v>
      </c>
      <c r="X17" s="786" t="s">
        <v>53</v>
      </c>
      <c r="Y17" s="1153" t="s">
        <v>54</v>
      </c>
      <c r="Z17" s="1033" t="s">
        <v>55</v>
      </c>
      <c r="AA17" s="1010" t="s">
        <v>56</v>
      </c>
      <c r="AB17" s="1010" t="s">
        <v>57</v>
      </c>
      <c r="AC17" s="1010" t="s">
        <v>58</v>
      </c>
      <c r="AD17" s="1010" t="s">
        <v>59</v>
      </c>
      <c r="AE17" s="1105"/>
      <c r="AF17" s="1106"/>
      <c r="AG17" s="66"/>
      <c r="BD17" s="65" t="s">
        <v>60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61</v>
      </c>
      <c r="V18" s="67" t="s">
        <v>62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63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63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64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69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69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69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69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80</v>
      </c>
      <c r="Q26" s="751"/>
      <c r="R26" s="751"/>
      <c r="S26" s="751"/>
      <c r="T26" s="751"/>
      <c r="U26" s="751"/>
      <c r="V26" s="752"/>
      <c r="W26" s="37" t="s">
        <v>81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80</v>
      </c>
      <c r="Q27" s="751"/>
      <c r="R27" s="751"/>
      <c r="S27" s="751"/>
      <c r="T27" s="751"/>
      <c r="U27" s="751"/>
      <c r="V27" s="752"/>
      <c r="W27" s="37" t="s">
        <v>69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69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80</v>
      </c>
      <c r="Q30" s="751"/>
      <c r="R30" s="751"/>
      <c r="S30" s="751"/>
      <c r="T30" s="751"/>
      <c r="U30" s="751"/>
      <c r="V30" s="752"/>
      <c r="W30" s="37" t="s">
        <v>81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80</v>
      </c>
      <c r="Q31" s="751"/>
      <c r="R31" s="751"/>
      <c r="S31" s="751"/>
      <c r="T31" s="751"/>
      <c r="U31" s="751"/>
      <c r="V31" s="752"/>
      <c r="W31" s="37" t="s">
        <v>69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88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89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90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69</v>
      </c>
      <c r="X35" s="741">
        <v>130</v>
      </c>
      <c r="Y35" s="742">
        <f>IFERROR(IF(X35="",0,CEILING((X35/$H35),1)*$H35),"")</f>
        <v>140.4</v>
      </c>
      <c r="Z35" s="36">
        <f>IFERROR(IF(Y35=0,"",ROUNDUP(Y35/H35,0)*0.01898),"")</f>
        <v>0.24674000000000001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135.23611111111109</v>
      </c>
      <c r="BN35" s="64">
        <f>IFERROR(Y35*I35/H35,"0")</f>
        <v>146.05499999999998</v>
      </c>
      <c r="BO35" s="64">
        <f>IFERROR(1/J35*(X35/H35),"0")</f>
        <v>0.18807870370370369</v>
      </c>
      <c r="BP35" s="64">
        <f>IFERROR(1/J35*(Y35/H35),"0")</f>
        <v>0.203125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69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69</v>
      </c>
      <c r="X37" s="741">
        <v>160</v>
      </c>
      <c r="Y37" s="742">
        <f>IFERROR(IF(X37="",0,CEILING((X37/$H37),1)*$H37),"")</f>
        <v>160</v>
      </c>
      <c r="Z37" s="36">
        <f>IFERROR(IF(Y37=0,"",ROUNDUP(Y37/H37,0)*0.00902),"")</f>
        <v>0.36080000000000001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168.4</v>
      </c>
      <c r="BN37" s="64">
        <f>IFERROR(Y37*I37/H37,"0")</f>
        <v>168.4</v>
      </c>
      <c r="BO37" s="64">
        <f>IFERROR(1/J37*(X37/H37),"0")</f>
        <v>0.30303030303030304</v>
      </c>
      <c r="BP37" s="64">
        <f>IFERROR(1/J37*(Y37/H37),"0")</f>
        <v>0.30303030303030304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69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69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80</v>
      </c>
      <c r="Q40" s="751"/>
      <c r="R40" s="751"/>
      <c r="S40" s="751"/>
      <c r="T40" s="751"/>
      <c r="U40" s="751"/>
      <c r="V40" s="752"/>
      <c r="W40" s="37" t="s">
        <v>81</v>
      </c>
      <c r="X40" s="743">
        <f>IFERROR(X35/H35,"0")+IFERROR(X36/H36,"0")+IFERROR(X37/H37,"0")+IFERROR(X38/H38,"0")+IFERROR(X39/H39,"0")</f>
        <v>52.037037037037038</v>
      </c>
      <c r="Y40" s="743">
        <f>IFERROR(Y35/H35,"0")+IFERROR(Y36/H36,"0")+IFERROR(Y37/H37,"0")+IFERROR(Y38/H38,"0")+IFERROR(Y39/H39,"0")</f>
        <v>53</v>
      </c>
      <c r="Z40" s="743">
        <f>IFERROR(IF(Z35="",0,Z35),"0")+IFERROR(IF(Z36="",0,Z36),"0")+IFERROR(IF(Z37="",0,Z37),"0")+IFERROR(IF(Z38="",0,Z38),"0")+IFERROR(IF(Z39="",0,Z39),"0")</f>
        <v>0.60753999999999997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80</v>
      </c>
      <c r="Q41" s="751"/>
      <c r="R41" s="751"/>
      <c r="S41" s="751"/>
      <c r="T41" s="751"/>
      <c r="U41" s="751"/>
      <c r="V41" s="752"/>
      <c r="W41" s="37" t="s">
        <v>69</v>
      </c>
      <c r="X41" s="743">
        <f>IFERROR(SUM(X35:X39),"0")</f>
        <v>290</v>
      </c>
      <c r="Y41" s="743">
        <f>IFERROR(SUM(Y35:Y39),"0")</f>
        <v>300.39999999999998</v>
      </c>
      <c r="Z41" s="37"/>
      <c r="AA41" s="744"/>
      <c r="AB41" s="744"/>
      <c r="AC41" s="744"/>
    </row>
    <row r="42" spans="1:68" ht="14.25" customHeight="1" x14ac:dyDescent="0.25">
      <c r="A42" s="762" t="s">
        <v>64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109</v>
      </c>
      <c r="B43" s="54" t="s">
        <v>110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111</v>
      </c>
      <c r="L43" s="32"/>
      <c r="M43" s="33" t="s">
        <v>103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69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112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67</v>
      </c>
      <c r="L44" s="32"/>
      <c r="M44" s="33" t="s">
        <v>103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69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80</v>
      </c>
      <c r="Q45" s="751"/>
      <c r="R45" s="751"/>
      <c r="S45" s="751"/>
      <c r="T45" s="751"/>
      <c r="U45" s="751"/>
      <c r="V45" s="752"/>
      <c r="W45" s="37" t="s">
        <v>81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80</v>
      </c>
      <c r="Q46" s="751"/>
      <c r="R46" s="751"/>
      <c r="S46" s="751"/>
      <c r="T46" s="751"/>
      <c r="U46" s="751"/>
      <c r="V46" s="752"/>
      <c r="W46" s="37" t="s">
        <v>69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116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90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93</v>
      </c>
      <c r="L49" s="32"/>
      <c r="M49" s="33" t="s">
        <v>103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69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93</v>
      </c>
      <c r="L50" s="32" t="s">
        <v>102</v>
      </c>
      <c r="M50" s="33" t="s">
        <v>94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69</v>
      </c>
      <c r="X50" s="741">
        <v>500</v>
      </c>
      <c r="Y50" s="742">
        <f t="shared" si="0"/>
        <v>507.6</v>
      </c>
      <c r="Z50" s="36">
        <f>IFERROR(IF(Y50=0,"",ROUNDUP(Y50/H50,0)*0.01898),"")</f>
        <v>0.89205999999999996</v>
      </c>
      <c r="AA50" s="56"/>
      <c r="AB50" s="57"/>
      <c r="AC50" s="95" t="s">
        <v>122</v>
      </c>
      <c r="AG50" s="64"/>
      <c r="AJ50" s="68" t="s">
        <v>104</v>
      </c>
      <c r="AK50" s="68">
        <v>691.2</v>
      </c>
      <c r="BB50" s="96" t="s">
        <v>1</v>
      </c>
      <c r="BM50" s="64">
        <f t="shared" si="1"/>
        <v>520.1388888888888</v>
      </c>
      <c r="BN50" s="64">
        <f t="shared" si="2"/>
        <v>528.04499999999996</v>
      </c>
      <c r="BO50" s="64">
        <f t="shared" si="3"/>
        <v>0.72337962962962954</v>
      </c>
      <c r="BP50" s="64">
        <f t="shared" si="4"/>
        <v>0.734375</v>
      </c>
    </row>
    <row r="51" spans="1:68" ht="27" customHeight="1" x14ac:dyDescent="0.25">
      <c r="A51" s="54" t="s">
        <v>123</v>
      </c>
      <c r="B51" s="54" t="s">
        <v>124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69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69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129</v>
      </c>
      <c r="B53" s="54" t="s">
        <v>130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101</v>
      </c>
      <c r="L53" s="32"/>
      <c r="M53" s="33" t="s">
        <v>94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69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131</v>
      </c>
      <c r="B54" s="54" t="s">
        <v>132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67</v>
      </c>
      <c r="L54" s="32"/>
      <c r="M54" s="33" t="s">
        <v>133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69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134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135</v>
      </c>
      <c r="B55" s="54" t="s">
        <v>136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101</v>
      </c>
      <c r="L55" s="32" t="s">
        <v>102</v>
      </c>
      <c r="M55" s="33" t="s">
        <v>94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69</v>
      </c>
      <c r="X55" s="741">
        <v>225</v>
      </c>
      <c r="Y55" s="742">
        <f t="shared" si="0"/>
        <v>225</v>
      </c>
      <c r="Z55" s="36">
        <f>IFERROR(IF(Y55=0,"",ROUNDUP(Y55/H55,0)*0.00902),"")</f>
        <v>0.45100000000000001</v>
      </c>
      <c r="AA55" s="56"/>
      <c r="AB55" s="57"/>
      <c r="AC55" s="105" t="s">
        <v>122</v>
      </c>
      <c r="AG55" s="64"/>
      <c r="AJ55" s="68" t="s">
        <v>104</v>
      </c>
      <c r="AK55" s="68">
        <v>594</v>
      </c>
      <c r="BB55" s="106" t="s">
        <v>1</v>
      </c>
      <c r="BM55" s="64">
        <f t="shared" si="1"/>
        <v>235.5</v>
      </c>
      <c r="BN55" s="64">
        <f t="shared" si="2"/>
        <v>235.5</v>
      </c>
      <c r="BO55" s="64">
        <f t="shared" si="3"/>
        <v>0.37878787878787878</v>
      </c>
      <c r="BP55" s="64">
        <f t="shared" si="4"/>
        <v>0.37878787878787878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80</v>
      </c>
      <c r="Q56" s="751"/>
      <c r="R56" s="751"/>
      <c r="S56" s="751"/>
      <c r="T56" s="751"/>
      <c r="U56" s="751"/>
      <c r="V56" s="752"/>
      <c r="W56" s="37" t="s">
        <v>81</v>
      </c>
      <c r="X56" s="743">
        <f>IFERROR(X49/H49,"0")+IFERROR(X50/H50,"0")+IFERROR(X51/H51,"0")+IFERROR(X52/H52,"0")+IFERROR(X53/H53,"0")+IFERROR(X54/H54,"0")+IFERROR(X55/H55,"0")</f>
        <v>96.296296296296291</v>
      </c>
      <c r="Y56" s="743">
        <f>IFERROR(Y49/H49,"0")+IFERROR(Y50/H50,"0")+IFERROR(Y51/H51,"0")+IFERROR(Y52/H52,"0")+IFERROR(Y53/H53,"0")+IFERROR(Y54/H54,"0")+IFERROR(Y55/H55,"0")</f>
        <v>97</v>
      </c>
      <c r="Z56" s="743">
        <f>IFERROR(IF(Z49="",0,Z49),"0")+IFERROR(IF(Z50="",0,Z50),"0")+IFERROR(IF(Z51="",0,Z51),"0")+IFERROR(IF(Z52="",0,Z52),"0")+IFERROR(IF(Z53="",0,Z53),"0")+IFERROR(IF(Z54="",0,Z54),"0")+IFERROR(IF(Z55="",0,Z55),"0")</f>
        <v>1.3430599999999999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80</v>
      </c>
      <c r="Q57" s="751"/>
      <c r="R57" s="751"/>
      <c r="S57" s="751"/>
      <c r="T57" s="751"/>
      <c r="U57" s="751"/>
      <c r="V57" s="752"/>
      <c r="W57" s="37" t="s">
        <v>69</v>
      </c>
      <c r="X57" s="743">
        <f>IFERROR(SUM(X49:X55),"0")</f>
        <v>725</v>
      </c>
      <c r="Y57" s="743">
        <f>IFERROR(SUM(Y49:Y55),"0")</f>
        <v>732.6</v>
      </c>
      <c r="Z57" s="37"/>
      <c r="AA57" s="744"/>
      <c r="AB57" s="744"/>
      <c r="AC57" s="744"/>
    </row>
    <row r="58" spans="1:68" ht="14.25" customHeight="1" x14ac:dyDescent="0.25">
      <c r="A58" s="762" t="s">
        <v>137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138</v>
      </c>
      <c r="B59" s="54" t="s">
        <v>139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93</v>
      </c>
      <c r="L59" s="32"/>
      <c r="M59" s="33" t="s">
        <v>94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69</v>
      </c>
      <c r="X59" s="741">
        <v>0</v>
      </c>
      <c r="Y59" s="742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101</v>
      </c>
      <c r="L60" s="32"/>
      <c r="M60" s="33" t="s">
        <v>94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69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67</v>
      </c>
      <c r="L61" s="32"/>
      <c r="M61" s="33" t="s">
        <v>103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69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67</v>
      </c>
      <c r="L62" s="32" t="s">
        <v>102</v>
      </c>
      <c r="M62" s="33" t="s">
        <v>94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69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140</v>
      </c>
      <c r="AG62" s="64"/>
      <c r="AJ62" s="68" t="s">
        <v>104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80</v>
      </c>
      <c r="Q63" s="751"/>
      <c r="R63" s="751"/>
      <c r="S63" s="751"/>
      <c r="T63" s="751"/>
      <c r="U63" s="751"/>
      <c r="V63" s="752"/>
      <c r="W63" s="37" t="s">
        <v>81</v>
      </c>
      <c r="X63" s="743">
        <f>IFERROR(X59/H59,"0")+IFERROR(X60/H60,"0")+IFERROR(X61/H61,"0")+IFERROR(X62/H62,"0")</f>
        <v>0</v>
      </c>
      <c r="Y63" s="743">
        <f>IFERROR(Y59/H59,"0")+IFERROR(Y60/H60,"0")+IFERROR(Y61/H61,"0")+IFERROR(Y62/H62,"0")</f>
        <v>0</v>
      </c>
      <c r="Z63" s="743">
        <f>IFERROR(IF(Z59="",0,Z59),"0")+IFERROR(IF(Z60="",0,Z60),"0")+IFERROR(IF(Z61="",0,Z61),"0")+IFERROR(IF(Z62="",0,Z62),"0")</f>
        <v>0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80</v>
      </c>
      <c r="Q64" s="751"/>
      <c r="R64" s="751"/>
      <c r="S64" s="751"/>
      <c r="T64" s="751"/>
      <c r="U64" s="751"/>
      <c r="V64" s="752"/>
      <c r="W64" s="37" t="s">
        <v>69</v>
      </c>
      <c r="X64" s="743">
        <f>IFERROR(SUM(X59:X62),"0")</f>
        <v>0</v>
      </c>
      <c r="Y64" s="743">
        <f>IFERROR(SUM(Y59:Y62),"0")</f>
        <v>0</v>
      </c>
      <c r="Z64" s="37"/>
      <c r="AA64" s="744"/>
      <c r="AB64" s="744"/>
      <c r="AC64" s="744"/>
    </row>
    <row r="65" spans="1:68" ht="14.25" customHeight="1" x14ac:dyDescent="0.25">
      <c r="A65" s="762" t="s">
        <v>148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149</v>
      </c>
      <c r="B66" s="54" t="s">
        <v>150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101</v>
      </c>
      <c r="L66" s="32"/>
      <c r="M66" s="33" t="s">
        <v>68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69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152</v>
      </c>
      <c r="B67" s="54" t="s">
        <v>153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101</v>
      </c>
      <c r="L67" s="32"/>
      <c r="M67" s="33" t="s">
        <v>68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69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155</v>
      </c>
      <c r="B68" s="54" t="s">
        <v>156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101</v>
      </c>
      <c r="L68" s="32"/>
      <c r="M68" s="33" t="s">
        <v>68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69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157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158</v>
      </c>
      <c r="B69" s="54" t="s">
        <v>159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111</v>
      </c>
      <c r="L69" s="32"/>
      <c r="M69" s="33" t="s">
        <v>68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69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151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160</v>
      </c>
      <c r="B70" s="54" t="s">
        <v>161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111</v>
      </c>
      <c r="L70" s="32"/>
      <c r="M70" s="33" t="s">
        <v>68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69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154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162</v>
      </c>
      <c r="B71" s="54" t="s">
        <v>163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111</v>
      </c>
      <c r="L71" s="32"/>
      <c r="M71" s="33" t="s">
        <v>68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69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157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80</v>
      </c>
      <c r="Q72" s="751"/>
      <c r="R72" s="751"/>
      <c r="S72" s="751"/>
      <c r="T72" s="751"/>
      <c r="U72" s="751"/>
      <c r="V72" s="752"/>
      <c r="W72" s="37" t="s">
        <v>81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80</v>
      </c>
      <c r="Q73" s="751"/>
      <c r="R73" s="751"/>
      <c r="S73" s="751"/>
      <c r="T73" s="751"/>
      <c r="U73" s="751"/>
      <c r="V73" s="752"/>
      <c r="W73" s="37" t="s">
        <v>69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64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164</v>
      </c>
      <c r="B75" s="54" t="s">
        <v>165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93</v>
      </c>
      <c r="L75" s="32"/>
      <c r="M75" s="33" t="s">
        <v>103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69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93</v>
      </c>
      <c r="L76" s="32"/>
      <c r="M76" s="33" t="s">
        <v>103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69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169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170</v>
      </c>
      <c r="B77" s="54" t="s">
        <v>171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93</v>
      </c>
      <c r="L77" s="32"/>
      <c r="M77" s="33" t="s">
        <v>68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69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172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173</v>
      </c>
      <c r="B78" s="54" t="s">
        <v>174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67</v>
      </c>
      <c r="L78" s="32"/>
      <c r="M78" s="33" t="s">
        <v>103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69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166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175</v>
      </c>
      <c r="B79" s="54" t="s">
        <v>176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67</v>
      </c>
      <c r="L79" s="32"/>
      <c r="M79" s="33" t="s">
        <v>103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69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169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177</v>
      </c>
      <c r="B80" s="54" t="s">
        <v>178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67</v>
      </c>
      <c r="L80" s="32"/>
      <c r="M80" s="33" t="s">
        <v>68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69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172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80</v>
      </c>
      <c r="Q81" s="751"/>
      <c r="R81" s="751"/>
      <c r="S81" s="751"/>
      <c r="T81" s="751"/>
      <c r="U81" s="751"/>
      <c r="V81" s="752"/>
      <c r="W81" s="37" t="s">
        <v>81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80</v>
      </c>
      <c r="Q82" s="751"/>
      <c r="R82" s="751"/>
      <c r="S82" s="751"/>
      <c r="T82" s="751"/>
      <c r="U82" s="751"/>
      <c r="V82" s="752"/>
      <c r="W82" s="37" t="s">
        <v>69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179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180</v>
      </c>
      <c r="B84" s="54" t="s">
        <v>181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93</v>
      </c>
      <c r="L84" s="32"/>
      <c r="M84" s="33" t="s">
        <v>68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69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180</v>
      </c>
      <c r="B85" s="54" t="s">
        <v>183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69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184</v>
      </c>
      <c r="B86" s="54" t="s">
        <v>185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101</v>
      </c>
      <c r="L86" s="32"/>
      <c r="M86" s="33" t="s">
        <v>103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69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186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80</v>
      </c>
      <c r="Q87" s="751"/>
      <c r="R87" s="751"/>
      <c r="S87" s="751"/>
      <c r="T87" s="751"/>
      <c r="U87" s="751"/>
      <c r="V87" s="752"/>
      <c r="W87" s="37" t="s">
        <v>81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80</v>
      </c>
      <c r="Q88" s="751"/>
      <c r="R88" s="751"/>
      <c r="S88" s="751"/>
      <c r="T88" s="751"/>
      <c r="U88" s="751"/>
      <c r="V88" s="752"/>
      <c r="W88" s="37" t="s">
        <v>69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187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90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188</v>
      </c>
      <c r="B91" s="54" t="s">
        <v>189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93</v>
      </c>
      <c r="L91" s="32"/>
      <c r="M91" s="33" t="s">
        <v>133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69</v>
      </c>
      <c r="X91" s="741">
        <v>100</v>
      </c>
      <c r="Y91" s="742">
        <f>IFERROR(IF(X91="",0,CEILING((X91/$H91),1)*$H91),"")</f>
        <v>108</v>
      </c>
      <c r="Z91" s="36">
        <f>IFERROR(IF(Y91=0,"",ROUNDUP(Y91/H91,0)*0.01898),"")</f>
        <v>0.1898</v>
      </c>
      <c r="AA91" s="56"/>
      <c r="AB91" s="57"/>
      <c r="AC91" s="145" t="s">
        <v>190</v>
      </c>
      <c r="AG91" s="64"/>
      <c r="AJ91" s="68"/>
      <c r="AK91" s="68">
        <v>0</v>
      </c>
      <c r="BB91" s="146" t="s">
        <v>1</v>
      </c>
      <c r="BM91" s="64">
        <f>IFERROR(X91*I91/H91,"0")</f>
        <v>104.02777777777777</v>
      </c>
      <c r="BN91" s="64">
        <f>IFERROR(Y91*I91/H91,"0")</f>
        <v>112.34999999999998</v>
      </c>
      <c r="BO91" s="64">
        <f>IFERROR(1/J91*(X91/H91),"0")</f>
        <v>0.14467592592592593</v>
      </c>
      <c r="BP91" s="64">
        <f>IFERROR(1/J91*(Y91/H91),"0")</f>
        <v>0.15625</v>
      </c>
    </row>
    <row r="92" spans="1:68" ht="16.5" customHeight="1" x14ac:dyDescent="0.25">
      <c r="A92" s="54" t="s">
        <v>191</v>
      </c>
      <c r="B92" s="54" t="s">
        <v>192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101</v>
      </c>
      <c r="L92" s="32"/>
      <c r="M92" s="33" t="s">
        <v>103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69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190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193</v>
      </c>
      <c r="B93" s="54" t="s">
        <v>194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101</v>
      </c>
      <c r="L93" s="32" t="s">
        <v>102</v>
      </c>
      <c r="M93" s="33" t="s">
        <v>133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69</v>
      </c>
      <c r="X93" s="741">
        <v>360</v>
      </c>
      <c r="Y93" s="742">
        <f>IFERROR(IF(X93="",0,CEILING((X93/$H93),1)*$H93),"")</f>
        <v>360</v>
      </c>
      <c r="Z93" s="36">
        <f>IFERROR(IF(Y93=0,"",ROUNDUP(Y93/H93,0)*0.00902),"")</f>
        <v>0.72160000000000002</v>
      </c>
      <c r="AA93" s="56"/>
      <c r="AB93" s="57"/>
      <c r="AC93" s="149" t="s">
        <v>195</v>
      </c>
      <c r="AG93" s="64"/>
      <c r="AJ93" s="68" t="s">
        <v>104</v>
      </c>
      <c r="AK93" s="68">
        <v>594</v>
      </c>
      <c r="BB93" s="150" t="s">
        <v>1</v>
      </c>
      <c r="BM93" s="64">
        <f>IFERROR(X93*I93/H93,"0")</f>
        <v>376.79999999999995</v>
      </c>
      <c r="BN93" s="64">
        <f>IFERROR(Y93*I93/H93,"0")</f>
        <v>376.79999999999995</v>
      </c>
      <c r="BO93" s="64">
        <f>IFERROR(1/J93*(X93/H93),"0")</f>
        <v>0.60606060606060608</v>
      </c>
      <c r="BP93" s="64">
        <f>IFERROR(1/J93*(Y93/H93),"0")</f>
        <v>0.60606060606060608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80</v>
      </c>
      <c r="Q94" s="751"/>
      <c r="R94" s="751"/>
      <c r="S94" s="751"/>
      <c r="T94" s="751"/>
      <c r="U94" s="751"/>
      <c r="V94" s="752"/>
      <c r="W94" s="37" t="s">
        <v>81</v>
      </c>
      <c r="X94" s="743">
        <f>IFERROR(X91/H91,"0")+IFERROR(X92/H92,"0")+IFERROR(X93/H93,"0")</f>
        <v>89.259259259259267</v>
      </c>
      <c r="Y94" s="743">
        <f>IFERROR(Y91/H91,"0")+IFERROR(Y92/H92,"0")+IFERROR(Y93/H93,"0")</f>
        <v>90</v>
      </c>
      <c r="Z94" s="743">
        <f>IFERROR(IF(Z91="",0,Z91),"0")+IFERROR(IF(Z92="",0,Z92),"0")+IFERROR(IF(Z93="",0,Z93),"0")</f>
        <v>0.91139999999999999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80</v>
      </c>
      <c r="Q95" s="751"/>
      <c r="R95" s="751"/>
      <c r="S95" s="751"/>
      <c r="T95" s="751"/>
      <c r="U95" s="751"/>
      <c r="V95" s="752"/>
      <c r="W95" s="37" t="s">
        <v>69</v>
      </c>
      <c r="X95" s="743">
        <f>IFERROR(SUM(X91:X93),"0")</f>
        <v>460</v>
      </c>
      <c r="Y95" s="743">
        <f>IFERROR(SUM(Y91:Y93),"0")</f>
        <v>468</v>
      </c>
      <c r="Z95" s="37"/>
      <c r="AA95" s="744"/>
      <c r="AB95" s="744"/>
      <c r="AC95" s="744"/>
    </row>
    <row r="96" spans="1:68" ht="14.25" customHeight="1" x14ac:dyDescent="0.25">
      <c r="A96" s="762" t="s">
        <v>64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196</v>
      </c>
      <c r="B97" s="54" t="s">
        <v>197</v>
      </c>
      <c r="C97" s="31">
        <v>4301051546</v>
      </c>
      <c r="D97" s="745">
        <v>4607091386967</v>
      </c>
      <c r="E97" s="746"/>
      <c r="F97" s="740">
        <v>1.4</v>
      </c>
      <c r="G97" s="32">
        <v>6</v>
      </c>
      <c r="H97" s="740">
        <v>8.4</v>
      </c>
      <c r="I97" s="740">
        <v>8.9190000000000005</v>
      </c>
      <c r="J97" s="32">
        <v>64</v>
      </c>
      <c r="K97" s="32" t="s">
        <v>93</v>
      </c>
      <c r="L97" s="32"/>
      <c r="M97" s="33" t="s">
        <v>103</v>
      </c>
      <c r="N97" s="33"/>
      <c r="O97" s="32">
        <v>45</v>
      </c>
      <c r="P97" s="85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8"/>
      <c r="R97" s="748"/>
      <c r="S97" s="748"/>
      <c r="T97" s="749"/>
      <c r="U97" s="34"/>
      <c r="V97" s="34"/>
      <c r="W97" s="35" t="s">
        <v>69</v>
      </c>
      <c r="X97" s="741">
        <v>190</v>
      </c>
      <c r="Y97" s="742">
        <f t="shared" ref="Y97:Y104" si="15">IFERROR(IF(X97="",0,CEILING((X97/$H97),1)*$H97),"")</f>
        <v>193.20000000000002</v>
      </c>
      <c r="Z97" s="36">
        <f>IFERROR(IF(Y97=0,"",ROUNDUP(Y97/H97,0)*0.01898),"")</f>
        <v>0.43653999999999998</v>
      </c>
      <c r="AA97" s="56"/>
      <c r="AB97" s="57"/>
      <c r="AC97" s="151" t="s">
        <v>198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201.73928571428573</v>
      </c>
      <c r="BN97" s="64">
        <f t="shared" ref="BN97:BN104" si="17">IFERROR(Y97*I97/H97,"0")</f>
        <v>205.13700000000003</v>
      </c>
      <c r="BO97" s="64">
        <f t="shared" ref="BO97:BO104" si="18">IFERROR(1/J97*(X97/H97),"0")</f>
        <v>0.35342261904761901</v>
      </c>
      <c r="BP97" s="64">
        <f t="shared" ref="BP97:BP104" si="19">IFERROR(1/J97*(Y97/H97),"0")</f>
        <v>0.359375</v>
      </c>
    </row>
    <row r="98" spans="1:68" ht="27" customHeight="1" x14ac:dyDescent="0.25">
      <c r="A98" s="54" t="s">
        <v>196</v>
      </c>
      <c r="B98" s="54" t="s">
        <v>199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93</v>
      </c>
      <c r="L98" s="32"/>
      <c r="M98" s="33" t="s">
        <v>103</v>
      </c>
      <c r="N98" s="33"/>
      <c r="O98" s="32">
        <v>45</v>
      </c>
      <c r="P98" s="10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69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198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4301051718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67</v>
      </c>
      <c r="L99" s="32"/>
      <c r="M99" s="33" t="s">
        <v>133</v>
      </c>
      <c r="N99" s="33"/>
      <c r="O99" s="32">
        <v>45</v>
      </c>
      <c r="P99" s="793" t="s">
        <v>202</v>
      </c>
      <c r="Q99" s="748"/>
      <c r="R99" s="748"/>
      <c r="S99" s="748"/>
      <c r="T99" s="749"/>
      <c r="U99" s="34"/>
      <c r="V99" s="34"/>
      <c r="W99" s="35" t="s">
        <v>69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200</v>
      </c>
      <c r="B100" s="54" t="s">
        <v>204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812" t="s">
        <v>205</v>
      </c>
      <c r="Q100" s="748"/>
      <c r="R100" s="748"/>
      <c r="S100" s="748"/>
      <c r="T100" s="749"/>
      <c r="U100" s="34"/>
      <c r="V100" s="34"/>
      <c r="W100" s="35" t="s">
        <v>69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198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27" customHeight="1" x14ac:dyDescent="0.25">
      <c r="A101" s="54" t="s">
        <v>200</v>
      </c>
      <c r="B101" s="54" t="s">
        <v>206</v>
      </c>
      <c r="C101" s="31">
        <v>4301051436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67</v>
      </c>
      <c r="L101" s="32" t="s">
        <v>102</v>
      </c>
      <c r="M101" s="33" t="s">
        <v>103</v>
      </c>
      <c r="N101" s="33"/>
      <c r="O101" s="32">
        <v>45</v>
      </c>
      <c r="P101" s="108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748"/>
      <c r="R101" s="748"/>
      <c r="S101" s="748"/>
      <c r="T101" s="749"/>
      <c r="U101" s="34"/>
      <c r="V101" s="34"/>
      <c r="W101" s="35" t="s">
        <v>69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198</v>
      </c>
      <c r="AG101" s="64"/>
      <c r="AJ101" s="68" t="s">
        <v>104</v>
      </c>
      <c r="AK101" s="68">
        <v>491.4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207</v>
      </c>
      <c r="B102" s="54" t="s">
        <v>208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67</v>
      </c>
      <c r="L102" s="32"/>
      <c r="M102" s="33" t="s">
        <v>103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69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210</v>
      </c>
      <c r="B103" s="54" t="s">
        <v>211</v>
      </c>
      <c r="C103" s="31">
        <v>4301051687</v>
      </c>
      <c r="D103" s="745">
        <v>4680115880214</v>
      </c>
      <c r="E103" s="746"/>
      <c r="F103" s="740">
        <v>0.45</v>
      </c>
      <c r="G103" s="32">
        <v>4</v>
      </c>
      <c r="H103" s="740">
        <v>1.8</v>
      </c>
      <c r="I103" s="740">
        <v>2.032</v>
      </c>
      <c r="J103" s="32">
        <v>182</v>
      </c>
      <c r="K103" s="32" t="s">
        <v>67</v>
      </c>
      <c r="L103" s="32"/>
      <c r="M103" s="33" t="s">
        <v>103</v>
      </c>
      <c r="N103" s="33"/>
      <c r="O103" s="32">
        <v>45</v>
      </c>
      <c r="P103" s="84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748"/>
      <c r="R103" s="748"/>
      <c r="S103" s="748"/>
      <c r="T103" s="749"/>
      <c r="U103" s="34"/>
      <c r="V103" s="34"/>
      <c r="W103" s="35" t="s">
        <v>69</v>
      </c>
      <c r="X103" s="741">
        <v>0</v>
      </c>
      <c r="Y103" s="742">
        <f t="shared" si="15"/>
        <v>0</v>
      </c>
      <c r="Z103" s="36" t="str">
        <f>IFERROR(IF(Y103=0,"",ROUNDUP(Y103/H103,0)*0.00651),"")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210</v>
      </c>
      <c r="B104" s="54" t="s">
        <v>212</v>
      </c>
      <c r="C104" s="31">
        <v>4301051439</v>
      </c>
      <c r="D104" s="745">
        <v>4680115880214</v>
      </c>
      <c r="E104" s="746"/>
      <c r="F104" s="740">
        <v>0.45</v>
      </c>
      <c r="G104" s="32">
        <v>6</v>
      </c>
      <c r="H104" s="740">
        <v>2.7</v>
      </c>
      <c r="I104" s="740">
        <v>2.988</v>
      </c>
      <c r="J104" s="32">
        <v>132</v>
      </c>
      <c r="K104" s="32" t="s">
        <v>101</v>
      </c>
      <c r="L104" s="32"/>
      <c r="M104" s="33" t="s">
        <v>103</v>
      </c>
      <c r="N104" s="33"/>
      <c r="O104" s="32">
        <v>45</v>
      </c>
      <c r="P104" s="78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8"/>
      <c r="R104" s="748"/>
      <c r="S104" s="748"/>
      <c r="T104" s="749"/>
      <c r="U104" s="34"/>
      <c r="V104" s="34"/>
      <c r="W104" s="35" t="s">
        <v>69</v>
      </c>
      <c r="X104" s="741">
        <v>0</v>
      </c>
      <c r="Y104" s="742">
        <f t="shared" si="15"/>
        <v>0</v>
      </c>
      <c r="Z104" s="36" t="str">
        <f>IFERROR(IF(Y104=0,"",ROUNDUP(Y104/H104,0)*0.00902),"")</f>
        <v/>
      </c>
      <c r="AA104" s="56"/>
      <c r="AB104" s="57"/>
      <c r="AC104" s="165" t="s">
        <v>209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80</v>
      </c>
      <c r="Q105" s="751"/>
      <c r="R105" s="751"/>
      <c r="S105" s="751"/>
      <c r="T105" s="751"/>
      <c r="U105" s="751"/>
      <c r="V105" s="752"/>
      <c r="W105" s="37" t="s">
        <v>81</v>
      </c>
      <c r="X105" s="743">
        <f>IFERROR(X97/H97,"0")+IFERROR(X98/H98,"0")+IFERROR(X99/H99,"0")+IFERROR(X100/H100,"0")+IFERROR(X101/H101,"0")+IFERROR(X102/H102,"0")+IFERROR(X103/H103,"0")+IFERROR(X104/H104,"0")</f>
        <v>22.619047619047617</v>
      </c>
      <c r="Y105" s="743">
        <f>IFERROR(Y97/H97,"0")+IFERROR(Y98/H98,"0")+IFERROR(Y99/H99,"0")+IFERROR(Y100/H100,"0")+IFERROR(Y101/H101,"0")+IFERROR(Y102/H102,"0")+IFERROR(Y103/H103,"0")+IFERROR(Y104/H104,"0")</f>
        <v>23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0.43653999999999998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80</v>
      </c>
      <c r="Q106" s="751"/>
      <c r="R106" s="751"/>
      <c r="S106" s="751"/>
      <c r="T106" s="751"/>
      <c r="U106" s="751"/>
      <c r="V106" s="752"/>
      <c r="W106" s="37" t="s">
        <v>69</v>
      </c>
      <c r="X106" s="743">
        <f>IFERROR(SUM(X97:X104),"0")</f>
        <v>190</v>
      </c>
      <c r="Y106" s="743">
        <f>IFERROR(SUM(Y97:Y104),"0")</f>
        <v>193.20000000000002</v>
      </c>
      <c r="Z106" s="37"/>
      <c r="AA106" s="744"/>
      <c r="AB106" s="744"/>
      <c r="AC106" s="744"/>
    </row>
    <row r="107" spans="1:68" ht="16.5" customHeight="1" x14ac:dyDescent="0.25">
      <c r="A107" s="753" t="s">
        <v>213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90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214</v>
      </c>
      <c r="B109" s="54" t="s">
        <v>215</v>
      </c>
      <c r="C109" s="31">
        <v>4301011703</v>
      </c>
      <c r="D109" s="745">
        <v>4680115882133</v>
      </c>
      <c r="E109" s="746"/>
      <c r="F109" s="740">
        <v>1.4</v>
      </c>
      <c r="G109" s="32">
        <v>8</v>
      </c>
      <c r="H109" s="740">
        <v>11.2</v>
      </c>
      <c r="I109" s="740">
        <v>11.635</v>
      </c>
      <c r="J109" s="32">
        <v>64</v>
      </c>
      <c r="K109" s="32" t="s">
        <v>93</v>
      </c>
      <c r="L109" s="32"/>
      <c r="M109" s="33" t="s">
        <v>94</v>
      </c>
      <c r="N109" s="33"/>
      <c r="O109" s="32">
        <v>50</v>
      </c>
      <c r="P109" s="10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69</v>
      </c>
      <c r="X109" s="741">
        <v>30</v>
      </c>
      <c r="Y109" s="742">
        <f>IFERROR(IF(X109="",0,CEILING((X109/$H109),1)*$H109),"")</f>
        <v>33.599999999999994</v>
      </c>
      <c r="Z109" s="36">
        <f>IFERROR(IF(Y109=0,"",ROUNDUP(Y109/H109,0)*0.01898),"")</f>
        <v>5.6940000000000004E-2</v>
      </c>
      <c r="AA109" s="56"/>
      <c r="AB109" s="57"/>
      <c r="AC109" s="167" t="s">
        <v>216</v>
      </c>
      <c r="AG109" s="64"/>
      <c r="AJ109" s="68"/>
      <c r="AK109" s="68">
        <v>0</v>
      </c>
      <c r="BB109" s="168" t="s">
        <v>1</v>
      </c>
      <c r="BM109" s="64">
        <f>IFERROR(X109*I109/H109,"0")</f>
        <v>31.165178571428573</v>
      </c>
      <c r="BN109" s="64">
        <f>IFERROR(Y109*I109/H109,"0")</f>
        <v>34.904999999999994</v>
      </c>
      <c r="BO109" s="64">
        <f>IFERROR(1/J109*(X109/H109),"0")</f>
        <v>4.1852678571428575E-2</v>
      </c>
      <c r="BP109" s="64">
        <f>IFERROR(1/J109*(Y109/H109),"0")</f>
        <v>4.6874999999999993E-2</v>
      </c>
    </row>
    <row r="110" spans="1:68" ht="16.5" customHeight="1" x14ac:dyDescent="0.25">
      <c r="A110" s="54" t="s">
        <v>214</v>
      </c>
      <c r="B110" s="54" t="s">
        <v>217</v>
      </c>
      <c r="C110" s="31">
        <v>4301011514</v>
      </c>
      <c r="D110" s="745">
        <v>4680115882133</v>
      </c>
      <c r="E110" s="746"/>
      <c r="F110" s="740">
        <v>1.35</v>
      </c>
      <c r="G110" s="32">
        <v>8</v>
      </c>
      <c r="H110" s="740">
        <v>10.8</v>
      </c>
      <c r="I110" s="740">
        <v>11.234999999999999</v>
      </c>
      <c r="J110" s="32">
        <v>64</v>
      </c>
      <c r="K110" s="32" t="s">
        <v>93</v>
      </c>
      <c r="L110" s="32"/>
      <c r="M110" s="33" t="s">
        <v>94</v>
      </c>
      <c r="N110" s="33"/>
      <c r="O110" s="32">
        <v>50</v>
      </c>
      <c r="P110" s="1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69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216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218</v>
      </c>
      <c r="B111" s="54" t="s">
        <v>219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101</v>
      </c>
      <c r="L111" s="32"/>
      <c r="M111" s="33" t="s">
        <v>103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69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216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220</v>
      </c>
      <c r="B112" s="54" t="s">
        <v>221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101</v>
      </c>
      <c r="L112" s="32"/>
      <c r="M112" s="33" t="s">
        <v>103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69</v>
      </c>
      <c r="X112" s="741">
        <v>1035</v>
      </c>
      <c r="Y112" s="742">
        <f>IFERROR(IF(X112="",0,CEILING((X112/$H112),1)*$H112),"")</f>
        <v>1035</v>
      </c>
      <c r="Z112" s="36">
        <f>IFERROR(IF(Y112=0,"",ROUNDUP(Y112/H112,0)*0.00902),"")</f>
        <v>2.0746000000000002</v>
      </c>
      <c r="AA112" s="56"/>
      <c r="AB112" s="57"/>
      <c r="AC112" s="173" t="s">
        <v>216</v>
      </c>
      <c r="AG112" s="64"/>
      <c r="AJ112" s="68"/>
      <c r="AK112" s="68">
        <v>0</v>
      </c>
      <c r="BB112" s="174" t="s">
        <v>1</v>
      </c>
      <c r="BM112" s="64">
        <f>IFERROR(X112*I112/H112,"0")</f>
        <v>1083.3000000000002</v>
      </c>
      <c r="BN112" s="64">
        <f>IFERROR(Y112*I112/H112,"0")</f>
        <v>1083.3000000000002</v>
      </c>
      <c r="BO112" s="64">
        <f>IFERROR(1/J112*(X112/H112),"0")</f>
        <v>1.7424242424242424</v>
      </c>
      <c r="BP112" s="64">
        <f>IFERROR(1/J112*(Y112/H112),"0")</f>
        <v>1.7424242424242424</v>
      </c>
    </row>
    <row r="113" spans="1:68" ht="16.5" customHeight="1" x14ac:dyDescent="0.25">
      <c r="A113" s="54" t="s">
        <v>222</v>
      </c>
      <c r="B113" s="54" t="s">
        <v>223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101</v>
      </c>
      <c r="L113" s="32"/>
      <c r="M113" s="33" t="s">
        <v>103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69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216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80</v>
      </c>
      <c r="Q114" s="751"/>
      <c r="R114" s="751"/>
      <c r="S114" s="751"/>
      <c r="T114" s="751"/>
      <c r="U114" s="751"/>
      <c r="V114" s="752"/>
      <c r="W114" s="37" t="s">
        <v>81</v>
      </c>
      <c r="X114" s="743">
        <f>IFERROR(X109/H109,"0")+IFERROR(X110/H110,"0")+IFERROR(X111/H111,"0")+IFERROR(X112/H112,"0")+IFERROR(X113/H113,"0")</f>
        <v>232.67857142857142</v>
      </c>
      <c r="Y114" s="743">
        <f>IFERROR(Y109/H109,"0")+IFERROR(Y110/H110,"0")+IFERROR(Y111/H111,"0")+IFERROR(Y112/H112,"0")+IFERROR(Y113/H113,"0")</f>
        <v>233</v>
      </c>
      <c r="Z114" s="743">
        <f>IFERROR(IF(Z109="",0,Z109),"0")+IFERROR(IF(Z110="",0,Z110),"0")+IFERROR(IF(Z111="",0,Z111),"0")+IFERROR(IF(Z112="",0,Z112),"0")+IFERROR(IF(Z113="",0,Z113),"0")</f>
        <v>2.1315400000000002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80</v>
      </c>
      <c r="Q115" s="751"/>
      <c r="R115" s="751"/>
      <c r="S115" s="751"/>
      <c r="T115" s="751"/>
      <c r="U115" s="751"/>
      <c r="V115" s="752"/>
      <c r="W115" s="37" t="s">
        <v>69</v>
      </c>
      <c r="X115" s="743">
        <f>IFERROR(SUM(X109:X113),"0")</f>
        <v>1065</v>
      </c>
      <c r="Y115" s="743">
        <f>IFERROR(SUM(Y109:Y113),"0")</f>
        <v>1068.5999999999999</v>
      </c>
      <c r="Z115" s="37"/>
      <c r="AA115" s="744"/>
      <c r="AB115" s="744"/>
      <c r="AC115" s="744"/>
    </row>
    <row r="116" spans="1:68" ht="14.25" customHeight="1" x14ac:dyDescent="0.25">
      <c r="A116" s="762" t="s">
        <v>137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224</v>
      </c>
      <c r="B117" s="54" t="s">
        <v>225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93</v>
      </c>
      <c r="L117" s="32"/>
      <c r="M117" s="33" t="s">
        <v>94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69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227</v>
      </c>
      <c r="B118" s="54" t="s">
        <v>228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111</v>
      </c>
      <c r="L118" s="32"/>
      <c r="M118" s="33" t="s">
        <v>94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69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229</v>
      </c>
      <c r="B119" s="54" t="s">
        <v>230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67</v>
      </c>
      <c r="L119" s="32"/>
      <c r="M119" s="33" t="s">
        <v>94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69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80</v>
      </c>
      <c r="Q120" s="751"/>
      <c r="R120" s="751"/>
      <c r="S120" s="751"/>
      <c r="T120" s="751"/>
      <c r="U120" s="751"/>
      <c r="V120" s="752"/>
      <c r="W120" s="37" t="s">
        <v>81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80</v>
      </c>
      <c r="Q121" s="751"/>
      <c r="R121" s="751"/>
      <c r="S121" s="751"/>
      <c r="T121" s="751"/>
      <c r="U121" s="751"/>
      <c r="V121" s="752"/>
      <c r="W121" s="37" t="s">
        <v>69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64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231</v>
      </c>
      <c r="B123" s="54" t="s">
        <v>232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93</v>
      </c>
      <c r="L123" s="32"/>
      <c r="M123" s="33" t="s">
        <v>103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69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231</v>
      </c>
      <c r="B124" s="54" t="s">
        <v>234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93</v>
      </c>
      <c r="L124" s="32"/>
      <c r="M124" s="33" t="s">
        <v>103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69</v>
      </c>
      <c r="X124" s="741">
        <v>550</v>
      </c>
      <c r="Y124" s="742">
        <f t="shared" si="20"/>
        <v>554.4</v>
      </c>
      <c r="Z124" s="36">
        <f>IFERROR(IF(Y124=0,"",ROUNDUP(Y124/H124,0)*0.01898),"")</f>
        <v>1.25268</v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si="21"/>
        <v>583.58928571428578</v>
      </c>
      <c r="BN124" s="64">
        <f t="shared" si="22"/>
        <v>588.25799999999992</v>
      </c>
      <c r="BO124" s="64">
        <f t="shared" si="23"/>
        <v>1.0230654761904761</v>
      </c>
      <c r="BP124" s="64">
        <f t="shared" si="24"/>
        <v>1.03125</v>
      </c>
    </row>
    <row r="125" spans="1:68" ht="27" customHeight="1" x14ac:dyDescent="0.25">
      <c r="A125" s="54" t="s">
        <v>236</v>
      </c>
      <c r="B125" s="54" t="s">
        <v>237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93</v>
      </c>
      <c r="L125" s="32"/>
      <c r="M125" s="33" t="s">
        <v>103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69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239</v>
      </c>
      <c r="B126" s="54" t="s">
        <v>240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69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233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241</v>
      </c>
      <c r="B127" s="54" t="s">
        <v>242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67</v>
      </c>
      <c r="L127" s="32" t="s">
        <v>102</v>
      </c>
      <c r="M127" s="33" t="s">
        <v>103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69</v>
      </c>
      <c r="X127" s="741">
        <v>585</v>
      </c>
      <c r="Y127" s="742">
        <f t="shared" si="20"/>
        <v>585.90000000000009</v>
      </c>
      <c r="Z127" s="36">
        <f>IFERROR(IF(Y127=0,"",ROUNDUP(Y127/H127,0)*0.00651),"")</f>
        <v>1.4126700000000001</v>
      </c>
      <c r="AA127" s="56"/>
      <c r="AB127" s="57"/>
      <c r="AC127" s="191" t="s">
        <v>233</v>
      </c>
      <c r="AG127" s="64"/>
      <c r="AJ127" s="68" t="s">
        <v>104</v>
      </c>
      <c r="AK127" s="68">
        <v>491.4</v>
      </c>
      <c r="BB127" s="192" t="s">
        <v>1</v>
      </c>
      <c r="BM127" s="64">
        <f t="shared" si="21"/>
        <v>639.6</v>
      </c>
      <c r="BN127" s="64">
        <f t="shared" si="22"/>
        <v>640.58400000000006</v>
      </c>
      <c r="BO127" s="64">
        <f t="shared" si="23"/>
        <v>1.1904761904761905</v>
      </c>
      <c r="BP127" s="64">
        <f t="shared" si="24"/>
        <v>1.1923076923076925</v>
      </c>
    </row>
    <row r="128" spans="1:68" ht="27" customHeight="1" x14ac:dyDescent="0.25">
      <c r="A128" s="54" t="s">
        <v>243</v>
      </c>
      <c r="B128" s="54" t="s">
        <v>244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67</v>
      </c>
      <c r="L128" s="32"/>
      <c r="M128" s="33" t="s">
        <v>103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69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238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245</v>
      </c>
      <c r="B129" s="54" t="s">
        <v>246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67</v>
      </c>
      <c r="L129" s="32"/>
      <c r="M129" s="33" t="s">
        <v>68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69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247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80</v>
      </c>
      <c r="Q130" s="751"/>
      <c r="R130" s="751"/>
      <c r="S130" s="751"/>
      <c r="T130" s="751"/>
      <c r="U130" s="751"/>
      <c r="V130" s="752"/>
      <c r="W130" s="37" t="s">
        <v>81</v>
      </c>
      <c r="X130" s="743">
        <f>IFERROR(X123/H123,"0")+IFERROR(X124/H124,"0")+IFERROR(X125/H125,"0")+IFERROR(X126/H126,"0")+IFERROR(X127/H127,"0")+IFERROR(X128/H128,"0")+IFERROR(X129/H129,"0")</f>
        <v>282.14285714285711</v>
      </c>
      <c r="Y130" s="743">
        <f>IFERROR(Y123/H123,"0")+IFERROR(Y124/H124,"0")+IFERROR(Y125/H125,"0")+IFERROR(Y126/H126,"0")+IFERROR(Y127/H127,"0")+IFERROR(Y128/H128,"0")+IFERROR(Y129/H129,"0")</f>
        <v>283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2.6653500000000001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80</v>
      </c>
      <c r="Q131" s="751"/>
      <c r="R131" s="751"/>
      <c r="S131" s="751"/>
      <c r="T131" s="751"/>
      <c r="U131" s="751"/>
      <c r="V131" s="752"/>
      <c r="W131" s="37" t="s">
        <v>69</v>
      </c>
      <c r="X131" s="743">
        <f>IFERROR(SUM(X123:X129),"0")</f>
        <v>1135</v>
      </c>
      <c r="Y131" s="743">
        <f>IFERROR(SUM(Y123:Y129),"0")</f>
        <v>1140.3000000000002</v>
      </c>
      <c r="Z131" s="37"/>
      <c r="AA131" s="744"/>
      <c r="AB131" s="744"/>
      <c r="AC131" s="744"/>
    </row>
    <row r="132" spans="1:68" ht="14.25" customHeight="1" x14ac:dyDescent="0.25">
      <c r="A132" s="762" t="s">
        <v>179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248</v>
      </c>
      <c r="B133" s="54" t="s">
        <v>249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67</v>
      </c>
      <c r="L133" s="32"/>
      <c r="M133" s="33" t="s">
        <v>68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69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251</v>
      </c>
      <c r="B134" s="54" t="s">
        <v>252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67</v>
      </c>
      <c r="L134" s="32"/>
      <c r="M134" s="33" t="s">
        <v>103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69</v>
      </c>
      <c r="X134" s="741">
        <v>33</v>
      </c>
      <c r="Y134" s="742">
        <f>IFERROR(IF(X134="",0,CEILING((X134/$H134),1)*$H134),"")</f>
        <v>33.659999999999997</v>
      </c>
      <c r="Z134" s="36">
        <f>IFERROR(IF(Y134=0,"",ROUNDUP(Y134/H134,0)*0.00651),"")</f>
        <v>0.11067</v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>IFERROR(X134*I134/H134,"0")</f>
        <v>37.299999999999997</v>
      </c>
      <c r="BN134" s="64">
        <f>IFERROR(Y134*I134/H134,"0")</f>
        <v>38.045999999999992</v>
      </c>
      <c r="BO134" s="64">
        <f>IFERROR(1/J134*(X134/H134),"0")</f>
        <v>9.1575091575091583E-2</v>
      </c>
      <c r="BP134" s="64">
        <f>IFERROR(1/J134*(Y134/H134),"0")</f>
        <v>9.3406593406593408E-2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80</v>
      </c>
      <c r="Q135" s="751"/>
      <c r="R135" s="751"/>
      <c r="S135" s="751"/>
      <c r="T135" s="751"/>
      <c r="U135" s="751"/>
      <c r="V135" s="752"/>
      <c r="W135" s="37" t="s">
        <v>81</v>
      </c>
      <c r="X135" s="743">
        <f>IFERROR(X133/H133,"0")+IFERROR(X134/H134,"0")</f>
        <v>16.666666666666668</v>
      </c>
      <c r="Y135" s="743">
        <f>IFERROR(Y133/H133,"0")+IFERROR(Y134/H134,"0")</f>
        <v>17</v>
      </c>
      <c r="Z135" s="743">
        <f>IFERROR(IF(Z133="",0,Z133),"0")+IFERROR(IF(Z134="",0,Z134),"0")</f>
        <v>0.11067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80</v>
      </c>
      <c r="Q136" s="751"/>
      <c r="R136" s="751"/>
      <c r="S136" s="751"/>
      <c r="T136" s="751"/>
      <c r="U136" s="751"/>
      <c r="V136" s="752"/>
      <c r="W136" s="37" t="s">
        <v>69</v>
      </c>
      <c r="X136" s="743">
        <f>IFERROR(SUM(X133:X134),"0")</f>
        <v>33</v>
      </c>
      <c r="Y136" s="743">
        <f>IFERROR(SUM(Y133:Y134),"0")</f>
        <v>33.659999999999997</v>
      </c>
      <c r="Z136" s="37"/>
      <c r="AA136" s="744"/>
      <c r="AB136" s="744"/>
      <c r="AC136" s="744"/>
    </row>
    <row r="137" spans="1:68" ht="16.5" customHeight="1" x14ac:dyDescent="0.25">
      <c r="A137" s="753" t="s">
        <v>254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90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255</v>
      </c>
      <c r="B139" s="54" t="s">
        <v>256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69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257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255</v>
      </c>
      <c r="B140" s="54" t="s">
        <v>258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67</v>
      </c>
      <c r="L140" s="32"/>
      <c r="M140" s="33" t="s">
        <v>85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69</v>
      </c>
      <c r="X140" s="741">
        <v>60</v>
      </c>
      <c r="Y140" s="742">
        <f>IFERROR(IF(X140="",0,CEILING((X140/$H140),1)*$H140),"")</f>
        <v>60.800000000000004</v>
      </c>
      <c r="Z140" s="36">
        <f>IFERROR(IF(Y140=0,"",ROUNDUP(Y140/H140,0)*0.00651),"")</f>
        <v>0.12369000000000001</v>
      </c>
      <c r="AA140" s="56"/>
      <c r="AB140" s="57"/>
      <c r="AC140" s="203" t="s">
        <v>257</v>
      </c>
      <c r="AG140" s="64"/>
      <c r="AJ140" s="68"/>
      <c r="AK140" s="68">
        <v>0</v>
      </c>
      <c r="BB140" s="204" t="s">
        <v>1</v>
      </c>
      <c r="BM140" s="64">
        <f>IFERROR(X140*I140/H140,"0")</f>
        <v>63.374999999999993</v>
      </c>
      <c r="BN140" s="64">
        <f>IFERROR(Y140*I140/H140,"0")</f>
        <v>64.22</v>
      </c>
      <c r="BO140" s="64">
        <f>IFERROR(1/J140*(X140/H140),"0")</f>
        <v>0.10302197802197803</v>
      </c>
      <c r="BP140" s="64">
        <f>IFERROR(1/J140*(Y140/H140),"0")</f>
        <v>0.1043956043956044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80</v>
      </c>
      <c r="Q141" s="751"/>
      <c r="R141" s="751"/>
      <c r="S141" s="751"/>
      <c r="T141" s="751"/>
      <c r="U141" s="751"/>
      <c r="V141" s="752"/>
      <c r="W141" s="37" t="s">
        <v>81</v>
      </c>
      <c r="X141" s="743">
        <f>IFERROR(X139/H139,"0")+IFERROR(X140/H140,"0")</f>
        <v>18.75</v>
      </c>
      <c r="Y141" s="743">
        <f>IFERROR(Y139/H139,"0")+IFERROR(Y140/H140,"0")</f>
        <v>19</v>
      </c>
      <c r="Z141" s="743">
        <f>IFERROR(IF(Z139="",0,Z139),"0")+IFERROR(IF(Z140="",0,Z140),"0")</f>
        <v>0.12369000000000001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80</v>
      </c>
      <c r="Q142" s="751"/>
      <c r="R142" s="751"/>
      <c r="S142" s="751"/>
      <c r="T142" s="751"/>
      <c r="U142" s="751"/>
      <c r="V142" s="752"/>
      <c r="W142" s="37" t="s">
        <v>69</v>
      </c>
      <c r="X142" s="743">
        <f>IFERROR(SUM(X139:X140),"0")</f>
        <v>60</v>
      </c>
      <c r="Y142" s="743">
        <f>IFERROR(SUM(Y139:Y140),"0")</f>
        <v>60.800000000000004</v>
      </c>
      <c r="Z142" s="37"/>
      <c r="AA142" s="744"/>
      <c r="AB142" s="744"/>
      <c r="AC142" s="744"/>
    </row>
    <row r="143" spans="1:68" ht="14.25" customHeight="1" x14ac:dyDescent="0.25">
      <c r="A143" s="762" t="s">
        <v>148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259</v>
      </c>
      <c r="B144" s="54" t="s">
        <v>260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69</v>
      </c>
      <c r="X144" s="741">
        <v>70</v>
      </c>
      <c r="Y144" s="742">
        <f>IFERROR(IF(X144="",0,CEILING((X144/$H144),1)*$H144),"")</f>
        <v>70</v>
      </c>
      <c r="Z144" s="36">
        <f>IFERROR(IF(Y144=0,"",ROUNDUP(Y144/H144,0)*0.00651),"")</f>
        <v>0.16275000000000001</v>
      </c>
      <c r="AA144" s="56"/>
      <c r="AB144" s="57"/>
      <c r="AC144" s="205" t="s">
        <v>261</v>
      </c>
      <c r="AG144" s="64"/>
      <c r="AJ144" s="68"/>
      <c r="AK144" s="68">
        <v>0</v>
      </c>
      <c r="BB144" s="206" t="s">
        <v>1</v>
      </c>
      <c r="BM144" s="64">
        <f>IFERROR(X144*I144/H144,"0")</f>
        <v>76.7</v>
      </c>
      <c r="BN144" s="64">
        <f>IFERROR(Y144*I144/H144,"0")</f>
        <v>76.7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ht="27" customHeight="1" x14ac:dyDescent="0.25">
      <c r="A145" s="54" t="s">
        <v>259</v>
      </c>
      <c r="B145" s="54" t="s">
        <v>262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67</v>
      </c>
      <c r="L145" s="32"/>
      <c r="M145" s="33" t="s">
        <v>85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69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261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80</v>
      </c>
      <c r="Q146" s="751"/>
      <c r="R146" s="751"/>
      <c r="S146" s="751"/>
      <c r="T146" s="751"/>
      <c r="U146" s="751"/>
      <c r="V146" s="752"/>
      <c r="W146" s="37" t="s">
        <v>81</v>
      </c>
      <c r="X146" s="743">
        <f>IFERROR(X144/H144,"0")+IFERROR(X145/H145,"0")</f>
        <v>25</v>
      </c>
      <c r="Y146" s="743">
        <f>IFERROR(Y144/H144,"0")+IFERROR(Y145/H145,"0")</f>
        <v>25</v>
      </c>
      <c r="Z146" s="743">
        <f>IFERROR(IF(Z144="",0,Z144),"0")+IFERROR(IF(Z145="",0,Z145),"0")</f>
        <v>0.16275000000000001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80</v>
      </c>
      <c r="Q147" s="751"/>
      <c r="R147" s="751"/>
      <c r="S147" s="751"/>
      <c r="T147" s="751"/>
      <c r="U147" s="751"/>
      <c r="V147" s="752"/>
      <c r="W147" s="37" t="s">
        <v>69</v>
      </c>
      <c r="X147" s="743">
        <f>IFERROR(SUM(X144:X145),"0")</f>
        <v>70</v>
      </c>
      <c r="Y147" s="743">
        <f>IFERROR(SUM(Y144:Y145),"0")</f>
        <v>70</v>
      </c>
      <c r="Z147" s="37"/>
      <c r="AA147" s="744"/>
      <c r="AB147" s="744"/>
      <c r="AC147" s="744"/>
    </row>
    <row r="148" spans="1:68" ht="14.25" customHeight="1" x14ac:dyDescent="0.25">
      <c r="A148" s="762" t="s">
        <v>64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263</v>
      </c>
      <c r="B149" s="54" t="s">
        <v>264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69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257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263</v>
      </c>
      <c r="B150" s="54" t="s">
        <v>265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67</v>
      </c>
      <c r="L150" s="32"/>
      <c r="M150" s="33" t="s">
        <v>85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69</v>
      </c>
      <c r="X150" s="741">
        <v>82.5</v>
      </c>
      <c r="Y150" s="742">
        <f>IFERROR(IF(X150="",0,CEILING((X150/$H150),1)*$H150),"")</f>
        <v>84.48</v>
      </c>
      <c r="Z150" s="36">
        <f>IFERROR(IF(Y150=0,"",ROUNDUP(Y150/H150,0)*0.00651),"")</f>
        <v>0.20832000000000001</v>
      </c>
      <c r="AA150" s="56"/>
      <c r="AB150" s="57"/>
      <c r="AC150" s="211" t="s">
        <v>257</v>
      </c>
      <c r="AG150" s="64"/>
      <c r="AJ150" s="68"/>
      <c r="AK150" s="68">
        <v>0</v>
      </c>
      <c r="BB150" s="212" t="s">
        <v>1</v>
      </c>
      <c r="BM150" s="64">
        <f>IFERROR(X150*I150/H150,"0")</f>
        <v>90.875</v>
      </c>
      <c r="BN150" s="64">
        <f>IFERROR(Y150*I150/H150,"0")</f>
        <v>93.055999999999997</v>
      </c>
      <c r="BO150" s="64">
        <f>IFERROR(1/J150*(X150/H150),"0")</f>
        <v>0.1717032967032967</v>
      </c>
      <c r="BP150" s="64">
        <f>IFERROR(1/J150*(Y150/H150),"0")</f>
        <v>0.17582417582417584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80</v>
      </c>
      <c r="Q151" s="751"/>
      <c r="R151" s="751"/>
      <c r="S151" s="751"/>
      <c r="T151" s="751"/>
      <c r="U151" s="751"/>
      <c r="V151" s="752"/>
      <c r="W151" s="37" t="s">
        <v>81</v>
      </c>
      <c r="X151" s="743">
        <f>IFERROR(X149/H149,"0")+IFERROR(X150/H150,"0")</f>
        <v>31.25</v>
      </c>
      <c r="Y151" s="743">
        <f>IFERROR(Y149/H149,"0")+IFERROR(Y150/H150,"0")</f>
        <v>32</v>
      </c>
      <c r="Z151" s="743">
        <f>IFERROR(IF(Z149="",0,Z149),"0")+IFERROR(IF(Z150="",0,Z150),"0")</f>
        <v>0.20832000000000001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80</v>
      </c>
      <c r="Q152" s="751"/>
      <c r="R152" s="751"/>
      <c r="S152" s="751"/>
      <c r="T152" s="751"/>
      <c r="U152" s="751"/>
      <c r="V152" s="752"/>
      <c r="W152" s="37" t="s">
        <v>69</v>
      </c>
      <c r="X152" s="743">
        <f>IFERROR(SUM(X149:X150),"0")</f>
        <v>82.5</v>
      </c>
      <c r="Y152" s="743">
        <f>IFERROR(SUM(Y149:Y150),"0")</f>
        <v>84.48</v>
      </c>
      <c r="Z152" s="37"/>
      <c r="AA152" s="744"/>
      <c r="AB152" s="744"/>
      <c r="AC152" s="744"/>
    </row>
    <row r="153" spans="1:68" ht="16.5" customHeight="1" x14ac:dyDescent="0.25">
      <c r="A153" s="753" t="s">
        <v>88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90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266</v>
      </c>
      <c r="B155" s="54" t="s">
        <v>267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101</v>
      </c>
      <c r="L155" s="32"/>
      <c r="M155" s="33" t="s">
        <v>94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69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268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80</v>
      </c>
      <c r="Q156" s="751"/>
      <c r="R156" s="751"/>
      <c r="S156" s="751"/>
      <c r="T156" s="751"/>
      <c r="U156" s="751"/>
      <c r="V156" s="752"/>
      <c r="W156" s="37" t="s">
        <v>81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80</v>
      </c>
      <c r="Q157" s="751"/>
      <c r="R157" s="751"/>
      <c r="S157" s="751"/>
      <c r="T157" s="751"/>
      <c r="U157" s="751"/>
      <c r="V157" s="752"/>
      <c r="W157" s="37" t="s">
        <v>69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148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269</v>
      </c>
      <c r="B159" s="54" t="s">
        <v>270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93</v>
      </c>
      <c r="L159" s="32"/>
      <c r="M159" s="33" t="s">
        <v>94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69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271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272</v>
      </c>
      <c r="B160" s="54" t="s">
        <v>273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101</v>
      </c>
      <c r="L160" s="32"/>
      <c r="M160" s="33" t="s">
        <v>68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69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274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275</v>
      </c>
      <c r="B161" s="54" t="s">
        <v>276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93</v>
      </c>
      <c r="L161" s="32"/>
      <c r="M161" s="33" t="s">
        <v>68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69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111</v>
      </c>
      <c r="L162" s="32"/>
      <c r="M162" s="33" t="s">
        <v>68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69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274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280</v>
      </c>
      <c r="B163" s="54" t="s">
        <v>281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111</v>
      </c>
      <c r="L163" s="32"/>
      <c r="M163" s="33" t="s">
        <v>68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69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277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80</v>
      </c>
      <c r="Q164" s="751"/>
      <c r="R164" s="751"/>
      <c r="S164" s="751"/>
      <c r="T164" s="751"/>
      <c r="U164" s="751"/>
      <c r="V164" s="752"/>
      <c r="W164" s="37" t="s">
        <v>81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80</v>
      </c>
      <c r="Q165" s="751"/>
      <c r="R165" s="751"/>
      <c r="S165" s="751"/>
      <c r="T165" s="751"/>
      <c r="U165" s="751"/>
      <c r="V165" s="752"/>
      <c r="W165" s="37" t="s">
        <v>69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64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282</v>
      </c>
      <c r="B167" s="54" t="s">
        <v>283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67</v>
      </c>
      <c r="L167" s="32"/>
      <c r="M167" s="33" t="s">
        <v>103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69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284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285</v>
      </c>
      <c r="B168" s="54" t="s">
        <v>286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69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287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80</v>
      </c>
      <c r="Q169" s="751"/>
      <c r="R169" s="751"/>
      <c r="S169" s="751"/>
      <c r="T169" s="751"/>
      <c r="U169" s="751"/>
      <c r="V169" s="752"/>
      <c r="W169" s="37" t="s">
        <v>81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80</v>
      </c>
      <c r="Q170" s="751"/>
      <c r="R170" s="751"/>
      <c r="S170" s="751"/>
      <c r="T170" s="751"/>
      <c r="U170" s="751"/>
      <c r="V170" s="752"/>
      <c r="W170" s="37" t="s">
        <v>69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288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289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137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290</v>
      </c>
      <c r="B174" s="54" t="s">
        <v>291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111</v>
      </c>
      <c r="L174" s="32"/>
      <c r="M174" s="33" t="s">
        <v>68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69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292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80</v>
      </c>
      <c r="Q175" s="751"/>
      <c r="R175" s="751"/>
      <c r="S175" s="751"/>
      <c r="T175" s="751"/>
      <c r="U175" s="751"/>
      <c r="V175" s="752"/>
      <c r="W175" s="37" t="s">
        <v>81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80</v>
      </c>
      <c r="Q176" s="751"/>
      <c r="R176" s="751"/>
      <c r="S176" s="751"/>
      <c r="T176" s="751"/>
      <c r="U176" s="751"/>
      <c r="V176" s="752"/>
      <c r="W176" s="37" t="s">
        <v>69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148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293</v>
      </c>
      <c r="B178" s="54" t="s">
        <v>294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111</v>
      </c>
      <c r="L178" s="32"/>
      <c r="M178" s="33" t="s">
        <v>68</v>
      </c>
      <c r="N178" s="33"/>
      <c r="O178" s="32">
        <v>40</v>
      </c>
      <c r="P178" s="1075" t="s">
        <v>295</v>
      </c>
      <c r="Q178" s="748"/>
      <c r="R178" s="748"/>
      <c r="S178" s="748"/>
      <c r="T178" s="749"/>
      <c r="U178" s="34"/>
      <c r="V178" s="34"/>
      <c r="W178" s="35" t="s">
        <v>69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296</v>
      </c>
      <c r="AC178" s="231" t="s">
        <v>297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298</v>
      </c>
      <c r="B179" s="54" t="s">
        <v>299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69</v>
      </c>
      <c r="X179" s="741">
        <v>40</v>
      </c>
      <c r="Y179" s="742">
        <f t="shared" si="25"/>
        <v>42</v>
      </c>
      <c r="Z179" s="36">
        <f>IFERROR(IF(Y179=0,"",ROUNDUP(Y179/H179,0)*0.00902),"")</f>
        <v>9.0200000000000002E-2</v>
      </c>
      <c r="AA179" s="56"/>
      <c r="AB179" s="57"/>
      <c r="AC179" s="233" t="s">
        <v>300</v>
      </c>
      <c r="AG179" s="64"/>
      <c r="AJ179" s="68"/>
      <c r="AK179" s="68">
        <v>0</v>
      </c>
      <c r="BB179" s="234" t="s">
        <v>1</v>
      </c>
      <c r="BM179" s="64">
        <f t="shared" si="26"/>
        <v>42.571428571428562</v>
      </c>
      <c r="BN179" s="64">
        <f t="shared" si="27"/>
        <v>44.699999999999996</v>
      </c>
      <c r="BO179" s="64">
        <f t="shared" si="28"/>
        <v>7.2150072150072145E-2</v>
      </c>
      <c r="BP179" s="64">
        <f t="shared" si="29"/>
        <v>7.575757575757576E-2</v>
      </c>
    </row>
    <row r="180" spans="1:68" ht="27" customHeight="1" x14ac:dyDescent="0.25">
      <c r="A180" s="54" t="s">
        <v>301</v>
      </c>
      <c r="B180" s="54" t="s">
        <v>302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101</v>
      </c>
      <c r="L180" s="32"/>
      <c r="M180" s="33" t="s">
        <v>68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69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303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304</v>
      </c>
      <c r="B181" s="54" t="s">
        <v>305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101</v>
      </c>
      <c r="L181" s="32"/>
      <c r="M181" s="33" t="s">
        <v>68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69</v>
      </c>
      <c r="X181" s="741">
        <v>200</v>
      </c>
      <c r="Y181" s="742">
        <f t="shared" si="25"/>
        <v>201.60000000000002</v>
      </c>
      <c r="Z181" s="36">
        <f>IFERROR(IF(Y181=0,"",ROUNDUP(Y181/H181,0)*0.00902),"")</f>
        <v>0.43296000000000001</v>
      </c>
      <c r="AA181" s="56"/>
      <c r="AB181" s="57"/>
      <c r="AC181" s="237" t="s">
        <v>306</v>
      </c>
      <c r="AG181" s="64"/>
      <c r="AJ181" s="68"/>
      <c r="AK181" s="68">
        <v>0</v>
      </c>
      <c r="BB181" s="238" t="s">
        <v>1</v>
      </c>
      <c r="BM181" s="64">
        <f t="shared" si="26"/>
        <v>210</v>
      </c>
      <c r="BN181" s="64">
        <f t="shared" si="27"/>
        <v>211.68000000000004</v>
      </c>
      <c r="BO181" s="64">
        <f t="shared" si="28"/>
        <v>0.36075036075036077</v>
      </c>
      <c r="BP181" s="64">
        <f t="shared" si="29"/>
        <v>0.36363636363636365</v>
      </c>
    </row>
    <row r="182" spans="1:68" ht="27" customHeight="1" x14ac:dyDescent="0.25">
      <c r="A182" s="54" t="s">
        <v>307</v>
      </c>
      <c r="B182" s="54" t="s">
        <v>308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111</v>
      </c>
      <c r="L182" s="32"/>
      <c r="M182" s="33" t="s">
        <v>68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69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300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111</v>
      </c>
      <c r="L183" s="32"/>
      <c r="M183" s="33" t="s">
        <v>68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69</v>
      </c>
      <c r="X183" s="741">
        <v>105</v>
      </c>
      <c r="Y183" s="742">
        <f t="shared" si="25"/>
        <v>105</v>
      </c>
      <c r="Z183" s="36">
        <f>IFERROR(IF(Y183=0,"",ROUNDUP(Y183/H183,0)*0.00502),"")</f>
        <v>0.251</v>
      </c>
      <c r="AA183" s="56"/>
      <c r="AB183" s="57"/>
      <c r="AC183" s="241" t="s">
        <v>303</v>
      </c>
      <c r="AG183" s="64"/>
      <c r="AJ183" s="68"/>
      <c r="AK183" s="68">
        <v>0</v>
      </c>
      <c r="BB183" s="242" t="s">
        <v>1</v>
      </c>
      <c r="BM183" s="64">
        <f t="shared" si="26"/>
        <v>111.5</v>
      </c>
      <c r="BN183" s="64">
        <f t="shared" si="27"/>
        <v>111.5</v>
      </c>
      <c r="BO183" s="64">
        <f t="shared" si="28"/>
        <v>0.21367521367521369</v>
      </c>
      <c r="BP183" s="64">
        <f t="shared" si="29"/>
        <v>0.21367521367521369</v>
      </c>
    </row>
    <row r="184" spans="1:68" ht="27" customHeight="1" x14ac:dyDescent="0.25">
      <c r="A184" s="54" t="s">
        <v>311</v>
      </c>
      <c r="B184" s="54" t="s">
        <v>312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111</v>
      </c>
      <c r="L184" s="32"/>
      <c r="M184" s="33" t="s">
        <v>68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69</v>
      </c>
      <c r="X184" s="741">
        <v>227.5</v>
      </c>
      <c r="Y184" s="742">
        <f t="shared" si="25"/>
        <v>228.9</v>
      </c>
      <c r="Z184" s="36">
        <f>IFERROR(IF(Y184=0,"",ROUNDUP(Y184/H184,0)*0.00502),"")</f>
        <v>0.54718</v>
      </c>
      <c r="AA184" s="56"/>
      <c r="AB184" s="57"/>
      <c r="AC184" s="243" t="s">
        <v>306</v>
      </c>
      <c r="AG184" s="64"/>
      <c r="AJ184" s="68"/>
      <c r="AK184" s="68">
        <v>0</v>
      </c>
      <c r="BB184" s="244" t="s">
        <v>1</v>
      </c>
      <c r="BM184" s="64">
        <f t="shared" si="26"/>
        <v>238.33333333333334</v>
      </c>
      <c r="BN184" s="64">
        <f t="shared" si="27"/>
        <v>239.8</v>
      </c>
      <c r="BO184" s="64">
        <f t="shared" si="28"/>
        <v>0.46296296296296297</v>
      </c>
      <c r="BP184" s="64">
        <f t="shared" si="29"/>
        <v>0.46581196581196588</v>
      </c>
    </row>
    <row r="185" spans="1:68" ht="27" customHeight="1" x14ac:dyDescent="0.25">
      <c r="A185" s="54" t="s">
        <v>313</v>
      </c>
      <c r="B185" s="54" t="s">
        <v>314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67</v>
      </c>
      <c r="L185" s="32"/>
      <c r="M185" s="33" t="s">
        <v>68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69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315</v>
      </c>
      <c r="B186" s="54" t="s">
        <v>316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111</v>
      </c>
      <c r="L186" s="32"/>
      <c r="M186" s="33" t="s">
        <v>68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69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317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80</v>
      </c>
      <c r="Q187" s="751"/>
      <c r="R187" s="751"/>
      <c r="S187" s="751"/>
      <c r="T187" s="751"/>
      <c r="U187" s="751"/>
      <c r="V187" s="752"/>
      <c r="W187" s="37" t="s">
        <v>81</v>
      </c>
      <c r="X187" s="743">
        <f>IFERROR(X178/H178,"0")+IFERROR(X179/H179,"0")+IFERROR(X180/H180,"0")+IFERROR(X181/H181,"0")+IFERROR(X182/H182,"0")+IFERROR(X183/H183,"0")+IFERROR(X184/H184,"0")+IFERROR(X185/H185,"0")+IFERROR(X186/H186,"0")</f>
        <v>215.47619047619048</v>
      </c>
      <c r="Y187" s="743">
        <f>IFERROR(Y178/H178,"0")+IFERROR(Y179/H179,"0")+IFERROR(Y180/H180,"0")+IFERROR(Y181/H181,"0")+IFERROR(Y182/H182,"0")+IFERROR(Y183/H183,"0")+IFERROR(Y184/H184,"0")+IFERROR(Y185/H185,"0")+IFERROR(Y186/H186,"0")</f>
        <v>217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1.3213400000000002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80</v>
      </c>
      <c r="Q188" s="751"/>
      <c r="R188" s="751"/>
      <c r="S188" s="751"/>
      <c r="T188" s="751"/>
      <c r="U188" s="751"/>
      <c r="V188" s="752"/>
      <c r="W188" s="37" t="s">
        <v>69</v>
      </c>
      <c r="X188" s="743">
        <f>IFERROR(SUM(X178:X186),"0")</f>
        <v>572.5</v>
      </c>
      <c r="Y188" s="743">
        <f>IFERROR(SUM(Y178:Y186),"0")</f>
        <v>577.5</v>
      </c>
      <c r="Z188" s="37"/>
      <c r="AA188" s="744"/>
      <c r="AB188" s="744"/>
      <c r="AC188" s="744"/>
    </row>
    <row r="189" spans="1:68" ht="16.5" customHeight="1" x14ac:dyDescent="0.25">
      <c r="A189" s="753" t="s">
        <v>318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90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319</v>
      </c>
      <c r="B191" s="54" t="s">
        <v>320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69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321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69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80</v>
      </c>
      <c r="Q193" s="751"/>
      <c r="R193" s="751"/>
      <c r="S193" s="751"/>
      <c r="T193" s="751"/>
      <c r="U193" s="751"/>
      <c r="V193" s="752"/>
      <c r="W193" s="37" t="s">
        <v>81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80</v>
      </c>
      <c r="Q194" s="751"/>
      <c r="R194" s="751"/>
      <c r="S194" s="751"/>
      <c r="T194" s="751"/>
      <c r="U194" s="751"/>
      <c r="V194" s="752"/>
      <c r="W194" s="37" t="s">
        <v>69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137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324</v>
      </c>
      <c r="B196" s="54" t="s">
        <v>325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93</v>
      </c>
      <c r="L196" s="32"/>
      <c r="M196" s="33" t="s">
        <v>103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69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326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327</v>
      </c>
      <c r="B197" s="54" t="s">
        <v>328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69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80</v>
      </c>
      <c r="Q198" s="751"/>
      <c r="R198" s="751"/>
      <c r="S198" s="751"/>
      <c r="T198" s="751"/>
      <c r="U198" s="751"/>
      <c r="V198" s="752"/>
      <c r="W198" s="37" t="s">
        <v>81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80</v>
      </c>
      <c r="Q199" s="751"/>
      <c r="R199" s="751"/>
      <c r="S199" s="751"/>
      <c r="T199" s="751"/>
      <c r="U199" s="751"/>
      <c r="V199" s="752"/>
      <c r="W199" s="37" t="s">
        <v>69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148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329</v>
      </c>
      <c r="B201" s="54" t="s">
        <v>330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69</v>
      </c>
      <c r="X201" s="741">
        <v>110</v>
      </c>
      <c r="Y201" s="742">
        <f t="shared" ref="Y201:Y208" si="30">IFERROR(IF(X201="",0,CEILING((X201/$H201),1)*$H201),"")</f>
        <v>113.4</v>
      </c>
      <c r="Z201" s="36">
        <f>IFERROR(IF(Y201=0,"",ROUNDUP(Y201/H201,0)*0.00902),"")</f>
        <v>0.18942000000000001</v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114.27777777777777</v>
      </c>
      <c r="BN201" s="64">
        <f t="shared" ref="BN201:BN208" si="32">IFERROR(Y201*I201/H201,"0")</f>
        <v>117.81</v>
      </c>
      <c r="BO201" s="64">
        <f t="shared" ref="BO201:BO208" si="33">IFERROR(1/J201*(X201/H201),"0")</f>
        <v>0.15432098765432098</v>
      </c>
      <c r="BP201" s="64">
        <f t="shared" ref="BP201:BP208" si="34">IFERROR(1/J201*(Y201/H201),"0")</f>
        <v>0.15909090909090909</v>
      </c>
    </row>
    <row r="202" spans="1:68" ht="27" customHeight="1" x14ac:dyDescent="0.25">
      <c r="A202" s="54" t="s">
        <v>332</v>
      </c>
      <c r="B202" s="54" t="s">
        <v>333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69</v>
      </c>
      <c r="X202" s="741">
        <v>60</v>
      </c>
      <c r="Y202" s="742">
        <f t="shared" si="30"/>
        <v>64.800000000000011</v>
      </c>
      <c r="Z202" s="36">
        <f>IFERROR(IF(Y202=0,"",ROUNDUP(Y202/H202,0)*0.00902),"")</f>
        <v>0.10824</v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31"/>
        <v>62.333333333333336</v>
      </c>
      <c r="BN202" s="64">
        <f t="shared" si="32"/>
        <v>67.320000000000007</v>
      </c>
      <c r="BO202" s="64">
        <f t="shared" si="33"/>
        <v>8.4175084175084181E-2</v>
      </c>
      <c r="BP202" s="64">
        <f t="shared" si="34"/>
        <v>9.0909090909090925E-2</v>
      </c>
    </row>
    <row r="203" spans="1:68" ht="27" customHeight="1" x14ac:dyDescent="0.25">
      <c r="A203" s="54" t="s">
        <v>335</v>
      </c>
      <c r="B203" s="54" t="s">
        <v>336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69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101</v>
      </c>
      <c r="L204" s="32"/>
      <c r="M204" s="33" t="s">
        <v>68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69</v>
      </c>
      <c r="X204" s="741">
        <v>120</v>
      </c>
      <c r="Y204" s="742">
        <f t="shared" si="30"/>
        <v>124.2</v>
      </c>
      <c r="Z204" s="36">
        <f>IFERROR(IF(Y204=0,"",ROUNDUP(Y204/H204,0)*0.00902),"")</f>
        <v>0.20746000000000001</v>
      </c>
      <c r="AA204" s="56"/>
      <c r="AB204" s="57"/>
      <c r="AC204" s="263" t="s">
        <v>340</v>
      </c>
      <c r="AG204" s="64"/>
      <c r="AJ204" s="68"/>
      <c r="AK204" s="68">
        <v>0</v>
      </c>
      <c r="BB204" s="264" t="s">
        <v>1</v>
      </c>
      <c r="BM204" s="64">
        <f t="shared" si="31"/>
        <v>124.66666666666667</v>
      </c>
      <c r="BN204" s="64">
        <f t="shared" si="32"/>
        <v>129.03</v>
      </c>
      <c r="BO204" s="64">
        <f t="shared" si="33"/>
        <v>0.16835016835016836</v>
      </c>
      <c r="BP204" s="64">
        <f t="shared" si="34"/>
        <v>0.17424242424242425</v>
      </c>
    </row>
    <row r="205" spans="1:68" ht="27" customHeight="1" x14ac:dyDescent="0.25">
      <c r="A205" s="54" t="s">
        <v>341</v>
      </c>
      <c r="B205" s="54" t="s">
        <v>342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111</v>
      </c>
      <c r="L205" s="32"/>
      <c r="M205" s="33" t="s">
        <v>68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69</v>
      </c>
      <c r="X205" s="741">
        <v>18</v>
      </c>
      <c r="Y205" s="742">
        <f t="shared" si="30"/>
        <v>18</v>
      </c>
      <c r="Z205" s="36">
        <f>IFERROR(IF(Y205=0,"",ROUNDUP(Y205/H205,0)*0.00502),"")</f>
        <v>5.0200000000000002E-2</v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31"/>
        <v>19.3</v>
      </c>
      <c r="BN205" s="64">
        <f t="shared" si="32"/>
        <v>19.3</v>
      </c>
      <c r="BO205" s="64">
        <f t="shared" si="33"/>
        <v>4.2735042735042736E-2</v>
      </c>
      <c r="BP205" s="64">
        <f t="shared" si="34"/>
        <v>4.2735042735042736E-2</v>
      </c>
    </row>
    <row r="206" spans="1:68" ht="27" customHeight="1" x14ac:dyDescent="0.25">
      <c r="A206" s="54" t="s">
        <v>343</v>
      </c>
      <c r="B206" s="54" t="s">
        <v>344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111</v>
      </c>
      <c r="L206" s="32"/>
      <c r="M206" s="33" t="s">
        <v>68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69</v>
      </c>
      <c r="X206" s="741">
        <v>36</v>
      </c>
      <c r="Y206" s="742">
        <f t="shared" si="30"/>
        <v>36</v>
      </c>
      <c r="Z206" s="36">
        <f>IFERROR(IF(Y206=0,"",ROUNDUP(Y206/H206,0)*0.00502),"")</f>
        <v>0.1004</v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31"/>
        <v>37.999999999999993</v>
      </c>
      <c r="BN206" s="64">
        <f t="shared" si="32"/>
        <v>37.999999999999993</v>
      </c>
      <c r="BO206" s="64">
        <f t="shared" si="33"/>
        <v>8.5470085470085472E-2</v>
      </c>
      <c r="BP206" s="64">
        <f t="shared" si="34"/>
        <v>8.5470085470085472E-2</v>
      </c>
    </row>
    <row r="207" spans="1:68" ht="27" customHeight="1" x14ac:dyDescent="0.25">
      <c r="A207" s="54" t="s">
        <v>345</v>
      </c>
      <c r="B207" s="54" t="s">
        <v>346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111</v>
      </c>
      <c r="L207" s="32"/>
      <c r="M207" s="33" t="s">
        <v>68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69</v>
      </c>
      <c r="X207" s="741">
        <v>21</v>
      </c>
      <c r="Y207" s="742">
        <f t="shared" si="30"/>
        <v>21.6</v>
      </c>
      <c r="Z207" s="36">
        <f>IFERROR(IF(Y207=0,"",ROUNDUP(Y207/H207,0)*0.00502),"")</f>
        <v>6.0240000000000002E-2</v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31"/>
        <v>22.166666666666664</v>
      </c>
      <c r="BN207" s="64">
        <f t="shared" si="32"/>
        <v>22.8</v>
      </c>
      <c r="BO207" s="64">
        <f t="shared" si="33"/>
        <v>4.9857549857549859E-2</v>
      </c>
      <c r="BP207" s="64">
        <f t="shared" si="34"/>
        <v>5.1282051282051287E-2</v>
      </c>
    </row>
    <row r="208" spans="1:68" ht="27" customHeight="1" x14ac:dyDescent="0.25">
      <c r="A208" s="54" t="s">
        <v>347</v>
      </c>
      <c r="B208" s="54" t="s">
        <v>348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111</v>
      </c>
      <c r="L208" s="32"/>
      <c r="M208" s="33" t="s">
        <v>68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69</v>
      </c>
      <c r="X208" s="741">
        <v>36</v>
      </c>
      <c r="Y208" s="742">
        <f t="shared" si="30"/>
        <v>36</v>
      </c>
      <c r="Z208" s="36">
        <f>IFERROR(IF(Y208=0,"",ROUNDUP(Y208/H208,0)*0.00502),"")</f>
        <v>0.1004</v>
      </c>
      <c r="AA208" s="56"/>
      <c r="AB208" s="57"/>
      <c r="AC208" s="271" t="s">
        <v>340</v>
      </c>
      <c r="AG208" s="64"/>
      <c r="AJ208" s="68"/>
      <c r="AK208" s="68">
        <v>0</v>
      </c>
      <c r="BB208" s="272" t="s">
        <v>1</v>
      </c>
      <c r="BM208" s="64">
        <f t="shared" si="31"/>
        <v>37.999999999999993</v>
      </c>
      <c r="BN208" s="64">
        <f t="shared" si="32"/>
        <v>37.999999999999993</v>
      </c>
      <c r="BO208" s="64">
        <f t="shared" si="33"/>
        <v>8.5470085470085472E-2</v>
      </c>
      <c r="BP208" s="64">
        <f t="shared" si="34"/>
        <v>8.5470085470085472E-2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80</v>
      </c>
      <c r="Q209" s="751"/>
      <c r="R209" s="751"/>
      <c r="S209" s="751"/>
      <c r="T209" s="751"/>
      <c r="U209" s="751"/>
      <c r="V209" s="752"/>
      <c r="W209" s="37" t="s">
        <v>81</v>
      </c>
      <c r="X209" s="743">
        <f>IFERROR(X201/H201,"0")+IFERROR(X202/H202,"0")+IFERROR(X203/H203,"0")+IFERROR(X204/H204,"0")+IFERROR(X205/H205,"0")+IFERROR(X206/H206,"0")+IFERROR(X207/H207,"0")+IFERROR(X208/H208,"0")</f>
        <v>115.37037037037037</v>
      </c>
      <c r="Y209" s="743">
        <f>IFERROR(Y201/H201,"0")+IFERROR(Y202/H202,"0")+IFERROR(Y203/H203,"0")+IFERROR(Y204/H204,"0")+IFERROR(Y205/H205,"0")+IFERROR(Y206/H206,"0")+IFERROR(Y207/H207,"0")+IFERROR(Y208/H208,"0")</f>
        <v>118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0.81636000000000009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80</v>
      </c>
      <c r="Q210" s="751"/>
      <c r="R210" s="751"/>
      <c r="S210" s="751"/>
      <c r="T210" s="751"/>
      <c r="U210" s="751"/>
      <c r="V210" s="752"/>
      <c r="W210" s="37" t="s">
        <v>69</v>
      </c>
      <c r="X210" s="743">
        <f>IFERROR(SUM(X201:X208),"0")</f>
        <v>401</v>
      </c>
      <c r="Y210" s="743">
        <f>IFERROR(SUM(Y201:Y208),"0")</f>
        <v>414.00000000000006</v>
      </c>
      <c r="Z210" s="37"/>
      <c r="AA210" s="744"/>
      <c r="AB210" s="744"/>
      <c r="AC210" s="744"/>
    </row>
    <row r="211" spans="1:68" ht="14.25" customHeight="1" x14ac:dyDescent="0.25">
      <c r="A211" s="762" t="s">
        <v>64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349</v>
      </c>
      <c r="B212" s="54" t="s">
        <v>350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69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93</v>
      </c>
      <c r="L213" s="32"/>
      <c r="M213" s="33" t="s">
        <v>133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69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93</v>
      </c>
      <c r="L214" s="32"/>
      <c r="M214" s="33" t="s">
        <v>103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69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357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358</v>
      </c>
      <c r="B215" s="54" t="s">
        <v>359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93</v>
      </c>
      <c r="L215" s="32"/>
      <c r="M215" s="33" t="s">
        <v>103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69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360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69</v>
      </c>
      <c r="X216" s="741">
        <v>20</v>
      </c>
      <c r="Y216" s="742">
        <f t="shared" si="35"/>
        <v>21.599999999999998</v>
      </c>
      <c r="Z216" s="36">
        <f t="shared" ref="Z216:Z223" si="40">IFERROR(IF(Y216=0,"",ROUNDUP(Y216/H216,0)*0.00651),"")</f>
        <v>5.8590000000000003E-2</v>
      </c>
      <c r="AA216" s="56"/>
      <c r="AB216" s="57"/>
      <c r="AC216" s="281" t="s">
        <v>351</v>
      </c>
      <c r="AG216" s="64"/>
      <c r="AJ216" s="68"/>
      <c r="AK216" s="68">
        <v>0</v>
      </c>
      <c r="BB216" s="282" t="s">
        <v>1</v>
      </c>
      <c r="BM216" s="64">
        <f t="shared" si="36"/>
        <v>22.25</v>
      </c>
      <c r="BN216" s="64">
        <f t="shared" si="37"/>
        <v>24.029999999999998</v>
      </c>
      <c r="BO216" s="64">
        <f t="shared" si="38"/>
        <v>4.5787545787545791E-2</v>
      </c>
      <c r="BP216" s="64">
        <f t="shared" si="39"/>
        <v>4.9450549450549455E-2</v>
      </c>
    </row>
    <row r="217" spans="1:68" ht="27" customHeight="1" x14ac:dyDescent="0.25">
      <c r="A217" s="54" t="s">
        <v>363</v>
      </c>
      <c r="B217" s="54" t="s">
        <v>364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67</v>
      </c>
      <c r="L217" s="32"/>
      <c r="M217" s="33" t="s">
        <v>133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69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366</v>
      </c>
      <c r="B218" s="54" t="s">
        <v>367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67</v>
      </c>
      <c r="L218" s="32"/>
      <c r="M218" s="33" t="s">
        <v>103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69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360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368</v>
      </c>
      <c r="B219" s="54" t="s">
        <v>369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67</v>
      </c>
      <c r="L219" s="32"/>
      <c r="M219" s="33" t="s">
        <v>103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69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370</v>
      </c>
      <c r="B220" s="54" t="s">
        <v>371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67</v>
      </c>
      <c r="L220" s="32"/>
      <c r="M220" s="33" t="s">
        <v>68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69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372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373</v>
      </c>
      <c r="B221" s="54" t="s">
        <v>374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67</v>
      </c>
      <c r="L221" s="32"/>
      <c r="M221" s="33" t="s">
        <v>68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69</v>
      </c>
      <c r="X221" s="741">
        <v>56</v>
      </c>
      <c r="Y221" s="742">
        <f t="shared" si="35"/>
        <v>57.599999999999994</v>
      </c>
      <c r="Z221" s="36">
        <f t="shared" si="40"/>
        <v>0.15623999999999999</v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36"/>
        <v>61.88</v>
      </c>
      <c r="BN221" s="64">
        <f t="shared" si="37"/>
        <v>63.648000000000003</v>
      </c>
      <c r="BO221" s="64">
        <f t="shared" si="38"/>
        <v>0.12820512820512822</v>
      </c>
      <c r="BP221" s="64">
        <f t="shared" si="39"/>
        <v>0.13186813186813187</v>
      </c>
    </row>
    <row r="222" spans="1:68" ht="27" customHeight="1" x14ac:dyDescent="0.25">
      <c r="A222" s="54" t="s">
        <v>375</v>
      </c>
      <c r="B222" s="54" t="s">
        <v>376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69</v>
      </c>
      <c r="X222" s="741">
        <v>40</v>
      </c>
      <c r="Y222" s="742">
        <f t="shared" si="35"/>
        <v>40.799999999999997</v>
      </c>
      <c r="Z222" s="36">
        <f t="shared" si="40"/>
        <v>0.11067</v>
      </c>
      <c r="AA222" s="56"/>
      <c r="AB222" s="57"/>
      <c r="AC222" s="293" t="s">
        <v>377</v>
      </c>
      <c r="AG222" s="64"/>
      <c r="AJ222" s="68"/>
      <c r="AK222" s="68">
        <v>0</v>
      </c>
      <c r="BB222" s="294" t="s">
        <v>1</v>
      </c>
      <c r="BM222" s="64">
        <f t="shared" si="36"/>
        <v>44.3</v>
      </c>
      <c r="BN222" s="64">
        <f t="shared" si="37"/>
        <v>45.185999999999993</v>
      </c>
      <c r="BO222" s="64">
        <f t="shared" si="38"/>
        <v>9.1575091575091583E-2</v>
      </c>
      <c r="BP222" s="64">
        <f t="shared" si="39"/>
        <v>9.3406593406593408E-2</v>
      </c>
    </row>
    <row r="223" spans="1:68" ht="27" customHeight="1" x14ac:dyDescent="0.25">
      <c r="A223" s="54" t="s">
        <v>378</v>
      </c>
      <c r="B223" s="54" t="s">
        <v>379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67</v>
      </c>
      <c r="L223" s="32"/>
      <c r="M223" s="33" t="s">
        <v>380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69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381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80</v>
      </c>
      <c r="Q224" s="751"/>
      <c r="R224" s="751"/>
      <c r="S224" s="751"/>
      <c r="T224" s="751"/>
      <c r="U224" s="751"/>
      <c r="V224" s="752"/>
      <c r="W224" s="37" t="s">
        <v>81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48.333333333333343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50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0.32550000000000001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80</v>
      </c>
      <c r="Q225" s="751"/>
      <c r="R225" s="751"/>
      <c r="S225" s="751"/>
      <c r="T225" s="751"/>
      <c r="U225" s="751"/>
      <c r="V225" s="752"/>
      <c r="W225" s="37" t="s">
        <v>69</v>
      </c>
      <c r="X225" s="743">
        <f>IFERROR(SUM(X212:X223),"0")</f>
        <v>116</v>
      </c>
      <c r="Y225" s="743">
        <f>IFERROR(SUM(Y212:Y223),"0")</f>
        <v>119.99999999999999</v>
      </c>
      <c r="Z225" s="37"/>
      <c r="AA225" s="744"/>
      <c r="AB225" s="744"/>
      <c r="AC225" s="744"/>
    </row>
    <row r="226" spans="1:68" ht="14.25" customHeight="1" x14ac:dyDescent="0.25">
      <c r="A226" s="762" t="s">
        <v>179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382</v>
      </c>
      <c r="B227" s="54" t="s">
        <v>383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101</v>
      </c>
      <c r="L227" s="32"/>
      <c r="M227" s="33" t="s">
        <v>133</v>
      </c>
      <c r="N227" s="33"/>
      <c r="O227" s="32">
        <v>30</v>
      </c>
      <c r="P227" s="1044" t="s">
        <v>384</v>
      </c>
      <c r="Q227" s="748"/>
      <c r="R227" s="748"/>
      <c r="S227" s="748"/>
      <c r="T227" s="749"/>
      <c r="U227" s="34"/>
      <c r="V227" s="34"/>
      <c r="W227" s="35" t="s">
        <v>69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101</v>
      </c>
      <c r="L228" s="32"/>
      <c r="M228" s="33" t="s">
        <v>103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69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388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67</v>
      </c>
      <c r="L229" s="32"/>
      <c r="M229" s="33" t="s">
        <v>133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69</v>
      </c>
      <c r="X229" s="741">
        <v>24</v>
      </c>
      <c r="Y229" s="742">
        <f>IFERROR(IF(X229="",0,CEILING((X229/$H229),1)*$H229),"")</f>
        <v>24</v>
      </c>
      <c r="Z229" s="36">
        <f>IFERROR(IF(Y229=0,"",ROUNDUP(Y229/H229,0)*0.00651),"")</f>
        <v>6.5100000000000005E-2</v>
      </c>
      <c r="AA229" s="56"/>
      <c r="AB229" s="57"/>
      <c r="AC229" s="301" t="s">
        <v>391</v>
      </c>
      <c r="AG229" s="64"/>
      <c r="AJ229" s="68"/>
      <c r="AK229" s="68">
        <v>0</v>
      </c>
      <c r="BB229" s="302" t="s">
        <v>1</v>
      </c>
      <c r="BM229" s="64">
        <f>IFERROR(X229*I229/H229,"0")</f>
        <v>26.520000000000003</v>
      </c>
      <c r="BN229" s="64">
        <f>IFERROR(Y229*I229/H229,"0")</f>
        <v>26.520000000000003</v>
      </c>
      <c r="BO229" s="64">
        <f>IFERROR(1/J229*(X229/H229),"0")</f>
        <v>5.4945054945054951E-2</v>
      </c>
      <c r="BP229" s="64">
        <f>IFERROR(1/J229*(Y229/H229),"0")</f>
        <v>5.4945054945054951E-2</v>
      </c>
    </row>
    <row r="230" spans="1:68" ht="27" customHeight="1" x14ac:dyDescent="0.25">
      <c r="A230" s="54" t="s">
        <v>392</v>
      </c>
      <c r="B230" s="54" t="s">
        <v>393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67</v>
      </c>
      <c r="L230" s="32"/>
      <c r="M230" s="33" t="s">
        <v>103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69</v>
      </c>
      <c r="X230" s="741">
        <v>64</v>
      </c>
      <c r="Y230" s="742">
        <f>IFERROR(IF(X230="",0,CEILING((X230/$H230),1)*$H230),"")</f>
        <v>64.8</v>
      </c>
      <c r="Z230" s="36">
        <f>IFERROR(IF(Y230=0,"",ROUNDUP(Y230/H230,0)*0.00651),"")</f>
        <v>0.17577000000000001</v>
      </c>
      <c r="AA230" s="56"/>
      <c r="AB230" s="57"/>
      <c r="AC230" s="303" t="s">
        <v>385</v>
      </c>
      <c r="AG230" s="64"/>
      <c r="AJ230" s="68"/>
      <c r="AK230" s="68">
        <v>0</v>
      </c>
      <c r="BB230" s="304" t="s">
        <v>1</v>
      </c>
      <c r="BM230" s="64">
        <f>IFERROR(X230*I230/H230,"0")</f>
        <v>70.720000000000013</v>
      </c>
      <c r="BN230" s="64">
        <f>IFERROR(Y230*I230/H230,"0")</f>
        <v>71.604000000000013</v>
      </c>
      <c r="BO230" s="64">
        <f>IFERROR(1/J230*(X230/H230),"0")</f>
        <v>0.14652014652014653</v>
      </c>
      <c r="BP230" s="64">
        <f>IFERROR(1/J230*(Y230/H230),"0")</f>
        <v>0.14835164835164835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80</v>
      </c>
      <c r="Q231" s="751"/>
      <c r="R231" s="751"/>
      <c r="S231" s="751"/>
      <c r="T231" s="751"/>
      <c r="U231" s="751"/>
      <c r="V231" s="752"/>
      <c r="W231" s="37" t="s">
        <v>81</v>
      </c>
      <c r="X231" s="743">
        <f>IFERROR(X227/H227,"0")+IFERROR(X228/H228,"0")+IFERROR(X229/H229,"0")+IFERROR(X230/H230,"0")</f>
        <v>36.666666666666671</v>
      </c>
      <c r="Y231" s="743">
        <f>IFERROR(Y227/H227,"0")+IFERROR(Y228/H228,"0")+IFERROR(Y229/H229,"0")+IFERROR(Y230/H230,"0")</f>
        <v>37</v>
      </c>
      <c r="Z231" s="743">
        <f>IFERROR(IF(Z227="",0,Z227),"0")+IFERROR(IF(Z228="",0,Z228),"0")+IFERROR(IF(Z229="",0,Z229),"0")+IFERROR(IF(Z230="",0,Z230),"0")</f>
        <v>0.24087000000000003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80</v>
      </c>
      <c r="Q232" s="751"/>
      <c r="R232" s="751"/>
      <c r="S232" s="751"/>
      <c r="T232" s="751"/>
      <c r="U232" s="751"/>
      <c r="V232" s="752"/>
      <c r="W232" s="37" t="s">
        <v>69</v>
      </c>
      <c r="X232" s="743">
        <f>IFERROR(SUM(X227:X230),"0")</f>
        <v>88</v>
      </c>
      <c r="Y232" s="743">
        <f>IFERROR(SUM(Y227:Y230),"0")</f>
        <v>88.8</v>
      </c>
      <c r="Z232" s="37"/>
      <c r="AA232" s="744"/>
      <c r="AB232" s="744"/>
      <c r="AC232" s="744"/>
    </row>
    <row r="233" spans="1:68" ht="16.5" customHeight="1" x14ac:dyDescent="0.25">
      <c r="A233" s="753" t="s">
        <v>394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90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395</v>
      </c>
      <c r="B235" s="54" t="s">
        <v>396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93</v>
      </c>
      <c r="L235" s="32"/>
      <c r="M235" s="33" t="s">
        <v>397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69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398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395</v>
      </c>
      <c r="B236" s="54" t="s">
        <v>399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93</v>
      </c>
      <c r="L236" s="32"/>
      <c r="M236" s="33" t="s">
        <v>94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69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69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404</v>
      </c>
      <c r="B238" s="54" t="s">
        <v>405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93</v>
      </c>
      <c r="L238" s="32"/>
      <c r="M238" s="33" t="s">
        <v>397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69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398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404</v>
      </c>
      <c r="B239" s="54" t="s">
        <v>406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93</v>
      </c>
      <c r="L239" s="32"/>
      <c r="M239" s="33" t="s">
        <v>103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69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407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408</v>
      </c>
      <c r="B240" s="54" t="s">
        <v>409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69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410</v>
      </c>
      <c r="B241" s="54" t="s">
        <v>411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101</v>
      </c>
      <c r="L241" s="32"/>
      <c r="M241" s="33" t="s">
        <v>94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69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101</v>
      </c>
      <c r="L242" s="32"/>
      <c r="M242" s="33" t="s">
        <v>94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69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407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80</v>
      </c>
      <c r="Q243" s="751"/>
      <c r="R243" s="751"/>
      <c r="S243" s="751"/>
      <c r="T243" s="751"/>
      <c r="U243" s="751"/>
      <c r="V243" s="752"/>
      <c r="W243" s="37" t="s">
        <v>81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80</v>
      </c>
      <c r="Q244" s="751"/>
      <c r="R244" s="751"/>
      <c r="S244" s="751"/>
      <c r="T244" s="751"/>
      <c r="U244" s="751"/>
      <c r="V244" s="752"/>
      <c r="W244" s="37" t="s">
        <v>69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414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90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415</v>
      </c>
      <c r="B247" s="54" t="s">
        <v>416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93</v>
      </c>
      <c r="L247" s="32"/>
      <c r="M247" s="33" t="s">
        <v>397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69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417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415</v>
      </c>
      <c r="B248" s="54" t="s">
        <v>418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93</v>
      </c>
      <c r="L248" s="32"/>
      <c r="M248" s="33" t="s">
        <v>94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69</v>
      </c>
      <c r="X248" s="741">
        <v>20</v>
      </c>
      <c r="Y248" s="742">
        <f t="shared" si="46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47"/>
        <v>20.75</v>
      </c>
      <c r="BN248" s="64">
        <f t="shared" si="48"/>
        <v>24.07</v>
      </c>
      <c r="BO248" s="64">
        <f t="shared" si="49"/>
        <v>2.6939655172413795E-2</v>
      </c>
      <c r="BP248" s="64">
        <f t="shared" si="50"/>
        <v>3.125E-2</v>
      </c>
    </row>
    <row r="249" spans="1:68" ht="27" customHeight="1" x14ac:dyDescent="0.25">
      <c r="A249" s="54" t="s">
        <v>420</v>
      </c>
      <c r="B249" s="54" t="s">
        <v>421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69</v>
      </c>
      <c r="X249" s="741">
        <v>10</v>
      </c>
      <c r="Y249" s="742">
        <f t="shared" si="46"/>
        <v>11.6</v>
      </c>
      <c r="Z249" s="36">
        <f>IFERROR(IF(Y249=0,"",ROUNDUP(Y249/H249,0)*0.01898),"")</f>
        <v>1.898E-2</v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47"/>
        <v>10.375</v>
      </c>
      <c r="BN249" s="64">
        <f t="shared" si="48"/>
        <v>12.035</v>
      </c>
      <c r="BO249" s="64">
        <f t="shared" si="49"/>
        <v>1.3469827586206897E-2</v>
      </c>
      <c r="BP249" s="64">
        <f t="shared" si="50"/>
        <v>1.5625E-2</v>
      </c>
    </row>
    <row r="250" spans="1:68" ht="27" customHeight="1" x14ac:dyDescent="0.25">
      <c r="A250" s="54" t="s">
        <v>423</v>
      </c>
      <c r="B250" s="54" t="s">
        <v>424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93</v>
      </c>
      <c r="L250" s="32"/>
      <c r="M250" s="33" t="s">
        <v>397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69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417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423</v>
      </c>
      <c r="B251" s="54" t="s">
        <v>425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69</v>
      </c>
      <c r="X251" s="741">
        <v>120</v>
      </c>
      <c r="Y251" s="742">
        <f t="shared" si="46"/>
        <v>127.6</v>
      </c>
      <c r="Z251" s="36">
        <f>IFERROR(IF(Y251=0,"",ROUNDUP(Y251/H251,0)*0.01898),"")</f>
        <v>0.20877999999999999</v>
      </c>
      <c r="AA251" s="56"/>
      <c r="AB251" s="57"/>
      <c r="AC251" s="329" t="s">
        <v>426</v>
      </c>
      <c r="AG251" s="64"/>
      <c r="AJ251" s="68"/>
      <c r="AK251" s="68">
        <v>0</v>
      </c>
      <c r="BB251" s="330" t="s">
        <v>1</v>
      </c>
      <c r="BM251" s="64">
        <f t="shared" si="47"/>
        <v>124.50000000000001</v>
      </c>
      <c r="BN251" s="64">
        <f t="shared" si="48"/>
        <v>132.38499999999999</v>
      </c>
      <c r="BO251" s="64">
        <f t="shared" si="49"/>
        <v>0.16163793103448276</v>
      </c>
      <c r="BP251" s="64">
        <f t="shared" si="50"/>
        <v>0.171875</v>
      </c>
    </row>
    <row r="252" spans="1:68" ht="27" customHeight="1" x14ac:dyDescent="0.25">
      <c r="A252" s="54" t="s">
        <v>427</v>
      </c>
      <c r="B252" s="54" t="s">
        <v>428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101</v>
      </c>
      <c r="L252" s="32"/>
      <c r="M252" s="33" t="s">
        <v>94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69</v>
      </c>
      <c r="X252" s="741">
        <v>32</v>
      </c>
      <c r="Y252" s="742">
        <f t="shared" si="46"/>
        <v>32</v>
      </c>
      <c r="Z252" s="36">
        <f>IFERROR(IF(Y252=0,"",ROUNDUP(Y252/H252,0)*0.00902),"")</f>
        <v>7.2160000000000002E-2</v>
      </c>
      <c r="AA252" s="56"/>
      <c r="AB252" s="57"/>
      <c r="AC252" s="331" t="s">
        <v>419</v>
      </c>
      <c r="AG252" s="64"/>
      <c r="AJ252" s="68"/>
      <c r="AK252" s="68">
        <v>0</v>
      </c>
      <c r="BB252" s="332" t="s">
        <v>1</v>
      </c>
      <c r="BM252" s="64">
        <f t="shared" si="47"/>
        <v>33.68</v>
      </c>
      <c r="BN252" s="64">
        <f t="shared" si="48"/>
        <v>33.68</v>
      </c>
      <c r="BO252" s="64">
        <f t="shared" si="49"/>
        <v>6.0606060606060608E-2</v>
      </c>
      <c r="BP252" s="64">
        <f t="shared" si="50"/>
        <v>6.0606060606060608E-2</v>
      </c>
    </row>
    <row r="253" spans="1:68" ht="27" customHeight="1" x14ac:dyDescent="0.25">
      <c r="A253" s="54" t="s">
        <v>429</v>
      </c>
      <c r="B253" s="54" t="s">
        <v>430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69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431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432</v>
      </c>
      <c r="B254" s="54" t="s">
        <v>433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69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434</v>
      </c>
      <c r="B255" s="54" t="s">
        <v>435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69</v>
      </c>
      <c r="X255" s="741">
        <v>16</v>
      </c>
      <c r="Y255" s="742">
        <f t="shared" si="46"/>
        <v>16</v>
      </c>
      <c r="Z255" s="36">
        <f>IFERROR(IF(Y255=0,"",ROUNDUP(Y255/H255,0)*0.00902),"")</f>
        <v>3.6080000000000001E-2</v>
      </c>
      <c r="AA255" s="56"/>
      <c r="AB255" s="57"/>
      <c r="AC255" s="337" t="s">
        <v>426</v>
      </c>
      <c r="AG255" s="64"/>
      <c r="AJ255" s="68"/>
      <c r="AK255" s="68">
        <v>0</v>
      </c>
      <c r="BB255" s="338" t="s">
        <v>1</v>
      </c>
      <c r="BM255" s="64">
        <f t="shared" si="47"/>
        <v>16.84</v>
      </c>
      <c r="BN255" s="64">
        <f t="shared" si="48"/>
        <v>16.84</v>
      </c>
      <c r="BO255" s="64">
        <f t="shared" si="49"/>
        <v>3.0303030303030304E-2</v>
      </c>
      <c r="BP255" s="64">
        <f t="shared" si="50"/>
        <v>3.0303030303030304E-2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80</v>
      </c>
      <c r="Q256" s="751"/>
      <c r="R256" s="751"/>
      <c r="S256" s="751"/>
      <c r="T256" s="751"/>
      <c r="U256" s="751"/>
      <c r="V256" s="752"/>
      <c r="W256" s="37" t="s">
        <v>81</v>
      </c>
      <c r="X256" s="743">
        <f>IFERROR(X247/H247,"0")+IFERROR(X248/H248,"0")+IFERROR(X249/H249,"0")+IFERROR(X250/H250,"0")+IFERROR(X251/H251,"0")+IFERROR(X252/H252,"0")+IFERROR(X253/H253,"0")+IFERROR(X254/H254,"0")+IFERROR(X255/H255,"0")</f>
        <v>24.931034482758619</v>
      </c>
      <c r="Y256" s="743">
        <f>IFERROR(Y247/H247,"0")+IFERROR(Y248/H248,"0")+IFERROR(Y249/H249,"0")+IFERROR(Y250/H250,"0")+IFERROR(Y251/H251,"0")+IFERROR(Y252/H252,"0")+IFERROR(Y253/H253,"0")+IFERROR(Y254/H254,"0")+IFERROR(Y255/H255,"0")</f>
        <v>26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0.37396000000000001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80</v>
      </c>
      <c r="Q257" s="751"/>
      <c r="R257" s="751"/>
      <c r="S257" s="751"/>
      <c r="T257" s="751"/>
      <c r="U257" s="751"/>
      <c r="V257" s="752"/>
      <c r="W257" s="37" t="s">
        <v>69</v>
      </c>
      <c r="X257" s="743">
        <f>IFERROR(SUM(X247:X255),"0")</f>
        <v>198</v>
      </c>
      <c r="Y257" s="743">
        <f>IFERROR(SUM(Y247:Y255),"0")</f>
        <v>210.39999999999998</v>
      </c>
      <c r="Z257" s="37"/>
      <c r="AA257" s="744"/>
      <c r="AB257" s="744"/>
      <c r="AC257" s="744"/>
    </row>
    <row r="258" spans="1:68" ht="14.25" customHeight="1" x14ac:dyDescent="0.25">
      <c r="A258" s="762" t="s">
        <v>137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436</v>
      </c>
      <c r="B259" s="54" t="s">
        <v>437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111</v>
      </c>
      <c r="L259" s="32"/>
      <c r="M259" s="33" t="s">
        <v>103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69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438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80</v>
      </c>
      <c r="Q260" s="751"/>
      <c r="R260" s="751"/>
      <c r="S260" s="751"/>
      <c r="T260" s="751"/>
      <c r="U260" s="751"/>
      <c r="V260" s="752"/>
      <c r="W260" s="37" t="s">
        <v>81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80</v>
      </c>
      <c r="Q261" s="751"/>
      <c r="R261" s="751"/>
      <c r="S261" s="751"/>
      <c r="T261" s="751"/>
      <c r="U261" s="751"/>
      <c r="V261" s="752"/>
      <c r="W261" s="37" t="s">
        <v>69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439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90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440</v>
      </c>
      <c r="B264" s="54" t="s">
        <v>441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93</v>
      </c>
      <c r="L264" s="32"/>
      <c r="M264" s="33" t="s">
        <v>94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69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443</v>
      </c>
      <c r="B265" s="54" t="s">
        <v>444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93</v>
      </c>
      <c r="L265" s="32"/>
      <c r="M265" s="33" t="s">
        <v>397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69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445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443</v>
      </c>
      <c r="B266" s="54" t="s">
        <v>446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93</v>
      </c>
      <c r="L266" s="32"/>
      <c r="M266" s="33" t="s">
        <v>94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69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93</v>
      </c>
      <c r="L267" s="32"/>
      <c r="M267" s="33" t="s">
        <v>94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69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451</v>
      </c>
      <c r="B268" s="54" t="s">
        <v>452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93</v>
      </c>
      <c r="L268" s="32"/>
      <c r="M268" s="33" t="s">
        <v>94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69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101</v>
      </c>
      <c r="L269" s="32"/>
      <c r="M269" s="33" t="s">
        <v>94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69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101</v>
      </c>
      <c r="L270" s="32"/>
      <c r="M270" s="33" t="s">
        <v>94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69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101</v>
      </c>
      <c r="L271" s="32"/>
      <c r="M271" s="33" t="s">
        <v>94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69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463</v>
      </c>
      <c r="B272" s="54" t="s">
        <v>464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101</v>
      </c>
      <c r="L272" s="32"/>
      <c r="M272" s="33" t="s">
        <v>94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69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465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80</v>
      </c>
      <c r="Q273" s="751"/>
      <c r="R273" s="751"/>
      <c r="S273" s="751"/>
      <c r="T273" s="751"/>
      <c r="U273" s="751"/>
      <c r="V273" s="752"/>
      <c r="W273" s="37" t="s">
        <v>81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80</v>
      </c>
      <c r="Q274" s="751"/>
      <c r="R274" s="751"/>
      <c r="S274" s="751"/>
      <c r="T274" s="751"/>
      <c r="U274" s="751"/>
      <c r="V274" s="752"/>
      <c r="W274" s="37" t="s">
        <v>69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466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90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467</v>
      </c>
      <c r="B277" s="54" t="s">
        <v>468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93</v>
      </c>
      <c r="L277" s="32"/>
      <c r="M277" s="33" t="s">
        <v>94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69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407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80</v>
      </c>
      <c r="Q278" s="751"/>
      <c r="R278" s="751"/>
      <c r="S278" s="751"/>
      <c r="T278" s="751"/>
      <c r="U278" s="751"/>
      <c r="V278" s="752"/>
      <c r="W278" s="37" t="s">
        <v>81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80</v>
      </c>
      <c r="Q279" s="751"/>
      <c r="R279" s="751"/>
      <c r="S279" s="751"/>
      <c r="T279" s="751"/>
      <c r="U279" s="751"/>
      <c r="V279" s="752"/>
      <c r="W279" s="37" t="s">
        <v>69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469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90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470</v>
      </c>
      <c r="B282" s="54" t="s">
        <v>471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93</v>
      </c>
      <c r="L282" s="32"/>
      <c r="M282" s="33" t="s">
        <v>103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69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95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472</v>
      </c>
      <c r="B283" s="54" t="s">
        <v>473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93</v>
      </c>
      <c r="L283" s="32"/>
      <c r="M283" s="33" t="s">
        <v>103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69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475</v>
      </c>
      <c r="B284" s="54" t="s">
        <v>476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93</v>
      </c>
      <c r="L284" s="32"/>
      <c r="M284" s="33" t="s">
        <v>103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69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477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80</v>
      </c>
      <c r="Q285" s="751"/>
      <c r="R285" s="751"/>
      <c r="S285" s="751"/>
      <c r="T285" s="751"/>
      <c r="U285" s="751"/>
      <c r="V285" s="752"/>
      <c r="W285" s="37" t="s">
        <v>81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80</v>
      </c>
      <c r="Q286" s="751"/>
      <c r="R286" s="751"/>
      <c r="S286" s="751"/>
      <c r="T286" s="751"/>
      <c r="U286" s="751"/>
      <c r="V286" s="752"/>
      <c r="W286" s="37" t="s">
        <v>69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478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64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479</v>
      </c>
      <c r="B289" s="54" t="s">
        <v>480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93</v>
      </c>
      <c r="L289" s="32"/>
      <c r="M289" s="33" t="s">
        <v>103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69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101</v>
      </c>
      <c r="L290" s="32"/>
      <c r="M290" s="33" t="s">
        <v>68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69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484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485</v>
      </c>
      <c r="B291" s="54" t="s">
        <v>486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67</v>
      </c>
      <c r="L291" s="32"/>
      <c r="M291" s="33" t="s">
        <v>103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69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487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67</v>
      </c>
      <c r="L292" s="32"/>
      <c r="M292" s="33" t="s">
        <v>133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69</v>
      </c>
      <c r="X292" s="741">
        <v>120</v>
      </c>
      <c r="Y292" s="742">
        <f t="shared" si="56"/>
        <v>120</v>
      </c>
      <c r="Z292" s="36">
        <f>IFERROR(IF(Y292=0,"",ROUNDUP(Y292/H292,0)*0.00651),"")</f>
        <v>0.32550000000000001</v>
      </c>
      <c r="AA292" s="56"/>
      <c r="AB292" s="57"/>
      <c r="AC292" s="373" t="s">
        <v>490</v>
      </c>
      <c r="AG292" s="64"/>
      <c r="AJ292" s="68"/>
      <c r="AK292" s="68">
        <v>0</v>
      </c>
      <c r="BB292" s="374" t="s">
        <v>1</v>
      </c>
      <c r="BM292" s="64">
        <f t="shared" si="57"/>
        <v>132.60000000000002</v>
      </c>
      <c r="BN292" s="64">
        <f t="shared" si="58"/>
        <v>132.60000000000002</v>
      </c>
      <c r="BO292" s="64">
        <f t="shared" si="59"/>
        <v>0.27472527472527475</v>
      </c>
      <c r="BP292" s="64">
        <f t="shared" si="60"/>
        <v>0.27472527472527475</v>
      </c>
    </row>
    <row r="293" spans="1:68" ht="37.5" customHeight="1" x14ac:dyDescent="0.25">
      <c r="A293" s="54" t="s">
        <v>491</v>
      </c>
      <c r="B293" s="54" t="s">
        <v>492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67</v>
      </c>
      <c r="L293" s="32" t="s">
        <v>102</v>
      </c>
      <c r="M293" s="33" t="s">
        <v>103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69</v>
      </c>
      <c r="X293" s="741">
        <v>180</v>
      </c>
      <c r="Y293" s="742">
        <f t="shared" si="56"/>
        <v>180</v>
      </c>
      <c r="Z293" s="36">
        <f>IFERROR(IF(Y293=0,"",ROUNDUP(Y293/H293,0)*0.00651),"")</f>
        <v>0.48825000000000002</v>
      </c>
      <c r="AA293" s="56"/>
      <c r="AB293" s="57"/>
      <c r="AC293" s="375" t="s">
        <v>481</v>
      </c>
      <c r="AG293" s="64"/>
      <c r="AJ293" s="68" t="s">
        <v>104</v>
      </c>
      <c r="AK293" s="68">
        <v>436.8</v>
      </c>
      <c r="BB293" s="376" t="s">
        <v>1</v>
      </c>
      <c r="BM293" s="64">
        <f t="shared" si="57"/>
        <v>193.50000000000003</v>
      </c>
      <c r="BN293" s="64">
        <f t="shared" si="58"/>
        <v>193.50000000000003</v>
      </c>
      <c r="BO293" s="64">
        <f t="shared" si="59"/>
        <v>0.41208791208791212</v>
      </c>
      <c r="BP293" s="64">
        <f t="shared" si="60"/>
        <v>0.41208791208791212</v>
      </c>
    </row>
    <row r="294" spans="1:68" ht="37.5" customHeight="1" x14ac:dyDescent="0.25">
      <c r="A294" s="54" t="s">
        <v>493</v>
      </c>
      <c r="B294" s="54" t="s">
        <v>494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101</v>
      </c>
      <c r="L294" s="32"/>
      <c r="M294" s="33" t="s">
        <v>68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69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495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80</v>
      </c>
      <c r="Q295" s="751"/>
      <c r="R295" s="751"/>
      <c r="S295" s="751"/>
      <c r="T295" s="751"/>
      <c r="U295" s="751"/>
      <c r="V295" s="752"/>
      <c r="W295" s="37" t="s">
        <v>81</v>
      </c>
      <c r="X295" s="743">
        <f>IFERROR(X289/H289,"0")+IFERROR(X290/H290,"0")+IFERROR(X291/H291,"0")+IFERROR(X292/H292,"0")+IFERROR(X293/H293,"0")+IFERROR(X294/H294,"0")</f>
        <v>125</v>
      </c>
      <c r="Y295" s="743">
        <f>IFERROR(Y289/H289,"0")+IFERROR(Y290/H290,"0")+IFERROR(Y291/H291,"0")+IFERROR(Y292/H292,"0")+IFERROR(Y293/H293,"0")+IFERROR(Y294/H294,"0")</f>
        <v>125</v>
      </c>
      <c r="Z295" s="743">
        <f>IFERROR(IF(Z289="",0,Z289),"0")+IFERROR(IF(Z290="",0,Z290),"0")+IFERROR(IF(Z291="",0,Z291),"0")+IFERROR(IF(Z292="",0,Z292),"0")+IFERROR(IF(Z293="",0,Z293),"0")+IFERROR(IF(Z294="",0,Z294),"0")</f>
        <v>0.81374999999999997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80</v>
      </c>
      <c r="Q296" s="751"/>
      <c r="R296" s="751"/>
      <c r="S296" s="751"/>
      <c r="T296" s="751"/>
      <c r="U296" s="751"/>
      <c r="V296" s="752"/>
      <c r="W296" s="37" t="s">
        <v>69</v>
      </c>
      <c r="X296" s="743">
        <f>IFERROR(SUM(X289:X294),"0")</f>
        <v>300</v>
      </c>
      <c r="Y296" s="743">
        <f>IFERROR(SUM(Y289:Y294),"0")</f>
        <v>300</v>
      </c>
      <c r="Z296" s="37"/>
      <c r="AA296" s="744"/>
      <c r="AB296" s="744"/>
      <c r="AC296" s="744"/>
    </row>
    <row r="297" spans="1:68" ht="16.5" customHeight="1" x14ac:dyDescent="0.25">
      <c r="A297" s="753" t="s">
        <v>496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90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497</v>
      </c>
      <c r="B299" s="54" t="s">
        <v>498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101</v>
      </c>
      <c r="L299" s="32"/>
      <c r="M299" s="33" t="s">
        <v>103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69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499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80</v>
      </c>
      <c r="Q300" s="751"/>
      <c r="R300" s="751"/>
      <c r="S300" s="751"/>
      <c r="T300" s="751"/>
      <c r="U300" s="751"/>
      <c r="V300" s="752"/>
      <c r="W300" s="37" t="s">
        <v>81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80</v>
      </c>
      <c r="Q301" s="751"/>
      <c r="R301" s="751"/>
      <c r="S301" s="751"/>
      <c r="T301" s="751"/>
      <c r="U301" s="751"/>
      <c r="V301" s="752"/>
      <c r="W301" s="37" t="s">
        <v>69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148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500</v>
      </c>
      <c r="B303" s="54" t="s">
        <v>501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111</v>
      </c>
      <c r="L303" s="32"/>
      <c r="M303" s="33" t="s">
        <v>68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69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502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80</v>
      </c>
      <c r="Q304" s="751"/>
      <c r="R304" s="751"/>
      <c r="S304" s="751"/>
      <c r="T304" s="751"/>
      <c r="U304" s="751"/>
      <c r="V304" s="752"/>
      <c r="W304" s="37" t="s">
        <v>81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80</v>
      </c>
      <c r="Q305" s="751"/>
      <c r="R305" s="751"/>
      <c r="S305" s="751"/>
      <c r="T305" s="751"/>
      <c r="U305" s="751"/>
      <c r="V305" s="752"/>
      <c r="W305" s="37" t="s">
        <v>69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64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503</v>
      </c>
      <c r="B307" s="54" t="s">
        <v>504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67</v>
      </c>
      <c r="L307" s="32"/>
      <c r="M307" s="33" t="s">
        <v>133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69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505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506</v>
      </c>
      <c r="B308" s="54" t="s">
        <v>507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101</v>
      </c>
      <c r="L308" s="32"/>
      <c r="M308" s="33" t="s">
        <v>103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69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508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80</v>
      </c>
      <c r="Q309" s="751"/>
      <c r="R309" s="751"/>
      <c r="S309" s="751"/>
      <c r="T309" s="751"/>
      <c r="U309" s="751"/>
      <c r="V309" s="752"/>
      <c r="W309" s="37" t="s">
        <v>81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80</v>
      </c>
      <c r="Q310" s="751"/>
      <c r="R310" s="751"/>
      <c r="S310" s="751"/>
      <c r="T310" s="751"/>
      <c r="U310" s="751"/>
      <c r="V310" s="752"/>
      <c r="W310" s="37" t="s">
        <v>69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509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90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510</v>
      </c>
      <c r="B313" s="54" t="s">
        <v>511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101</v>
      </c>
      <c r="L313" s="32"/>
      <c r="M313" s="33" t="s">
        <v>94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69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512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80</v>
      </c>
      <c r="Q314" s="751"/>
      <c r="R314" s="751"/>
      <c r="S314" s="751"/>
      <c r="T314" s="751"/>
      <c r="U314" s="751"/>
      <c r="V314" s="752"/>
      <c r="W314" s="37" t="s">
        <v>81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80</v>
      </c>
      <c r="Q315" s="751"/>
      <c r="R315" s="751"/>
      <c r="S315" s="751"/>
      <c r="T315" s="751"/>
      <c r="U315" s="751"/>
      <c r="V315" s="752"/>
      <c r="W315" s="37" t="s">
        <v>69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148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513</v>
      </c>
      <c r="B317" s="54" t="s">
        <v>514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111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69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515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80</v>
      </c>
      <c r="Q318" s="751"/>
      <c r="R318" s="751"/>
      <c r="S318" s="751"/>
      <c r="T318" s="751"/>
      <c r="U318" s="751"/>
      <c r="V318" s="752"/>
      <c r="W318" s="37" t="s">
        <v>81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80</v>
      </c>
      <c r="Q319" s="751"/>
      <c r="R319" s="751"/>
      <c r="S319" s="751"/>
      <c r="T319" s="751"/>
      <c r="U319" s="751"/>
      <c r="V319" s="752"/>
      <c r="W319" s="37" t="s">
        <v>69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64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516</v>
      </c>
      <c r="B321" s="54" t="s">
        <v>517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67</v>
      </c>
      <c r="L321" s="32"/>
      <c r="M321" s="33" t="s">
        <v>103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69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518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519</v>
      </c>
      <c r="B322" s="54" t="s">
        <v>520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67</v>
      </c>
      <c r="L322" s="32"/>
      <c r="M322" s="33" t="s">
        <v>103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69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521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80</v>
      </c>
      <c r="Q323" s="751"/>
      <c r="R323" s="751"/>
      <c r="S323" s="751"/>
      <c r="T323" s="751"/>
      <c r="U323" s="751"/>
      <c r="V323" s="752"/>
      <c r="W323" s="37" t="s">
        <v>81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80</v>
      </c>
      <c r="Q324" s="751"/>
      <c r="R324" s="751"/>
      <c r="S324" s="751"/>
      <c r="T324" s="751"/>
      <c r="U324" s="751"/>
      <c r="V324" s="752"/>
      <c r="W324" s="37" t="s">
        <v>69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522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90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523</v>
      </c>
      <c r="B327" s="54" t="s">
        <v>524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93</v>
      </c>
      <c r="L327" s="32"/>
      <c r="M327" s="33" t="s">
        <v>94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69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407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525</v>
      </c>
      <c r="B328" s="54" t="s">
        <v>526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101</v>
      </c>
      <c r="L328" s="32"/>
      <c r="M328" s="33" t="s">
        <v>94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69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407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80</v>
      </c>
      <c r="Q329" s="751"/>
      <c r="R329" s="751"/>
      <c r="S329" s="751"/>
      <c r="T329" s="751"/>
      <c r="U329" s="751"/>
      <c r="V329" s="752"/>
      <c r="W329" s="37" t="s">
        <v>81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80</v>
      </c>
      <c r="Q330" s="751"/>
      <c r="R330" s="751"/>
      <c r="S330" s="751"/>
      <c r="T330" s="751"/>
      <c r="U330" s="751"/>
      <c r="V330" s="752"/>
      <c r="W330" s="37" t="s">
        <v>69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148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527</v>
      </c>
      <c r="B332" s="54" t="s">
        <v>528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111</v>
      </c>
      <c r="L332" s="32"/>
      <c r="M332" s="33" t="s">
        <v>68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69</v>
      </c>
      <c r="X332" s="741">
        <v>227.5</v>
      </c>
      <c r="Y332" s="742">
        <f>IFERROR(IF(X332="",0,CEILING((X332/$H332),1)*$H332),"")</f>
        <v>228.9</v>
      </c>
      <c r="Z332" s="36">
        <f>IFERROR(IF(Y332=0,"",ROUNDUP(Y332/H332,0)*0.00502),"")</f>
        <v>0.54718</v>
      </c>
      <c r="AA332" s="56"/>
      <c r="AB332" s="57"/>
      <c r="AC332" s="399" t="s">
        <v>529</v>
      </c>
      <c r="AG332" s="64"/>
      <c r="AJ332" s="68"/>
      <c r="AK332" s="68">
        <v>0</v>
      </c>
      <c r="BB332" s="400" t="s">
        <v>1</v>
      </c>
      <c r="BM332" s="64">
        <f>IFERROR(X332*I332/H332,"0")</f>
        <v>238.33333333333334</v>
      </c>
      <c r="BN332" s="64">
        <f>IFERROR(Y332*I332/H332,"0")</f>
        <v>239.8</v>
      </c>
      <c r="BO332" s="64">
        <f>IFERROR(1/J332*(X332/H332),"0")</f>
        <v>0.46296296296296297</v>
      </c>
      <c r="BP332" s="64">
        <f>IFERROR(1/J332*(Y332/H332),"0")</f>
        <v>0.46581196581196588</v>
      </c>
    </row>
    <row r="333" spans="1:68" ht="27" customHeight="1" x14ac:dyDescent="0.25">
      <c r="A333" s="54" t="s">
        <v>530</v>
      </c>
      <c r="B333" s="54" t="s">
        <v>531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111</v>
      </c>
      <c r="L333" s="32"/>
      <c r="M333" s="33" t="s">
        <v>68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69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529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80</v>
      </c>
      <c r="Q334" s="751"/>
      <c r="R334" s="751"/>
      <c r="S334" s="751"/>
      <c r="T334" s="751"/>
      <c r="U334" s="751"/>
      <c r="V334" s="752"/>
      <c r="W334" s="37" t="s">
        <v>81</v>
      </c>
      <c r="X334" s="743">
        <f>IFERROR(X332/H332,"0")+IFERROR(X333/H333,"0")</f>
        <v>108.33333333333333</v>
      </c>
      <c r="Y334" s="743">
        <f>IFERROR(Y332/H332,"0")+IFERROR(Y333/H333,"0")</f>
        <v>109</v>
      </c>
      <c r="Z334" s="743">
        <f>IFERROR(IF(Z332="",0,Z332),"0")+IFERROR(IF(Z333="",0,Z333),"0")</f>
        <v>0.54718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80</v>
      </c>
      <c r="Q335" s="751"/>
      <c r="R335" s="751"/>
      <c r="S335" s="751"/>
      <c r="T335" s="751"/>
      <c r="U335" s="751"/>
      <c r="V335" s="752"/>
      <c r="W335" s="37" t="s">
        <v>69</v>
      </c>
      <c r="X335" s="743">
        <f>IFERROR(SUM(X332:X333),"0")</f>
        <v>227.5</v>
      </c>
      <c r="Y335" s="743">
        <f>IFERROR(SUM(Y332:Y333),"0")</f>
        <v>228.9</v>
      </c>
      <c r="Z335" s="37"/>
      <c r="AA335" s="744"/>
      <c r="AB335" s="744"/>
      <c r="AC335" s="744"/>
    </row>
    <row r="336" spans="1:68" ht="14.25" customHeight="1" x14ac:dyDescent="0.25">
      <c r="A336" s="762" t="s">
        <v>64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532</v>
      </c>
      <c r="B337" s="54" t="s">
        <v>533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67</v>
      </c>
      <c r="L337" s="32"/>
      <c r="M337" s="33" t="s">
        <v>103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69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534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80</v>
      </c>
      <c r="Q338" s="751"/>
      <c r="R338" s="751"/>
      <c r="S338" s="751"/>
      <c r="T338" s="751"/>
      <c r="U338" s="751"/>
      <c r="V338" s="752"/>
      <c r="W338" s="37" t="s">
        <v>81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80</v>
      </c>
      <c r="Q339" s="751"/>
      <c r="R339" s="751"/>
      <c r="S339" s="751"/>
      <c r="T339" s="751"/>
      <c r="U339" s="751"/>
      <c r="V339" s="752"/>
      <c r="W339" s="37" t="s">
        <v>69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535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90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536</v>
      </c>
      <c r="B342" s="54" t="s">
        <v>537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111</v>
      </c>
      <c r="L342" s="32"/>
      <c r="M342" s="33" t="s">
        <v>103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69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538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80</v>
      </c>
      <c r="Q343" s="751"/>
      <c r="R343" s="751"/>
      <c r="S343" s="751"/>
      <c r="T343" s="751"/>
      <c r="U343" s="751"/>
      <c r="V343" s="752"/>
      <c r="W343" s="37" t="s">
        <v>81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80</v>
      </c>
      <c r="Q344" s="751"/>
      <c r="R344" s="751"/>
      <c r="S344" s="751"/>
      <c r="T344" s="751"/>
      <c r="U344" s="751"/>
      <c r="V344" s="752"/>
      <c r="W344" s="37" t="s">
        <v>69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539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90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540</v>
      </c>
      <c r="B347" s="54" t="s">
        <v>541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69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542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543</v>
      </c>
      <c r="B348" s="54" t="s">
        <v>544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93</v>
      </c>
      <c r="L348" s="32"/>
      <c r="M348" s="33" t="s">
        <v>397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69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545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543</v>
      </c>
      <c r="B349" s="54" t="s">
        <v>546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93</v>
      </c>
      <c r="L349" s="32" t="s">
        <v>547</v>
      </c>
      <c r="M349" s="33" t="s">
        <v>103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69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548</v>
      </c>
      <c r="AG349" s="64"/>
      <c r="AJ349" s="68" t="s">
        <v>549</v>
      </c>
      <c r="AK349" s="68">
        <v>86.4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93</v>
      </c>
      <c r="L350" s="32"/>
      <c r="M350" s="33" t="s">
        <v>94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69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552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101</v>
      </c>
      <c r="L351" s="32"/>
      <c r="M351" s="33" t="s">
        <v>94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69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555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101</v>
      </c>
      <c r="L352" s="32"/>
      <c r="M352" s="33" t="s">
        <v>94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69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558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101</v>
      </c>
      <c r="L353" s="32"/>
      <c r="M353" s="33" t="s">
        <v>94</v>
      </c>
      <c r="N353" s="33"/>
      <c r="O353" s="32">
        <v>55</v>
      </c>
      <c r="P353" s="9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69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548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561</v>
      </c>
      <c r="B354" s="54" t="s">
        <v>562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101</v>
      </c>
      <c r="L354" s="32"/>
      <c r="M354" s="33" t="s">
        <v>94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69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563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80</v>
      </c>
      <c r="Q355" s="751"/>
      <c r="R355" s="751"/>
      <c r="S355" s="751"/>
      <c r="T355" s="751"/>
      <c r="U355" s="751"/>
      <c r="V355" s="752"/>
      <c r="W355" s="37" t="s">
        <v>81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80</v>
      </c>
      <c r="Q356" s="751"/>
      <c r="R356" s="751"/>
      <c r="S356" s="751"/>
      <c r="T356" s="751"/>
      <c r="U356" s="751"/>
      <c r="V356" s="752"/>
      <c r="W356" s="37" t="s">
        <v>69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148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101</v>
      </c>
      <c r="L358" s="32"/>
      <c r="M358" s="33" t="s">
        <v>68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69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101</v>
      </c>
      <c r="L359" s="32"/>
      <c r="M359" s="33" t="s">
        <v>68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69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101</v>
      </c>
      <c r="L360" s="32"/>
      <c r="M360" s="33" t="s">
        <v>68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69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111</v>
      </c>
      <c r="L361" s="32"/>
      <c r="M361" s="33" t="s">
        <v>68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69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569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80</v>
      </c>
      <c r="Q362" s="751"/>
      <c r="R362" s="751"/>
      <c r="S362" s="751"/>
      <c r="T362" s="751"/>
      <c r="U362" s="751"/>
      <c r="V362" s="752"/>
      <c r="W362" s="37" t="s">
        <v>81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80</v>
      </c>
      <c r="Q363" s="751"/>
      <c r="R363" s="751"/>
      <c r="S363" s="751"/>
      <c r="T363" s="751"/>
      <c r="U363" s="751"/>
      <c r="V363" s="752"/>
      <c r="W363" s="37" t="s">
        <v>69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64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93</v>
      </c>
      <c r="L365" s="32"/>
      <c r="M365" s="33" t="s">
        <v>103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69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93</v>
      </c>
      <c r="L366" s="32"/>
      <c r="M366" s="33" t="s">
        <v>103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69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93</v>
      </c>
      <c r="L367" s="32"/>
      <c r="M367" s="33" t="s">
        <v>103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69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67</v>
      </c>
      <c r="L368" s="32"/>
      <c r="M368" s="33" t="s">
        <v>103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69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67</v>
      </c>
      <c r="L369" s="32"/>
      <c r="M369" s="33" t="s">
        <v>103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69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589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67</v>
      </c>
      <c r="L370" s="32"/>
      <c r="M370" s="33" t="s">
        <v>133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69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592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80</v>
      </c>
      <c r="Q371" s="751"/>
      <c r="R371" s="751"/>
      <c r="S371" s="751"/>
      <c r="T371" s="751"/>
      <c r="U371" s="751"/>
      <c r="V371" s="752"/>
      <c r="W371" s="37" t="s">
        <v>81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80</v>
      </c>
      <c r="Q372" s="751"/>
      <c r="R372" s="751"/>
      <c r="S372" s="751"/>
      <c r="T372" s="751"/>
      <c r="U372" s="751"/>
      <c r="V372" s="752"/>
      <c r="W372" s="37" t="s">
        <v>69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179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93</v>
      </c>
      <c r="L374" s="32"/>
      <c r="M374" s="33" t="s">
        <v>103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69</v>
      </c>
      <c r="X374" s="741">
        <v>50</v>
      </c>
      <c r="Y374" s="742">
        <f>IFERROR(IF(X374="",0,CEILING((X374/$H374),1)*$H374),"")</f>
        <v>50.400000000000006</v>
      </c>
      <c r="Z374" s="36">
        <f>IFERROR(IF(Y374=0,"",ROUNDUP(Y374/H374,0)*0.01898),"")</f>
        <v>0.11388000000000001</v>
      </c>
      <c r="AA374" s="56"/>
      <c r="AB374" s="57"/>
      <c r="AC374" s="443" t="s">
        <v>595</v>
      </c>
      <c r="AG374" s="64"/>
      <c r="AJ374" s="68"/>
      <c r="AK374" s="68">
        <v>0</v>
      </c>
      <c r="BB374" s="444" t="s">
        <v>1</v>
      </c>
      <c r="BM374" s="64">
        <f>IFERROR(X374*I374/H374,"0")</f>
        <v>53.089285714285715</v>
      </c>
      <c r="BN374" s="64">
        <f>IFERROR(Y374*I374/H374,"0")</f>
        <v>53.514000000000003</v>
      </c>
      <c r="BO374" s="64">
        <f>IFERROR(1/J374*(X374/H374),"0")</f>
        <v>9.3005952380952384E-2</v>
      </c>
      <c r="BP374" s="64">
        <f>IFERROR(1/J374*(Y374/H374),"0")</f>
        <v>9.375E-2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93</v>
      </c>
      <c r="L375" s="32"/>
      <c r="M375" s="33" t="s">
        <v>103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69</v>
      </c>
      <c r="X375" s="741">
        <v>70</v>
      </c>
      <c r="Y375" s="742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45" t="s">
        <v>598</v>
      </c>
      <c r="AG375" s="64"/>
      <c r="AJ375" s="68"/>
      <c r="AK375" s="68">
        <v>0</v>
      </c>
      <c r="BB375" s="446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93</v>
      </c>
      <c r="L376" s="32"/>
      <c r="M376" s="33" t="s">
        <v>133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69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601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80</v>
      </c>
      <c r="Q377" s="751"/>
      <c r="R377" s="751"/>
      <c r="S377" s="751"/>
      <c r="T377" s="751"/>
      <c r="U377" s="751"/>
      <c r="V377" s="752"/>
      <c r="W377" s="37" t="s">
        <v>81</v>
      </c>
      <c r="X377" s="743">
        <f>IFERROR(X374/H374,"0")+IFERROR(X375/H375,"0")+IFERROR(X376/H376,"0")</f>
        <v>14.926739926739927</v>
      </c>
      <c r="Y377" s="743">
        <f>IFERROR(Y374/H374,"0")+IFERROR(Y375/H375,"0")+IFERROR(Y376/H376,"0")</f>
        <v>15</v>
      </c>
      <c r="Z377" s="743">
        <f>IFERROR(IF(Z374="",0,Z374),"0")+IFERROR(IF(Z375="",0,Z375),"0")+IFERROR(IF(Z376="",0,Z376),"0")</f>
        <v>0.28470000000000001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80</v>
      </c>
      <c r="Q378" s="751"/>
      <c r="R378" s="751"/>
      <c r="S378" s="751"/>
      <c r="T378" s="751"/>
      <c r="U378" s="751"/>
      <c r="V378" s="752"/>
      <c r="W378" s="37" t="s">
        <v>69</v>
      </c>
      <c r="X378" s="743">
        <f>IFERROR(SUM(X374:X376),"0")</f>
        <v>120</v>
      </c>
      <c r="Y378" s="743">
        <f>IFERROR(SUM(Y374:Y376),"0")</f>
        <v>120.60000000000001</v>
      </c>
      <c r="Z378" s="37"/>
      <c r="AA378" s="744"/>
      <c r="AB378" s="744"/>
      <c r="AC378" s="744"/>
    </row>
    <row r="379" spans="1:68" ht="14.25" customHeight="1" x14ac:dyDescent="0.25">
      <c r="A379" s="762" t="s">
        <v>82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602</v>
      </c>
      <c r="B380" s="54" t="s">
        <v>603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101</v>
      </c>
      <c r="L380" s="32"/>
      <c r="M380" s="33" t="s">
        <v>85</v>
      </c>
      <c r="N380" s="33"/>
      <c r="O380" s="32">
        <v>180</v>
      </c>
      <c r="P380" s="968" t="s">
        <v>604</v>
      </c>
      <c r="Q380" s="748"/>
      <c r="R380" s="748"/>
      <c r="S380" s="748"/>
      <c r="T380" s="749"/>
      <c r="U380" s="34"/>
      <c r="V380" s="34"/>
      <c r="W380" s="35" t="s">
        <v>69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605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101</v>
      </c>
      <c r="L381" s="32"/>
      <c r="M381" s="33" t="s">
        <v>85</v>
      </c>
      <c r="N381" s="33"/>
      <c r="O381" s="32">
        <v>180</v>
      </c>
      <c r="P381" s="798" t="s">
        <v>608</v>
      </c>
      <c r="Q381" s="748"/>
      <c r="R381" s="748"/>
      <c r="S381" s="748"/>
      <c r="T381" s="749"/>
      <c r="U381" s="34"/>
      <c r="V381" s="34"/>
      <c r="W381" s="35" t="s">
        <v>69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609</v>
      </c>
      <c r="B382" s="54" t="s">
        <v>610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69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611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612</v>
      </c>
      <c r="B383" s="54" t="s">
        <v>613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69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605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80</v>
      </c>
      <c r="Q384" s="751"/>
      <c r="R384" s="751"/>
      <c r="S384" s="751"/>
      <c r="T384" s="751"/>
      <c r="U384" s="751"/>
      <c r="V384" s="752"/>
      <c r="W384" s="37" t="s">
        <v>81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80</v>
      </c>
      <c r="Q385" s="751"/>
      <c r="R385" s="751"/>
      <c r="S385" s="751"/>
      <c r="T385" s="751"/>
      <c r="U385" s="751"/>
      <c r="V385" s="752"/>
      <c r="W385" s="37" t="s">
        <v>69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614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615</v>
      </c>
      <c r="B387" s="54" t="s">
        <v>616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67</v>
      </c>
      <c r="L387" s="32"/>
      <c r="M387" s="33" t="s">
        <v>617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69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618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619</v>
      </c>
      <c r="B388" s="54" t="s">
        <v>620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67</v>
      </c>
      <c r="L388" s="32"/>
      <c r="M388" s="33" t="s">
        <v>617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69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621</v>
      </c>
      <c r="B389" s="54" t="s">
        <v>622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67</v>
      </c>
      <c r="L389" s="32"/>
      <c r="M389" s="33" t="s">
        <v>617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69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618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80</v>
      </c>
      <c r="Q390" s="751"/>
      <c r="R390" s="751"/>
      <c r="S390" s="751"/>
      <c r="T390" s="751"/>
      <c r="U390" s="751"/>
      <c r="V390" s="752"/>
      <c r="W390" s="37" t="s">
        <v>81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80</v>
      </c>
      <c r="Q391" s="751"/>
      <c r="R391" s="751"/>
      <c r="S391" s="751"/>
      <c r="T391" s="751"/>
      <c r="U391" s="751"/>
      <c r="V391" s="752"/>
      <c r="W391" s="37" t="s">
        <v>69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623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148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624</v>
      </c>
      <c r="B394" s="54" t="s">
        <v>625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69</v>
      </c>
      <c r="X394" s="741">
        <v>12</v>
      </c>
      <c r="Y394" s="742">
        <f>IFERROR(IF(X394="",0,CEILING((X394/$H394),1)*$H394),"")</f>
        <v>12.6</v>
      </c>
      <c r="Z394" s="36">
        <f>IFERROR(IF(Y394=0,"",ROUNDUP(Y394/H394,0)*0.00651),"")</f>
        <v>4.5569999999999999E-2</v>
      </c>
      <c r="AA394" s="56"/>
      <c r="AB394" s="57"/>
      <c r="AC394" s="463" t="s">
        <v>626</v>
      </c>
      <c r="AG394" s="64"/>
      <c r="AJ394" s="68"/>
      <c r="AK394" s="68">
        <v>0</v>
      </c>
      <c r="BB394" s="464" t="s">
        <v>1</v>
      </c>
      <c r="BM394" s="64">
        <f>IFERROR(X394*I394/H394,"0")</f>
        <v>13.52</v>
      </c>
      <c r="BN394" s="64">
        <f>IFERROR(Y394*I394/H394,"0")</f>
        <v>14.196</v>
      </c>
      <c r="BO394" s="64">
        <f>IFERROR(1/J394*(X394/H394),"0")</f>
        <v>3.6630036630036632E-2</v>
      </c>
      <c r="BP394" s="64">
        <f>IFERROR(1/J394*(Y394/H394),"0")</f>
        <v>3.8461538461538464E-2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80</v>
      </c>
      <c r="Q395" s="751"/>
      <c r="R395" s="751"/>
      <c r="S395" s="751"/>
      <c r="T395" s="751"/>
      <c r="U395" s="751"/>
      <c r="V395" s="752"/>
      <c r="W395" s="37" t="s">
        <v>81</v>
      </c>
      <c r="X395" s="743">
        <f>IFERROR(X394/H394,"0")</f>
        <v>6.6666666666666661</v>
      </c>
      <c r="Y395" s="743">
        <f>IFERROR(Y394/H394,"0")</f>
        <v>7</v>
      </c>
      <c r="Z395" s="743">
        <f>IFERROR(IF(Z394="",0,Z394),"0")</f>
        <v>4.5569999999999999E-2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80</v>
      </c>
      <c r="Q396" s="751"/>
      <c r="R396" s="751"/>
      <c r="S396" s="751"/>
      <c r="T396" s="751"/>
      <c r="U396" s="751"/>
      <c r="V396" s="752"/>
      <c r="W396" s="37" t="s">
        <v>69</v>
      </c>
      <c r="X396" s="743">
        <f>IFERROR(SUM(X394:X394),"0")</f>
        <v>12</v>
      </c>
      <c r="Y396" s="743">
        <f>IFERROR(SUM(Y394:Y394),"0")</f>
        <v>12.6</v>
      </c>
      <c r="Z396" s="37"/>
      <c r="AA396" s="744"/>
      <c r="AB396" s="744"/>
      <c r="AC396" s="744"/>
    </row>
    <row r="397" spans="1:68" ht="14.25" customHeight="1" x14ac:dyDescent="0.25">
      <c r="A397" s="762" t="s">
        <v>64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627</v>
      </c>
      <c r="B398" s="54" t="s">
        <v>628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69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629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630</v>
      </c>
      <c r="B399" s="54" t="s">
        <v>631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67</v>
      </c>
      <c r="L399" s="32"/>
      <c r="M399" s="33" t="s">
        <v>103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69</v>
      </c>
      <c r="X399" s="741">
        <v>700</v>
      </c>
      <c r="Y399" s="742">
        <f>IFERROR(IF(X399="",0,CEILING((X399/$H399),1)*$H399),"")</f>
        <v>701.4</v>
      </c>
      <c r="Z399" s="36">
        <f>IFERROR(IF(Y399=0,"",ROUNDUP(Y399/H399,0)*0.00651),"")</f>
        <v>2.1743399999999999</v>
      </c>
      <c r="AA399" s="56"/>
      <c r="AB399" s="57"/>
      <c r="AC399" s="467" t="s">
        <v>632</v>
      </c>
      <c r="AG399" s="64"/>
      <c r="AJ399" s="68"/>
      <c r="AK399" s="68">
        <v>0</v>
      </c>
      <c r="BB399" s="468" t="s">
        <v>1</v>
      </c>
      <c r="BM399" s="64">
        <f>IFERROR(X399*I399/H399,"0")</f>
        <v>783.99999999999989</v>
      </c>
      <c r="BN399" s="64">
        <f>IFERROR(Y399*I399/H399,"0")</f>
        <v>785.56799999999987</v>
      </c>
      <c r="BO399" s="64">
        <f>IFERROR(1/J399*(X399/H399),"0")</f>
        <v>1.8315018315018314</v>
      </c>
      <c r="BP399" s="64">
        <f>IFERROR(1/J399*(Y399/H399),"0")</f>
        <v>1.8351648351648353</v>
      </c>
    </row>
    <row r="400" spans="1:68" ht="27" customHeight="1" x14ac:dyDescent="0.25">
      <c r="A400" s="54" t="s">
        <v>633</v>
      </c>
      <c r="B400" s="54" t="s">
        <v>634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67</v>
      </c>
      <c r="L400" s="32"/>
      <c r="M400" s="33" t="s">
        <v>133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69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635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80</v>
      </c>
      <c r="Q401" s="751"/>
      <c r="R401" s="751"/>
      <c r="S401" s="751"/>
      <c r="T401" s="751"/>
      <c r="U401" s="751"/>
      <c r="V401" s="752"/>
      <c r="W401" s="37" t="s">
        <v>81</v>
      </c>
      <c r="X401" s="743">
        <f>IFERROR(X398/H398,"0")+IFERROR(X399/H399,"0")+IFERROR(X400/H400,"0")</f>
        <v>333.33333333333331</v>
      </c>
      <c r="Y401" s="743">
        <f>IFERROR(Y398/H398,"0")+IFERROR(Y399/H399,"0")+IFERROR(Y400/H400,"0")</f>
        <v>334</v>
      </c>
      <c r="Z401" s="743">
        <f>IFERROR(IF(Z398="",0,Z398),"0")+IFERROR(IF(Z399="",0,Z399),"0")+IFERROR(IF(Z400="",0,Z400),"0")</f>
        <v>2.1743399999999999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80</v>
      </c>
      <c r="Q402" s="751"/>
      <c r="R402" s="751"/>
      <c r="S402" s="751"/>
      <c r="T402" s="751"/>
      <c r="U402" s="751"/>
      <c r="V402" s="752"/>
      <c r="W402" s="37" t="s">
        <v>69</v>
      </c>
      <c r="X402" s="743">
        <f>IFERROR(SUM(X398:X400),"0")</f>
        <v>700</v>
      </c>
      <c r="Y402" s="743">
        <f>IFERROR(SUM(Y398:Y400),"0")</f>
        <v>701.4</v>
      </c>
      <c r="Z402" s="37"/>
      <c r="AA402" s="744"/>
      <c r="AB402" s="744"/>
      <c r="AC402" s="744"/>
    </row>
    <row r="403" spans="1:68" ht="27.75" customHeight="1" x14ac:dyDescent="0.2">
      <c r="A403" s="801" t="s">
        <v>636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637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90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638</v>
      </c>
      <c r="B406" s="54" t="s">
        <v>639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93</v>
      </c>
      <c r="L406" s="32" t="s">
        <v>102</v>
      </c>
      <c r="M406" s="33" t="s">
        <v>68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69</v>
      </c>
      <c r="X406" s="741">
        <v>0</v>
      </c>
      <c r="Y406" s="742">
        <f t="shared" ref="Y406:Y415" si="71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71" t="s">
        <v>640</v>
      </c>
      <c r="AG406" s="64"/>
      <c r="AJ406" s="68" t="s">
        <v>104</v>
      </c>
      <c r="AK406" s="68">
        <v>720</v>
      </c>
      <c r="BB406" s="472" t="s">
        <v>1</v>
      </c>
      <c r="BM406" s="64">
        <f t="shared" ref="BM406:BM415" si="72">IFERROR(X406*I406/H406,"0")</f>
        <v>0</v>
      </c>
      <c r="BN406" s="64">
        <f t="shared" ref="BN406:BN415" si="73">IFERROR(Y406*I406/H406,"0")</f>
        <v>0</v>
      </c>
      <c r="BO406" s="64">
        <f t="shared" ref="BO406:BO415" si="74">IFERROR(1/J406*(X406/H406),"0")</f>
        <v>0</v>
      </c>
      <c r="BP406" s="64">
        <f t="shared" ref="BP406:BP415" si="75">IFERROR(1/J406*(Y406/H406),"0")</f>
        <v>0</v>
      </c>
    </row>
    <row r="407" spans="1:68" ht="27" customHeight="1" x14ac:dyDescent="0.25">
      <c r="A407" s="54" t="s">
        <v>638</v>
      </c>
      <c r="B407" s="54" t="s">
        <v>641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93</v>
      </c>
      <c r="L407" s="32"/>
      <c r="M407" s="33" t="s">
        <v>397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69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642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643</v>
      </c>
      <c r="B408" s="54" t="s">
        <v>644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93</v>
      </c>
      <c r="L408" s="32" t="s">
        <v>102</v>
      </c>
      <c r="M408" s="33" t="s">
        <v>68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69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645</v>
      </c>
      <c r="AG408" s="64"/>
      <c r="AJ408" s="68" t="s">
        <v>104</v>
      </c>
      <c r="AK408" s="68">
        <v>720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customHeight="1" x14ac:dyDescent="0.25">
      <c r="A409" s="54" t="s">
        <v>643</v>
      </c>
      <c r="B409" s="54" t="s">
        <v>646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93</v>
      </c>
      <c r="L409" s="32"/>
      <c r="M409" s="33" t="s">
        <v>397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69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642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37.5" customHeight="1" x14ac:dyDescent="0.25">
      <c r="A410" s="54" t="s">
        <v>647</v>
      </c>
      <c r="B410" s="54" t="s">
        <v>648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93</v>
      </c>
      <c r="L410" s="32" t="s">
        <v>102</v>
      </c>
      <c r="M410" s="33" t="s">
        <v>68</v>
      </c>
      <c r="N410" s="33"/>
      <c r="O410" s="32">
        <v>60</v>
      </c>
      <c r="P410" s="11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69</v>
      </c>
      <c r="X410" s="741">
        <v>1000</v>
      </c>
      <c r="Y410" s="742">
        <f t="shared" si="71"/>
        <v>1005</v>
      </c>
      <c r="Z410" s="36">
        <f>IFERROR(IF(Y410=0,"",ROUNDUP(Y410/H410,0)*0.02175),"")</f>
        <v>1.4572499999999999</v>
      </c>
      <c r="AA410" s="56"/>
      <c r="AB410" s="57"/>
      <c r="AC410" s="479" t="s">
        <v>649</v>
      </c>
      <c r="AG410" s="64"/>
      <c r="AJ410" s="68" t="s">
        <v>104</v>
      </c>
      <c r="AK410" s="68">
        <v>720</v>
      </c>
      <c r="BB410" s="480" t="s">
        <v>1</v>
      </c>
      <c r="BM410" s="64">
        <f t="shared" si="72"/>
        <v>1032</v>
      </c>
      <c r="BN410" s="64">
        <f t="shared" si="73"/>
        <v>1037.1600000000001</v>
      </c>
      <c r="BO410" s="64">
        <f t="shared" si="74"/>
        <v>1.3888888888888888</v>
      </c>
      <c r="BP410" s="64">
        <f t="shared" si="75"/>
        <v>1.3958333333333333</v>
      </c>
    </row>
    <row r="411" spans="1:68" ht="27" customHeight="1" x14ac:dyDescent="0.25">
      <c r="A411" s="54" t="s">
        <v>647</v>
      </c>
      <c r="B411" s="54" t="s">
        <v>650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93</v>
      </c>
      <c r="L411" s="32"/>
      <c r="M411" s="33" t="s">
        <v>397</v>
      </c>
      <c r="N411" s="33"/>
      <c r="O411" s="32">
        <v>60</v>
      </c>
      <c r="P411" s="90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69</v>
      </c>
      <c r="X411" s="741">
        <v>0</v>
      </c>
      <c r="Y411" s="742">
        <f t="shared" si="71"/>
        <v>0</v>
      </c>
      <c r="Z411" s="36" t="str">
        <f>IFERROR(IF(Y411=0,"",ROUNDUP(Y411/H411,0)*0.02039),"")</f>
        <v/>
      </c>
      <c r="AA411" s="56"/>
      <c r="AB411" s="57"/>
      <c r="AC411" s="481" t="s">
        <v>642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651</v>
      </c>
      <c r="B412" s="54" t="s">
        <v>652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93</v>
      </c>
      <c r="L412" s="32"/>
      <c r="M412" s="33" t="s">
        <v>133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69</v>
      </c>
      <c r="X412" s="741">
        <v>0</v>
      </c>
      <c r="Y412" s="742">
        <f t="shared" si="71"/>
        <v>0</v>
      </c>
      <c r="Z412" s="36" t="str">
        <f>IFERROR(IF(Y412=0,"",ROUNDUP(Y412/H412,0)*0.02175),"")</f>
        <v/>
      </c>
      <c r="AA412" s="56"/>
      <c r="AB412" s="57"/>
      <c r="AC412" s="483" t="s">
        <v>653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654</v>
      </c>
      <c r="B413" s="54" t="s">
        <v>655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101</v>
      </c>
      <c r="L413" s="32"/>
      <c r="M413" s="33" t="s">
        <v>94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69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656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657</v>
      </c>
      <c r="B414" s="54" t="s">
        <v>658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101</v>
      </c>
      <c r="L414" s="32"/>
      <c r="M414" s="33" t="s">
        <v>68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69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645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659</v>
      </c>
      <c r="B415" s="54" t="s">
        <v>660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101</v>
      </c>
      <c r="L415" s="32"/>
      <c r="M415" s="33" t="s">
        <v>68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69</v>
      </c>
      <c r="X415" s="741">
        <v>20</v>
      </c>
      <c r="Y415" s="742">
        <f t="shared" si="71"/>
        <v>20</v>
      </c>
      <c r="Z415" s="36">
        <f>IFERROR(IF(Y415=0,"",ROUNDUP(Y415/H415,0)*0.00902),"")</f>
        <v>3.6080000000000001E-2</v>
      </c>
      <c r="AA415" s="56"/>
      <c r="AB415" s="57"/>
      <c r="AC415" s="489" t="s">
        <v>649</v>
      </c>
      <c r="AG415" s="64"/>
      <c r="AJ415" s="68"/>
      <c r="AK415" s="68">
        <v>0</v>
      </c>
      <c r="BB415" s="490" t="s">
        <v>1</v>
      </c>
      <c r="BM415" s="64">
        <f t="shared" si="72"/>
        <v>20.84</v>
      </c>
      <c r="BN415" s="64">
        <f t="shared" si="73"/>
        <v>20.84</v>
      </c>
      <c r="BO415" s="64">
        <f t="shared" si="74"/>
        <v>3.0303030303030304E-2</v>
      </c>
      <c r="BP415" s="64">
        <f t="shared" si="75"/>
        <v>3.0303030303030304E-2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80</v>
      </c>
      <c r="Q416" s="751"/>
      <c r="R416" s="751"/>
      <c r="S416" s="751"/>
      <c r="T416" s="751"/>
      <c r="U416" s="751"/>
      <c r="V416" s="752"/>
      <c r="W416" s="37" t="s">
        <v>81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70.666666666666671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71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1.4933299999999998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80</v>
      </c>
      <c r="Q417" s="751"/>
      <c r="R417" s="751"/>
      <c r="S417" s="751"/>
      <c r="T417" s="751"/>
      <c r="U417" s="751"/>
      <c r="V417" s="752"/>
      <c r="W417" s="37" t="s">
        <v>69</v>
      </c>
      <c r="X417" s="743">
        <f>IFERROR(SUM(X406:X415),"0")</f>
        <v>1020</v>
      </c>
      <c r="Y417" s="743">
        <f>IFERROR(SUM(Y406:Y415),"0")</f>
        <v>1025</v>
      </c>
      <c r="Z417" s="37"/>
      <c r="AA417" s="744"/>
      <c r="AB417" s="744"/>
      <c r="AC417" s="744"/>
    </row>
    <row r="418" spans="1:68" ht="14.25" customHeight="1" x14ac:dyDescent="0.25">
      <c r="A418" s="762" t="s">
        <v>137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661</v>
      </c>
      <c r="B419" s="54" t="s">
        <v>662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93</v>
      </c>
      <c r="L419" s="32" t="s">
        <v>102</v>
      </c>
      <c r="M419" s="33" t="s">
        <v>94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69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663</v>
      </c>
      <c r="AG419" s="64"/>
      <c r="AJ419" s="68" t="s">
        <v>104</v>
      </c>
      <c r="AK419" s="68">
        <v>720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customHeight="1" x14ac:dyDescent="0.25">
      <c r="A420" s="54" t="s">
        <v>664</v>
      </c>
      <c r="B420" s="54" t="s">
        <v>665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101</v>
      </c>
      <c r="L420" s="32"/>
      <c r="M420" s="33" t="s">
        <v>94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69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663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80</v>
      </c>
      <c r="Q421" s="751"/>
      <c r="R421" s="751"/>
      <c r="S421" s="751"/>
      <c r="T421" s="751"/>
      <c r="U421" s="751"/>
      <c r="V421" s="752"/>
      <c r="W421" s="37" t="s">
        <v>81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80</v>
      </c>
      <c r="Q422" s="751"/>
      <c r="R422" s="751"/>
      <c r="S422" s="751"/>
      <c r="T422" s="751"/>
      <c r="U422" s="751"/>
      <c r="V422" s="752"/>
      <c r="W422" s="37" t="s">
        <v>69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customHeight="1" x14ac:dyDescent="0.25">
      <c r="A423" s="762" t="s">
        <v>64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666</v>
      </c>
      <c r="B424" s="54" t="s">
        <v>667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93</v>
      </c>
      <c r="L424" s="32"/>
      <c r="M424" s="33" t="s">
        <v>103</v>
      </c>
      <c r="N424" s="33"/>
      <c r="O424" s="32">
        <v>40</v>
      </c>
      <c r="P424" s="943" t="s">
        <v>668</v>
      </c>
      <c r="Q424" s="748"/>
      <c r="R424" s="748"/>
      <c r="S424" s="748"/>
      <c r="T424" s="749"/>
      <c r="U424" s="34"/>
      <c r="V424" s="34"/>
      <c r="W424" s="35" t="s">
        <v>69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669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670</v>
      </c>
      <c r="B425" s="54" t="s">
        <v>671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93</v>
      </c>
      <c r="L425" s="32"/>
      <c r="M425" s="33" t="s">
        <v>103</v>
      </c>
      <c r="N425" s="33"/>
      <c r="O425" s="32">
        <v>40</v>
      </c>
      <c r="P425" s="954" t="s">
        <v>672</v>
      </c>
      <c r="Q425" s="748"/>
      <c r="R425" s="748"/>
      <c r="S425" s="748"/>
      <c r="T425" s="749"/>
      <c r="U425" s="34"/>
      <c r="V425" s="34"/>
      <c r="W425" s="35" t="s">
        <v>69</v>
      </c>
      <c r="X425" s="741">
        <v>30</v>
      </c>
      <c r="Y425" s="742">
        <f>IFERROR(IF(X425="",0,CEILING((X425/$H425),1)*$H425),"")</f>
        <v>36</v>
      </c>
      <c r="Z425" s="36">
        <f>IFERROR(IF(Y425=0,"",ROUNDUP(Y425/H425,0)*0.01898),"")</f>
        <v>7.5920000000000001E-2</v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>IFERROR(X425*I425/H425,"0")</f>
        <v>31.73</v>
      </c>
      <c r="BN425" s="64">
        <f>IFERROR(Y425*I425/H425,"0")</f>
        <v>38.076000000000001</v>
      </c>
      <c r="BO425" s="64">
        <f>IFERROR(1/J425*(X425/H425),"0")</f>
        <v>5.2083333333333336E-2</v>
      </c>
      <c r="BP425" s="64">
        <f>IFERROR(1/J425*(Y425/H425),"0")</f>
        <v>6.25E-2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80</v>
      </c>
      <c r="Q426" s="751"/>
      <c r="R426" s="751"/>
      <c r="S426" s="751"/>
      <c r="T426" s="751"/>
      <c r="U426" s="751"/>
      <c r="V426" s="752"/>
      <c r="W426" s="37" t="s">
        <v>81</v>
      </c>
      <c r="X426" s="743">
        <f>IFERROR(X424/H424,"0")+IFERROR(X425/H425,"0")</f>
        <v>3.3333333333333335</v>
      </c>
      <c r="Y426" s="743">
        <f>IFERROR(Y424/H424,"0")+IFERROR(Y425/H425,"0")</f>
        <v>4</v>
      </c>
      <c r="Z426" s="743">
        <f>IFERROR(IF(Z424="",0,Z424),"0")+IFERROR(IF(Z425="",0,Z425),"0")</f>
        <v>7.5920000000000001E-2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80</v>
      </c>
      <c r="Q427" s="751"/>
      <c r="R427" s="751"/>
      <c r="S427" s="751"/>
      <c r="T427" s="751"/>
      <c r="U427" s="751"/>
      <c r="V427" s="752"/>
      <c r="W427" s="37" t="s">
        <v>69</v>
      </c>
      <c r="X427" s="743">
        <f>IFERROR(SUM(X424:X425),"0")</f>
        <v>30</v>
      </c>
      <c r="Y427" s="743">
        <f>IFERROR(SUM(Y424:Y425),"0")</f>
        <v>36</v>
      </c>
      <c r="Z427" s="37"/>
      <c r="AA427" s="744"/>
      <c r="AB427" s="744"/>
      <c r="AC427" s="744"/>
    </row>
    <row r="428" spans="1:68" ht="14.25" customHeight="1" x14ac:dyDescent="0.25">
      <c r="A428" s="762" t="s">
        <v>179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674</v>
      </c>
      <c r="B429" s="54" t="s">
        <v>675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30</v>
      </c>
      <c r="P429" s="872" t="s">
        <v>676</v>
      </c>
      <c r="Q429" s="748"/>
      <c r="R429" s="748"/>
      <c r="S429" s="748"/>
      <c r="T429" s="749"/>
      <c r="U429" s="34"/>
      <c r="V429" s="34"/>
      <c r="W429" s="35" t="s">
        <v>69</v>
      </c>
      <c r="X429" s="741">
        <v>30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677</v>
      </c>
      <c r="AG429" s="64"/>
      <c r="AJ429" s="68"/>
      <c r="AK429" s="68">
        <v>0</v>
      </c>
      <c r="BB429" s="500" t="s">
        <v>1</v>
      </c>
      <c r="BM429" s="64">
        <f>IFERROR(X429*I429/H429,"0")</f>
        <v>31.73</v>
      </c>
      <c r="BN429" s="64">
        <f>IFERROR(Y429*I429/H429,"0")</f>
        <v>38.076000000000001</v>
      </c>
      <c r="BO429" s="64">
        <f>IFERROR(1/J429*(X429/H429),"0")</f>
        <v>5.2083333333333336E-2</v>
      </c>
      <c r="BP429" s="64">
        <f>IFERROR(1/J429*(Y429/H429),"0")</f>
        <v>6.25E-2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80</v>
      </c>
      <c r="Q430" s="751"/>
      <c r="R430" s="751"/>
      <c r="S430" s="751"/>
      <c r="T430" s="751"/>
      <c r="U430" s="751"/>
      <c r="V430" s="752"/>
      <c r="W430" s="37" t="s">
        <v>81</v>
      </c>
      <c r="X430" s="743">
        <f>IFERROR(X429/H429,"0")</f>
        <v>3.3333333333333335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80</v>
      </c>
      <c r="Q431" s="751"/>
      <c r="R431" s="751"/>
      <c r="S431" s="751"/>
      <c r="T431" s="751"/>
      <c r="U431" s="751"/>
      <c r="V431" s="752"/>
      <c r="W431" s="37" t="s">
        <v>69</v>
      </c>
      <c r="X431" s="743">
        <f>IFERROR(SUM(X429:X429),"0")</f>
        <v>30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customHeight="1" x14ac:dyDescent="0.25">
      <c r="A432" s="753" t="s">
        <v>678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90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679</v>
      </c>
      <c r="B434" s="54" t="s">
        <v>680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69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681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679</v>
      </c>
      <c r="B435" s="54" t="s">
        <v>682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69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683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684</v>
      </c>
      <c r="B436" s="54" t="s">
        <v>685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69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681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684</v>
      </c>
      <c r="B437" s="54" t="s">
        <v>686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69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683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687</v>
      </c>
      <c r="B438" s="54" t="s">
        <v>688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69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689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690</v>
      </c>
      <c r="B439" s="54" t="s">
        <v>691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93</v>
      </c>
      <c r="L439" s="32"/>
      <c r="M439" s="33" t="s">
        <v>94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69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692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693</v>
      </c>
      <c r="B440" s="54" t="s">
        <v>694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69</v>
      </c>
      <c r="X440" s="741">
        <v>120</v>
      </c>
      <c r="Y440" s="742">
        <f t="shared" si="76"/>
        <v>120</v>
      </c>
      <c r="Z440" s="36">
        <f>IFERROR(IF(Y440=0,"",ROUNDUP(Y440/H440,0)*0.01898),"")</f>
        <v>0.1898</v>
      </c>
      <c r="AA440" s="56"/>
      <c r="AB440" s="57"/>
      <c r="AC440" s="513" t="s">
        <v>689</v>
      </c>
      <c r="AG440" s="64"/>
      <c r="AJ440" s="68"/>
      <c r="AK440" s="68">
        <v>0</v>
      </c>
      <c r="BB440" s="514" t="s">
        <v>1</v>
      </c>
      <c r="BM440" s="64">
        <f t="shared" si="77"/>
        <v>124.35000000000001</v>
      </c>
      <c r="BN440" s="64">
        <f t="shared" si="78"/>
        <v>124.35000000000001</v>
      </c>
      <c r="BO440" s="64">
        <f t="shared" si="79"/>
        <v>0.15625</v>
      </c>
      <c r="BP440" s="64">
        <f t="shared" si="80"/>
        <v>0.15625</v>
      </c>
    </row>
    <row r="441" spans="1:68" ht="37.5" customHeight="1" x14ac:dyDescent="0.25">
      <c r="A441" s="54" t="s">
        <v>695</v>
      </c>
      <c r="B441" s="54" t="s">
        <v>696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101</v>
      </c>
      <c r="L441" s="32"/>
      <c r="M441" s="33" t="s">
        <v>68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69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689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80</v>
      </c>
      <c r="Q442" s="751"/>
      <c r="R442" s="751"/>
      <c r="S442" s="751"/>
      <c r="T442" s="751"/>
      <c r="U442" s="751"/>
      <c r="V442" s="752"/>
      <c r="W442" s="37" t="s">
        <v>81</v>
      </c>
      <c r="X442" s="743">
        <f>IFERROR(X434/H434,"0")+IFERROR(X435/H435,"0")+IFERROR(X436/H436,"0")+IFERROR(X437/H437,"0")+IFERROR(X438/H438,"0")+IFERROR(X439/H439,"0")+IFERROR(X440/H440,"0")+IFERROR(X441/H441,"0")</f>
        <v>10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80</v>
      </c>
      <c r="Q443" s="751"/>
      <c r="R443" s="751"/>
      <c r="S443" s="751"/>
      <c r="T443" s="751"/>
      <c r="U443" s="751"/>
      <c r="V443" s="752"/>
      <c r="W443" s="37" t="s">
        <v>69</v>
      </c>
      <c r="X443" s="743">
        <f>IFERROR(SUM(X434:X441),"0")</f>
        <v>120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customHeight="1" x14ac:dyDescent="0.25">
      <c r="A444" s="762" t="s">
        <v>148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697</v>
      </c>
      <c r="B445" s="54" t="s">
        <v>698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101</v>
      </c>
      <c r="L445" s="32"/>
      <c r="M445" s="33" t="s">
        <v>68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69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699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700</v>
      </c>
      <c r="B446" s="54" t="s">
        <v>701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111</v>
      </c>
      <c r="L446" s="32"/>
      <c r="M446" s="33" t="s">
        <v>68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69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699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80</v>
      </c>
      <c r="Q447" s="751"/>
      <c r="R447" s="751"/>
      <c r="S447" s="751"/>
      <c r="T447" s="751"/>
      <c r="U447" s="751"/>
      <c r="V447" s="752"/>
      <c r="W447" s="37" t="s">
        <v>81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80</v>
      </c>
      <c r="Q448" s="751"/>
      <c r="R448" s="751"/>
      <c r="S448" s="751"/>
      <c r="T448" s="751"/>
      <c r="U448" s="751"/>
      <c r="V448" s="752"/>
      <c r="W448" s="37" t="s">
        <v>69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64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702</v>
      </c>
      <c r="B450" s="54" t="s">
        <v>703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93</v>
      </c>
      <c r="L450" s="32"/>
      <c r="M450" s="33" t="s">
        <v>103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69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705</v>
      </c>
      <c r="B451" s="54" t="s">
        <v>706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93</v>
      </c>
      <c r="L451" s="32"/>
      <c r="M451" s="33" t="s">
        <v>103</v>
      </c>
      <c r="N451" s="33"/>
      <c r="O451" s="32">
        <v>40</v>
      </c>
      <c r="P451" s="960" t="s">
        <v>707</v>
      </c>
      <c r="Q451" s="748"/>
      <c r="R451" s="748"/>
      <c r="S451" s="748"/>
      <c r="T451" s="749"/>
      <c r="U451" s="34"/>
      <c r="V451" s="34"/>
      <c r="W451" s="35" t="s">
        <v>69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709</v>
      </c>
      <c r="B452" s="54" t="s">
        <v>710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69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711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709</v>
      </c>
      <c r="B453" s="54" t="s">
        <v>712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67</v>
      </c>
      <c r="L453" s="32"/>
      <c r="M453" s="33" t="s">
        <v>103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69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704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713</v>
      </c>
      <c r="B454" s="54" t="s">
        <v>714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69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80</v>
      </c>
      <c r="Q455" s="751"/>
      <c r="R455" s="751"/>
      <c r="S455" s="751"/>
      <c r="T455" s="751"/>
      <c r="U455" s="751"/>
      <c r="V455" s="752"/>
      <c r="W455" s="37" t="s">
        <v>81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80</v>
      </c>
      <c r="Q456" s="751"/>
      <c r="R456" s="751"/>
      <c r="S456" s="751"/>
      <c r="T456" s="751"/>
      <c r="U456" s="751"/>
      <c r="V456" s="752"/>
      <c r="W456" s="37" t="s">
        <v>69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179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716</v>
      </c>
      <c r="B458" s="54" t="s">
        <v>717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93</v>
      </c>
      <c r="L458" s="32"/>
      <c r="M458" s="33" t="s">
        <v>103</v>
      </c>
      <c r="N458" s="33"/>
      <c r="O458" s="32">
        <v>40</v>
      </c>
      <c r="P458" s="814" t="s">
        <v>718</v>
      </c>
      <c r="Q458" s="748"/>
      <c r="R458" s="748"/>
      <c r="S458" s="748"/>
      <c r="T458" s="749"/>
      <c r="U458" s="34"/>
      <c r="V458" s="34"/>
      <c r="W458" s="35" t="s">
        <v>69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80</v>
      </c>
      <c r="Q459" s="751"/>
      <c r="R459" s="751"/>
      <c r="S459" s="751"/>
      <c r="T459" s="751"/>
      <c r="U459" s="751"/>
      <c r="V459" s="752"/>
      <c r="W459" s="37" t="s">
        <v>81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80</v>
      </c>
      <c r="Q460" s="751"/>
      <c r="R460" s="751"/>
      <c r="S460" s="751"/>
      <c r="T460" s="751"/>
      <c r="U460" s="751"/>
      <c r="V460" s="752"/>
      <c r="W460" s="37" t="s">
        <v>69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720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721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148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722</v>
      </c>
      <c r="B464" s="54" t="s">
        <v>723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101</v>
      </c>
      <c r="L464" s="32"/>
      <c r="M464" s="33" t="s">
        <v>68</v>
      </c>
      <c r="N464" s="33"/>
      <c r="O464" s="32">
        <v>50</v>
      </c>
      <c r="P464" s="847" t="s">
        <v>724</v>
      </c>
      <c r="Q464" s="748"/>
      <c r="R464" s="748"/>
      <c r="S464" s="748"/>
      <c r="T464" s="749"/>
      <c r="U464" s="34"/>
      <c r="V464" s="34"/>
      <c r="W464" s="35" t="s">
        <v>69</v>
      </c>
      <c r="X464" s="741">
        <v>10</v>
      </c>
      <c r="Y464" s="742">
        <f t="shared" ref="Y464:Y479" si="81">IFERROR(IF(X464="",0,CEILING((X464/$H464),1)*$H464),"")</f>
        <v>10.8</v>
      </c>
      <c r="Z464" s="36">
        <f>IFERROR(IF(Y464=0,"",ROUNDUP(Y464/H464,0)*0.00902),"")</f>
        <v>1.804E-2</v>
      </c>
      <c r="AA464" s="56"/>
      <c r="AB464" s="57"/>
      <c r="AC464" s="533" t="s">
        <v>725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10.388888888888889</v>
      </c>
      <c r="BN464" s="64">
        <f t="shared" ref="BN464:BN479" si="83">IFERROR(Y464*I464/H464,"0")</f>
        <v>11.22</v>
      </c>
      <c r="BO464" s="64">
        <f t="shared" ref="BO464:BO479" si="84">IFERROR(1/J464*(X464/H464),"0")</f>
        <v>1.4029180695847361E-2</v>
      </c>
      <c r="BP464" s="64">
        <f t="shared" ref="BP464:BP479" si="85">IFERROR(1/J464*(Y464/H464),"0")</f>
        <v>1.5151515151515152E-2</v>
      </c>
    </row>
    <row r="465" spans="1:68" ht="27" customHeight="1" x14ac:dyDescent="0.25">
      <c r="A465" s="54" t="s">
        <v>726</v>
      </c>
      <c r="B465" s="54" t="s">
        <v>727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101</v>
      </c>
      <c r="L465" s="32"/>
      <c r="M465" s="33" t="s">
        <v>68</v>
      </c>
      <c r="N465" s="33"/>
      <c r="O465" s="32">
        <v>50</v>
      </c>
      <c r="P465" s="1084" t="s">
        <v>728</v>
      </c>
      <c r="Q465" s="748"/>
      <c r="R465" s="748"/>
      <c r="S465" s="748"/>
      <c r="T465" s="749"/>
      <c r="U465" s="34"/>
      <c r="V465" s="34"/>
      <c r="W465" s="35" t="s">
        <v>69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729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726</v>
      </c>
      <c r="B466" s="54" t="s">
        <v>730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101</v>
      </c>
      <c r="L466" s="32"/>
      <c r="M466" s="33" t="s">
        <v>68</v>
      </c>
      <c r="N466" s="33"/>
      <c r="O466" s="32">
        <v>50</v>
      </c>
      <c r="P466" s="852" t="s">
        <v>728</v>
      </c>
      <c r="Q466" s="748"/>
      <c r="R466" s="748"/>
      <c r="S466" s="748"/>
      <c r="T466" s="749"/>
      <c r="U466" s="34"/>
      <c r="V466" s="34"/>
      <c r="W466" s="35" t="s">
        <v>69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729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731</v>
      </c>
      <c r="B467" s="54" t="s">
        <v>732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101</v>
      </c>
      <c r="L467" s="32"/>
      <c r="M467" s="33" t="s">
        <v>68</v>
      </c>
      <c r="N467" s="33"/>
      <c r="O467" s="32">
        <v>50</v>
      </c>
      <c r="P467" s="903" t="s">
        <v>733</v>
      </c>
      <c r="Q467" s="748"/>
      <c r="R467" s="748"/>
      <c r="S467" s="748"/>
      <c r="T467" s="749"/>
      <c r="U467" s="34"/>
      <c r="V467" s="34"/>
      <c r="W467" s="35" t="s">
        <v>69</v>
      </c>
      <c r="X467" s="741">
        <v>10</v>
      </c>
      <c r="Y467" s="742">
        <f t="shared" si="81"/>
        <v>10.8</v>
      </c>
      <c r="Z467" s="36">
        <f>IFERROR(IF(Y467=0,"",ROUNDUP(Y467/H467,0)*0.00902),"")</f>
        <v>1.804E-2</v>
      </c>
      <c r="AA467" s="56"/>
      <c r="AB467" s="57"/>
      <c r="AC467" s="539" t="s">
        <v>734</v>
      </c>
      <c r="AG467" s="64"/>
      <c r="AJ467" s="68"/>
      <c r="AK467" s="68">
        <v>0</v>
      </c>
      <c r="BB467" s="540" t="s">
        <v>1</v>
      </c>
      <c r="BM467" s="64">
        <f t="shared" si="82"/>
        <v>10.388888888888889</v>
      </c>
      <c r="BN467" s="64">
        <f t="shared" si="83"/>
        <v>11.22</v>
      </c>
      <c r="BO467" s="64">
        <f t="shared" si="84"/>
        <v>1.4029180695847361E-2</v>
      </c>
      <c r="BP467" s="64">
        <f t="shared" si="85"/>
        <v>1.5151515151515152E-2</v>
      </c>
    </row>
    <row r="468" spans="1:68" ht="27" customHeight="1" x14ac:dyDescent="0.25">
      <c r="A468" s="54" t="s">
        <v>735</v>
      </c>
      <c r="B468" s="54" t="s">
        <v>736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111</v>
      </c>
      <c r="L468" s="32"/>
      <c r="M468" s="33" t="s">
        <v>68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69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725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735</v>
      </c>
      <c r="B469" s="54" t="s">
        <v>737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111</v>
      </c>
      <c r="L469" s="32"/>
      <c r="M469" s="33" t="s">
        <v>68</v>
      </c>
      <c r="N469" s="33"/>
      <c r="O469" s="32">
        <v>50</v>
      </c>
      <c r="P469" s="905" t="s">
        <v>738</v>
      </c>
      <c r="Q469" s="748"/>
      <c r="R469" s="748"/>
      <c r="S469" s="748"/>
      <c r="T469" s="749"/>
      <c r="U469" s="34"/>
      <c r="V469" s="34"/>
      <c r="W469" s="35" t="s">
        <v>69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725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739</v>
      </c>
      <c r="B470" s="54" t="s">
        <v>740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111</v>
      </c>
      <c r="L470" s="32"/>
      <c r="M470" s="33" t="s">
        <v>68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69</v>
      </c>
      <c r="X470" s="741">
        <v>77</v>
      </c>
      <c r="Y470" s="742">
        <f t="shared" si="81"/>
        <v>77.7</v>
      </c>
      <c r="Z470" s="36">
        <f t="shared" si="86"/>
        <v>0.18574000000000002</v>
      </c>
      <c r="AA470" s="56"/>
      <c r="AB470" s="57"/>
      <c r="AC470" s="545" t="s">
        <v>725</v>
      </c>
      <c r="AG470" s="64"/>
      <c r="AJ470" s="68"/>
      <c r="AK470" s="68">
        <v>0</v>
      </c>
      <c r="BB470" s="546" t="s">
        <v>1</v>
      </c>
      <c r="BM470" s="64">
        <f t="shared" si="82"/>
        <v>81.766666666666666</v>
      </c>
      <c r="BN470" s="64">
        <f t="shared" si="83"/>
        <v>82.51</v>
      </c>
      <c r="BO470" s="64">
        <f t="shared" si="84"/>
        <v>0.15669515669515671</v>
      </c>
      <c r="BP470" s="64">
        <f t="shared" si="85"/>
        <v>0.15811965811965814</v>
      </c>
    </row>
    <row r="471" spans="1:68" ht="37.5" customHeight="1" x14ac:dyDescent="0.25">
      <c r="A471" s="54" t="s">
        <v>741</v>
      </c>
      <c r="B471" s="54" t="s">
        <v>742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111</v>
      </c>
      <c r="L471" s="32"/>
      <c r="M471" s="33" t="s">
        <v>68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69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743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741</v>
      </c>
      <c r="B472" s="54" t="s">
        <v>744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111</v>
      </c>
      <c r="L472" s="32"/>
      <c r="M472" s="33" t="s">
        <v>68</v>
      </c>
      <c r="N472" s="33"/>
      <c r="O472" s="32">
        <v>50</v>
      </c>
      <c r="P472" s="1013" t="s">
        <v>745</v>
      </c>
      <c r="Q472" s="748"/>
      <c r="R472" s="748"/>
      <c r="S472" s="748"/>
      <c r="T472" s="749"/>
      <c r="U472" s="34"/>
      <c r="V472" s="34"/>
      <c r="W472" s="35" t="s">
        <v>69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743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746</v>
      </c>
      <c r="B473" s="54" t="s">
        <v>747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111</v>
      </c>
      <c r="L473" s="32"/>
      <c r="M473" s="33" t="s">
        <v>68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69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743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748</v>
      </c>
      <c r="B474" s="54" t="s">
        <v>749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111</v>
      </c>
      <c r="L474" s="32"/>
      <c r="M474" s="33" t="s">
        <v>68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69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750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748</v>
      </c>
      <c r="B475" s="54" t="s">
        <v>751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111</v>
      </c>
      <c r="L475" s="32"/>
      <c r="M475" s="33" t="s">
        <v>68</v>
      </c>
      <c r="N475" s="33"/>
      <c r="O475" s="32">
        <v>50</v>
      </c>
      <c r="P475" s="1045" t="s">
        <v>752</v>
      </c>
      <c r="Q475" s="748"/>
      <c r="R475" s="748"/>
      <c r="S475" s="748"/>
      <c r="T475" s="749"/>
      <c r="U475" s="34"/>
      <c r="V475" s="34"/>
      <c r="W475" s="35" t="s">
        <v>69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750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753</v>
      </c>
      <c r="B476" s="54" t="s">
        <v>754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111</v>
      </c>
      <c r="L476" s="32"/>
      <c r="M476" s="33" t="s">
        <v>68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69</v>
      </c>
      <c r="X476" s="741">
        <v>42</v>
      </c>
      <c r="Y476" s="742">
        <f t="shared" si="81"/>
        <v>42</v>
      </c>
      <c r="Z476" s="36">
        <f t="shared" si="86"/>
        <v>0.1004</v>
      </c>
      <c r="AA476" s="56"/>
      <c r="AB476" s="57"/>
      <c r="AC476" s="557" t="s">
        <v>755</v>
      </c>
      <c r="AG476" s="64"/>
      <c r="AJ476" s="68"/>
      <c r="AK476" s="68">
        <v>0</v>
      </c>
      <c r="BB476" s="558" t="s">
        <v>1</v>
      </c>
      <c r="BM476" s="64">
        <f t="shared" si="82"/>
        <v>44.599999999999994</v>
      </c>
      <c r="BN476" s="64">
        <f t="shared" si="83"/>
        <v>44.599999999999994</v>
      </c>
      <c r="BO476" s="64">
        <f t="shared" si="84"/>
        <v>8.5470085470085472E-2</v>
      </c>
      <c r="BP476" s="64">
        <f t="shared" si="85"/>
        <v>8.5470085470085472E-2</v>
      </c>
    </row>
    <row r="477" spans="1:68" ht="37.5" customHeight="1" x14ac:dyDescent="0.25">
      <c r="A477" s="54" t="s">
        <v>756</v>
      </c>
      <c r="B477" s="54" t="s">
        <v>757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111</v>
      </c>
      <c r="L477" s="32"/>
      <c r="M477" s="33" t="s">
        <v>68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69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758</v>
      </c>
      <c r="B478" s="54" t="s">
        <v>759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111</v>
      </c>
      <c r="L478" s="32"/>
      <c r="M478" s="33" t="s">
        <v>68</v>
      </c>
      <c r="N478" s="33"/>
      <c r="O478" s="32">
        <v>50</v>
      </c>
      <c r="P478" s="1081" t="s">
        <v>760</v>
      </c>
      <c r="Q478" s="748"/>
      <c r="R478" s="748"/>
      <c r="S478" s="748"/>
      <c r="T478" s="749"/>
      <c r="U478" s="34"/>
      <c r="V478" s="34"/>
      <c r="W478" s="35" t="s">
        <v>69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729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758</v>
      </c>
      <c r="B479" s="54" t="s">
        <v>761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111</v>
      </c>
      <c r="L479" s="32"/>
      <c r="M479" s="33" t="s">
        <v>68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69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762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80</v>
      </c>
      <c r="Q480" s="751"/>
      <c r="R480" s="751"/>
      <c r="S480" s="751"/>
      <c r="T480" s="751"/>
      <c r="U480" s="751"/>
      <c r="V480" s="752"/>
      <c r="W480" s="37" t="s">
        <v>81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60.370370370370367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61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0.32222000000000001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80</v>
      </c>
      <c r="Q481" s="751"/>
      <c r="R481" s="751"/>
      <c r="S481" s="751"/>
      <c r="T481" s="751"/>
      <c r="U481" s="751"/>
      <c r="V481" s="752"/>
      <c r="W481" s="37" t="s">
        <v>69</v>
      </c>
      <c r="X481" s="743">
        <f>IFERROR(SUM(X464:X479),"0")</f>
        <v>139</v>
      </c>
      <c r="Y481" s="743">
        <f>IFERROR(SUM(Y464:Y479),"0")</f>
        <v>141.30000000000001</v>
      </c>
      <c r="Z481" s="37"/>
      <c r="AA481" s="744"/>
      <c r="AB481" s="744"/>
      <c r="AC481" s="744"/>
    </row>
    <row r="482" spans="1:68" ht="14.25" customHeight="1" x14ac:dyDescent="0.25">
      <c r="A482" s="762" t="s">
        <v>64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763</v>
      </c>
      <c r="B483" s="54" t="s">
        <v>764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101</v>
      </c>
      <c r="L483" s="32"/>
      <c r="M483" s="33" t="s">
        <v>103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69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765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67</v>
      </c>
      <c r="L484" s="32"/>
      <c r="M484" s="33" t="s">
        <v>103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69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768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80</v>
      </c>
      <c r="Q485" s="751"/>
      <c r="R485" s="751"/>
      <c r="S485" s="751"/>
      <c r="T485" s="751"/>
      <c r="U485" s="751"/>
      <c r="V485" s="752"/>
      <c r="W485" s="37" t="s">
        <v>81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80</v>
      </c>
      <c r="Q486" s="751"/>
      <c r="R486" s="751"/>
      <c r="S486" s="751"/>
      <c r="T486" s="751"/>
      <c r="U486" s="751"/>
      <c r="V486" s="752"/>
      <c r="W486" s="37" t="s">
        <v>69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82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769</v>
      </c>
      <c r="B488" s="54" t="s">
        <v>770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771</v>
      </c>
      <c r="L488" s="32"/>
      <c r="M488" s="33" t="s">
        <v>772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69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773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80</v>
      </c>
      <c r="Q489" s="751"/>
      <c r="R489" s="751"/>
      <c r="S489" s="751"/>
      <c r="T489" s="751"/>
      <c r="U489" s="751"/>
      <c r="V489" s="752"/>
      <c r="W489" s="37" t="s">
        <v>81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80</v>
      </c>
      <c r="Q490" s="751"/>
      <c r="R490" s="751"/>
      <c r="S490" s="751"/>
      <c r="T490" s="751"/>
      <c r="U490" s="751"/>
      <c r="V490" s="752"/>
      <c r="W490" s="37" t="s">
        <v>69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774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137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775</v>
      </c>
      <c r="B493" s="54" t="s">
        <v>776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67</v>
      </c>
      <c r="L493" s="32"/>
      <c r="M493" s="33" t="s">
        <v>68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69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777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80</v>
      </c>
      <c r="Q494" s="751"/>
      <c r="R494" s="751"/>
      <c r="S494" s="751"/>
      <c r="T494" s="751"/>
      <c r="U494" s="751"/>
      <c r="V494" s="752"/>
      <c r="W494" s="37" t="s">
        <v>81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80</v>
      </c>
      <c r="Q495" s="751"/>
      <c r="R495" s="751"/>
      <c r="S495" s="751"/>
      <c r="T495" s="751"/>
      <c r="U495" s="751"/>
      <c r="V495" s="752"/>
      <c r="W495" s="37" t="s">
        <v>69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148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778</v>
      </c>
      <c r="B497" s="54" t="s">
        <v>779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50</v>
      </c>
      <c r="P497" s="1128" t="s">
        <v>780</v>
      </c>
      <c r="Q497" s="748"/>
      <c r="R497" s="748"/>
      <c r="S497" s="748"/>
      <c r="T497" s="749"/>
      <c r="U497" s="34"/>
      <c r="V497" s="34"/>
      <c r="W497" s="35" t="s">
        <v>69</v>
      </c>
      <c r="X497" s="741">
        <v>10</v>
      </c>
      <c r="Y497" s="742">
        <f>IFERROR(IF(X497="",0,CEILING((X497/$H497),1)*$H497),"")</f>
        <v>10.8</v>
      </c>
      <c r="Z497" s="36">
        <f>IFERROR(IF(Y497=0,"",ROUNDUP(Y497/H497,0)*0.00902),"")</f>
        <v>1.804E-2</v>
      </c>
      <c r="AA497" s="56"/>
      <c r="AB497" s="57"/>
      <c r="AC497" s="573" t="s">
        <v>781</v>
      </c>
      <c r="AG497" s="64"/>
      <c r="AJ497" s="68"/>
      <c r="AK497" s="68">
        <v>0</v>
      </c>
      <c r="BB497" s="574" t="s">
        <v>1</v>
      </c>
      <c r="BM497" s="64">
        <f>IFERROR(X497*I497/H497,"0")</f>
        <v>10.388888888888889</v>
      </c>
      <c r="BN497" s="64">
        <f>IFERROR(Y497*I497/H497,"0")</f>
        <v>11.22</v>
      </c>
      <c r="BO497" s="64">
        <f>IFERROR(1/J497*(X497/H497),"0")</f>
        <v>1.4029180695847361E-2</v>
      </c>
      <c r="BP497" s="64">
        <f>IFERROR(1/J497*(Y497/H497),"0")</f>
        <v>1.5151515151515152E-2</v>
      </c>
    </row>
    <row r="498" spans="1:68" ht="27" customHeight="1" x14ac:dyDescent="0.25">
      <c r="A498" s="54" t="s">
        <v>782</v>
      </c>
      <c r="B498" s="54" t="s">
        <v>783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111</v>
      </c>
      <c r="L498" s="32"/>
      <c r="M498" s="33" t="s">
        <v>68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69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784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785</v>
      </c>
      <c r="B499" s="54" t="s">
        <v>786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111</v>
      </c>
      <c r="L499" s="32"/>
      <c r="M499" s="33" t="s">
        <v>68</v>
      </c>
      <c r="N499" s="33"/>
      <c r="O499" s="32">
        <v>50</v>
      </c>
      <c r="P499" s="1135" t="s">
        <v>787</v>
      </c>
      <c r="Q499" s="748"/>
      <c r="R499" s="748"/>
      <c r="S499" s="748"/>
      <c r="T499" s="749"/>
      <c r="U499" s="34"/>
      <c r="V499" s="34"/>
      <c r="W499" s="35" t="s">
        <v>69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788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789</v>
      </c>
      <c r="B500" s="54" t="s">
        <v>790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111</v>
      </c>
      <c r="L500" s="32"/>
      <c r="M500" s="33" t="s">
        <v>68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69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788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80</v>
      </c>
      <c r="Q501" s="751"/>
      <c r="R501" s="751"/>
      <c r="S501" s="751"/>
      <c r="T501" s="751"/>
      <c r="U501" s="751"/>
      <c r="V501" s="752"/>
      <c r="W501" s="37" t="s">
        <v>81</v>
      </c>
      <c r="X501" s="743">
        <f>IFERROR(X497/H497,"0")+IFERROR(X498/H498,"0")+IFERROR(X499/H499,"0")+IFERROR(X500/H500,"0")</f>
        <v>1.8518518518518516</v>
      </c>
      <c r="Y501" s="743">
        <f>IFERROR(Y497/H497,"0")+IFERROR(Y498/H498,"0")+IFERROR(Y499/H499,"0")+IFERROR(Y500/H500,"0")</f>
        <v>2</v>
      </c>
      <c r="Z501" s="743">
        <f>IFERROR(IF(Z497="",0,Z497),"0")+IFERROR(IF(Z498="",0,Z498),"0")+IFERROR(IF(Z499="",0,Z499),"0")+IFERROR(IF(Z500="",0,Z500),"0")</f>
        <v>1.804E-2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80</v>
      </c>
      <c r="Q502" s="751"/>
      <c r="R502" s="751"/>
      <c r="S502" s="751"/>
      <c r="T502" s="751"/>
      <c r="U502" s="751"/>
      <c r="V502" s="752"/>
      <c r="W502" s="37" t="s">
        <v>69</v>
      </c>
      <c r="X502" s="743">
        <f>IFERROR(SUM(X497:X500),"0")</f>
        <v>10</v>
      </c>
      <c r="Y502" s="743">
        <f>IFERROR(SUM(Y497:Y500),"0")</f>
        <v>10.8</v>
      </c>
      <c r="Z502" s="37"/>
      <c r="AA502" s="744"/>
      <c r="AB502" s="744"/>
      <c r="AC502" s="744"/>
    </row>
    <row r="503" spans="1:68" ht="16.5" customHeight="1" x14ac:dyDescent="0.25">
      <c r="A503" s="753" t="s">
        <v>791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148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792</v>
      </c>
      <c r="B505" s="54" t="s">
        <v>793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111</v>
      </c>
      <c r="L505" s="32"/>
      <c r="M505" s="33" t="s">
        <v>68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69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794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795</v>
      </c>
      <c r="B506" s="54" t="s">
        <v>796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67</v>
      </c>
      <c r="L506" s="32"/>
      <c r="M506" s="33" t="s">
        <v>68</v>
      </c>
      <c r="N506" s="33"/>
      <c r="O506" s="32">
        <v>50</v>
      </c>
      <c r="P506" s="988" t="s">
        <v>797</v>
      </c>
      <c r="Q506" s="748"/>
      <c r="R506" s="748"/>
      <c r="S506" s="748"/>
      <c r="T506" s="749"/>
      <c r="U506" s="34"/>
      <c r="V506" s="34"/>
      <c r="W506" s="35" t="s">
        <v>69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798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799</v>
      </c>
      <c r="B507" s="54" t="s">
        <v>800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111</v>
      </c>
      <c r="L507" s="32"/>
      <c r="M507" s="33" t="s">
        <v>68</v>
      </c>
      <c r="N507" s="33"/>
      <c r="O507" s="32">
        <v>50</v>
      </c>
      <c r="P507" s="1162" t="s">
        <v>801</v>
      </c>
      <c r="Q507" s="748"/>
      <c r="R507" s="748"/>
      <c r="S507" s="748"/>
      <c r="T507" s="749"/>
      <c r="U507" s="34"/>
      <c r="V507" s="34"/>
      <c r="W507" s="35" t="s">
        <v>69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802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80</v>
      </c>
      <c r="Q508" s="751"/>
      <c r="R508" s="751"/>
      <c r="S508" s="751"/>
      <c r="T508" s="751"/>
      <c r="U508" s="751"/>
      <c r="V508" s="752"/>
      <c r="W508" s="37" t="s">
        <v>81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80</v>
      </c>
      <c r="Q509" s="751"/>
      <c r="R509" s="751"/>
      <c r="S509" s="751"/>
      <c r="T509" s="751"/>
      <c r="U509" s="751"/>
      <c r="V509" s="752"/>
      <c r="W509" s="37" t="s">
        <v>69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803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148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804</v>
      </c>
      <c r="B512" s="54" t="s">
        <v>805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67</v>
      </c>
      <c r="L512" s="32"/>
      <c r="M512" s="33" t="s">
        <v>68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69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806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80</v>
      </c>
      <c r="Q513" s="751"/>
      <c r="R513" s="751"/>
      <c r="S513" s="751"/>
      <c r="T513" s="751"/>
      <c r="U513" s="751"/>
      <c r="V513" s="752"/>
      <c r="W513" s="37" t="s">
        <v>81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80</v>
      </c>
      <c r="Q514" s="751"/>
      <c r="R514" s="751"/>
      <c r="S514" s="751"/>
      <c r="T514" s="751"/>
      <c r="U514" s="751"/>
      <c r="V514" s="752"/>
      <c r="W514" s="37" t="s">
        <v>69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179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807</v>
      </c>
      <c r="B516" s="54" t="s">
        <v>808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67</v>
      </c>
      <c r="L516" s="32"/>
      <c r="M516" s="33" t="s">
        <v>68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69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809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80</v>
      </c>
      <c r="Q517" s="751"/>
      <c r="R517" s="751"/>
      <c r="S517" s="751"/>
      <c r="T517" s="751"/>
      <c r="U517" s="751"/>
      <c r="V517" s="752"/>
      <c r="W517" s="37" t="s">
        <v>81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80</v>
      </c>
      <c r="Q518" s="751"/>
      <c r="R518" s="751"/>
      <c r="S518" s="751"/>
      <c r="T518" s="751"/>
      <c r="U518" s="751"/>
      <c r="V518" s="752"/>
      <c r="W518" s="37" t="s">
        <v>69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810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810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90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811</v>
      </c>
      <c r="B522" s="54" t="s">
        <v>812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93</v>
      </c>
      <c r="L522" s="32"/>
      <c r="M522" s="33" t="s">
        <v>94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69</v>
      </c>
      <c r="X522" s="741">
        <v>220</v>
      </c>
      <c r="Y522" s="742">
        <f t="shared" ref="Y522:Y537" si="87">IFERROR(IF(X522="",0,CEILING((X522/$H522),1)*$H522),"")</f>
        <v>221.76000000000002</v>
      </c>
      <c r="Z522" s="36">
        <f t="shared" ref="Z522:Z527" si="88">IFERROR(IF(Y522=0,"",ROUNDUP(Y522/H522,0)*0.01196),"")</f>
        <v>0.50231999999999999</v>
      </c>
      <c r="AA522" s="56"/>
      <c r="AB522" s="57"/>
      <c r="AC522" s="591" t="s">
        <v>813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234.99999999999997</v>
      </c>
      <c r="BN522" s="64">
        <f t="shared" ref="BN522:BN537" si="90">IFERROR(Y522*I522/H522,"0")</f>
        <v>236.88</v>
      </c>
      <c r="BO522" s="64">
        <f t="shared" ref="BO522:BO537" si="91">IFERROR(1/J522*(X522/H522),"0")</f>
        <v>0.40064102564102566</v>
      </c>
      <c r="BP522" s="64">
        <f t="shared" ref="BP522:BP537" si="92">IFERROR(1/J522*(Y522/H522),"0")</f>
        <v>0.40384615384615385</v>
      </c>
    </row>
    <row r="523" spans="1:68" ht="27" customHeight="1" x14ac:dyDescent="0.25">
      <c r="A523" s="54" t="s">
        <v>814</v>
      </c>
      <c r="B523" s="54" t="s">
        <v>815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93</v>
      </c>
      <c r="L523" s="32"/>
      <c r="M523" s="33" t="s">
        <v>94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69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816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817</v>
      </c>
      <c r="B524" s="54" t="s">
        <v>818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93</v>
      </c>
      <c r="L524" s="32"/>
      <c r="M524" s="33" t="s">
        <v>94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69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819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820</v>
      </c>
      <c r="B525" s="54" t="s">
        <v>821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93</v>
      </c>
      <c r="L525" s="32"/>
      <c r="M525" s="33" t="s">
        <v>94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69</v>
      </c>
      <c r="X525" s="741">
        <v>130</v>
      </c>
      <c r="Y525" s="742">
        <f t="shared" si="87"/>
        <v>132</v>
      </c>
      <c r="Z525" s="36">
        <f t="shared" si="88"/>
        <v>0.29899999999999999</v>
      </c>
      <c r="AA525" s="56"/>
      <c r="AB525" s="57"/>
      <c r="AC525" s="597" t="s">
        <v>822</v>
      </c>
      <c r="AG525" s="64"/>
      <c r="AJ525" s="68"/>
      <c r="AK525" s="68">
        <v>0</v>
      </c>
      <c r="BB525" s="598" t="s">
        <v>1</v>
      </c>
      <c r="BM525" s="64">
        <f t="shared" si="89"/>
        <v>138.86363636363635</v>
      </c>
      <c r="BN525" s="64">
        <f t="shared" si="90"/>
        <v>140.99999999999997</v>
      </c>
      <c r="BO525" s="64">
        <f t="shared" si="91"/>
        <v>0.23674242424242425</v>
      </c>
      <c r="BP525" s="64">
        <f t="shared" si="92"/>
        <v>0.24038461538461539</v>
      </c>
    </row>
    <row r="526" spans="1:68" ht="16.5" customHeight="1" x14ac:dyDescent="0.25">
      <c r="A526" s="54" t="s">
        <v>823</v>
      </c>
      <c r="B526" s="54" t="s">
        <v>824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93</v>
      </c>
      <c r="L526" s="32"/>
      <c r="M526" s="33" t="s">
        <v>103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69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825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826</v>
      </c>
      <c r="B527" s="54" t="s">
        <v>827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93</v>
      </c>
      <c r="L527" s="32"/>
      <c r="M527" s="33" t="s">
        <v>103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69</v>
      </c>
      <c r="X527" s="741">
        <v>170</v>
      </c>
      <c r="Y527" s="742">
        <f t="shared" si="87"/>
        <v>174.24</v>
      </c>
      <c r="Z527" s="36">
        <f t="shared" si="88"/>
        <v>0.39468000000000003</v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89"/>
        <v>181.59090909090907</v>
      </c>
      <c r="BN527" s="64">
        <f t="shared" si="90"/>
        <v>186.12</v>
      </c>
      <c r="BO527" s="64">
        <f t="shared" si="91"/>
        <v>0.3095862470862471</v>
      </c>
      <c r="BP527" s="64">
        <f t="shared" si="92"/>
        <v>0.31730769230769235</v>
      </c>
    </row>
    <row r="528" spans="1:68" ht="27" customHeight="1" x14ac:dyDescent="0.25">
      <c r="A528" s="54" t="s">
        <v>829</v>
      </c>
      <c r="B528" s="54" t="s">
        <v>830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101</v>
      </c>
      <c r="L528" s="32"/>
      <c r="M528" s="33" t="s">
        <v>94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69</v>
      </c>
      <c r="X528" s="741">
        <v>192</v>
      </c>
      <c r="Y528" s="742">
        <f t="shared" si="87"/>
        <v>194.4</v>
      </c>
      <c r="Z528" s="36">
        <f>IFERROR(IF(Y528=0,"",ROUNDUP(Y528/H528,0)*0.00902),"")</f>
        <v>0.48708000000000001</v>
      </c>
      <c r="AA528" s="56"/>
      <c r="AB528" s="57"/>
      <c r="AC528" s="603" t="s">
        <v>813</v>
      </c>
      <c r="AG528" s="64"/>
      <c r="AJ528" s="68"/>
      <c r="AK528" s="68">
        <v>0</v>
      </c>
      <c r="BB528" s="604" t="s">
        <v>1</v>
      </c>
      <c r="BM528" s="64">
        <f t="shared" si="89"/>
        <v>203.2</v>
      </c>
      <c r="BN528" s="64">
        <f t="shared" si="90"/>
        <v>205.73999999999998</v>
      </c>
      <c r="BO528" s="64">
        <f t="shared" si="91"/>
        <v>0.40404040404040403</v>
      </c>
      <c r="BP528" s="64">
        <f t="shared" si="92"/>
        <v>0.40909090909090912</v>
      </c>
    </row>
    <row r="529" spans="1:68" ht="27" customHeight="1" x14ac:dyDescent="0.25">
      <c r="A529" s="54" t="s">
        <v>829</v>
      </c>
      <c r="B529" s="54" t="s">
        <v>831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101</v>
      </c>
      <c r="L529" s="32"/>
      <c r="M529" s="33" t="s">
        <v>94</v>
      </c>
      <c r="N529" s="33"/>
      <c r="O529" s="32">
        <v>60</v>
      </c>
      <c r="P529" s="9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69</v>
      </c>
      <c r="X529" s="741">
        <v>0</v>
      </c>
      <c r="Y529" s="742">
        <f t="shared" si="87"/>
        <v>0</v>
      </c>
      <c r="Z529" s="36" t="str">
        <f>IFERROR(IF(Y529=0,"",ROUNDUP(Y529/H529,0)*0.00937),"")</f>
        <v/>
      </c>
      <c r="AA529" s="56"/>
      <c r="AB529" s="57"/>
      <c r="AC529" s="605" t="s">
        <v>813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832</v>
      </c>
      <c r="B530" s="54" t="s">
        <v>833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67</v>
      </c>
      <c r="L530" s="32"/>
      <c r="M530" s="33" t="s">
        <v>103</v>
      </c>
      <c r="N530" s="33"/>
      <c r="O530" s="32">
        <v>60</v>
      </c>
      <c r="P530" s="1017" t="s">
        <v>834</v>
      </c>
      <c r="Q530" s="748"/>
      <c r="R530" s="748"/>
      <c r="S530" s="748"/>
      <c r="T530" s="749"/>
      <c r="U530" s="34"/>
      <c r="V530" s="34"/>
      <c r="W530" s="35" t="s">
        <v>69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813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835</v>
      </c>
      <c r="B531" s="54" t="s">
        <v>836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101</v>
      </c>
      <c r="L531" s="32"/>
      <c r="M531" s="33" t="s">
        <v>94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69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816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67</v>
      </c>
      <c r="L532" s="32"/>
      <c r="M532" s="33" t="s">
        <v>94</v>
      </c>
      <c r="N532" s="33"/>
      <c r="O532" s="32">
        <v>60</v>
      </c>
      <c r="P532" s="996" t="s">
        <v>839</v>
      </c>
      <c r="Q532" s="748"/>
      <c r="R532" s="748"/>
      <c r="S532" s="748"/>
      <c r="T532" s="749"/>
      <c r="U532" s="34"/>
      <c r="V532" s="34"/>
      <c r="W532" s="35" t="s">
        <v>69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840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60</v>
      </c>
      <c r="P533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69</v>
      </c>
      <c r="X533" s="741">
        <v>312</v>
      </c>
      <c r="Y533" s="742">
        <f t="shared" si="87"/>
        <v>313.2</v>
      </c>
      <c r="Z533" s="36">
        <f>IFERROR(IF(Y533=0,"",ROUNDUP(Y533/H533,0)*0.00902),"")</f>
        <v>0.78473999999999999</v>
      </c>
      <c r="AA533" s="56"/>
      <c r="AB533" s="57"/>
      <c r="AC533" s="613" t="s">
        <v>822</v>
      </c>
      <c r="AG533" s="64"/>
      <c r="AJ533" s="68"/>
      <c r="AK533" s="68">
        <v>0</v>
      </c>
      <c r="BB533" s="614" t="s">
        <v>1</v>
      </c>
      <c r="BM533" s="64">
        <f t="shared" si="89"/>
        <v>330.2</v>
      </c>
      <c r="BN533" s="64">
        <f t="shared" si="90"/>
        <v>331.46999999999997</v>
      </c>
      <c r="BO533" s="64">
        <f t="shared" si="91"/>
        <v>0.65656565656565657</v>
      </c>
      <c r="BP533" s="64">
        <f t="shared" si="92"/>
        <v>0.65909090909090906</v>
      </c>
    </row>
    <row r="534" spans="1:68" ht="27" customHeight="1" x14ac:dyDescent="0.25">
      <c r="A534" s="54" t="s">
        <v>841</v>
      </c>
      <c r="B534" s="54" t="s">
        <v>843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101</v>
      </c>
      <c r="L534" s="32"/>
      <c r="M534" s="33" t="s">
        <v>94</v>
      </c>
      <c r="N534" s="33"/>
      <c r="O534" s="32">
        <v>60</v>
      </c>
      <c r="P534" s="11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69</v>
      </c>
      <c r="X534" s="741">
        <v>0</v>
      </c>
      <c r="Y534" s="742">
        <f t="shared" si="87"/>
        <v>0</v>
      </c>
      <c r="Z534" s="36" t="str">
        <f>IFERROR(IF(Y534=0,"",ROUNDUP(Y534/H534,0)*0.00937),"")</f>
        <v/>
      </c>
      <c r="AA534" s="56"/>
      <c r="AB534" s="57"/>
      <c r="AC534" s="615" t="s">
        <v>822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101</v>
      </c>
      <c r="L535" s="32"/>
      <c r="M535" s="33" t="s">
        <v>94</v>
      </c>
      <c r="N535" s="33"/>
      <c r="O535" s="32">
        <v>60</v>
      </c>
      <c r="P535" s="1008" t="s">
        <v>846</v>
      </c>
      <c r="Q535" s="748"/>
      <c r="R535" s="748"/>
      <c r="S535" s="748"/>
      <c r="T535" s="749"/>
      <c r="U535" s="34"/>
      <c r="V535" s="34"/>
      <c r="W535" s="35" t="s">
        <v>69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819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847</v>
      </c>
      <c r="B536" s="54" t="s">
        <v>848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101</v>
      </c>
      <c r="L536" s="32"/>
      <c r="M536" s="33" t="s">
        <v>94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69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825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849</v>
      </c>
      <c r="B537" s="54" t="s">
        <v>850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101</v>
      </c>
      <c r="L537" s="32"/>
      <c r="M537" s="33" t="s">
        <v>94</v>
      </c>
      <c r="N537" s="33"/>
      <c r="O537" s="32">
        <v>60</v>
      </c>
      <c r="P537" s="845" t="s">
        <v>851</v>
      </c>
      <c r="Q537" s="748"/>
      <c r="R537" s="748"/>
      <c r="S537" s="748"/>
      <c r="T537" s="749"/>
      <c r="U537" s="34"/>
      <c r="V537" s="34"/>
      <c r="W537" s="35" t="s">
        <v>69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828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80</v>
      </c>
      <c r="Q538" s="751"/>
      <c r="R538" s="751"/>
      <c r="S538" s="751"/>
      <c r="T538" s="751"/>
      <c r="U538" s="751"/>
      <c r="V538" s="752"/>
      <c r="W538" s="37" t="s">
        <v>81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238.4848484848485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241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2.4678200000000001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80</v>
      </c>
      <c r="Q539" s="751"/>
      <c r="R539" s="751"/>
      <c r="S539" s="751"/>
      <c r="T539" s="751"/>
      <c r="U539" s="751"/>
      <c r="V539" s="752"/>
      <c r="W539" s="37" t="s">
        <v>69</v>
      </c>
      <c r="X539" s="743">
        <f>IFERROR(SUM(X522:X537),"0")</f>
        <v>1024</v>
      </c>
      <c r="Y539" s="743">
        <f>IFERROR(SUM(Y522:Y537),"0")</f>
        <v>1035.5999999999999</v>
      </c>
      <c r="Z539" s="37"/>
      <c r="AA539" s="744"/>
      <c r="AB539" s="744"/>
      <c r="AC539" s="744"/>
    </row>
    <row r="540" spans="1:68" ht="14.25" customHeight="1" x14ac:dyDescent="0.25">
      <c r="A540" s="762" t="s">
        <v>137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852</v>
      </c>
      <c r="B541" s="54" t="s">
        <v>853</v>
      </c>
      <c r="C541" s="31">
        <v>4301020334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93</v>
      </c>
      <c r="L541" s="32"/>
      <c r="M541" s="33" t="s">
        <v>103</v>
      </c>
      <c r="N541" s="33"/>
      <c r="O541" s="32">
        <v>70</v>
      </c>
      <c r="P541" s="1026" t="s">
        <v>854</v>
      </c>
      <c r="Q541" s="748"/>
      <c r="R541" s="748"/>
      <c r="S541" s="748"/>
      <c r="T541" s="749"/>
      <c r="U541" s="34"/>
      <c r="V541" s="34"/>
      <c r="W541" s="35" t="s">
        <v>69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855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852</v>
      </c>
      <c r="B542" s="54" t="s">
        <v>856</v>
      </c>
      <c r="C542" s="31">
        <v>4301020222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93</v>
      </c>
      <c r="L542" s="32"/>
      <c r="M542" s="33" t="s">
        <v>94</v>
      </c>
      <c r="N542" s="33"/>
      <c r="O542" s="32">
        <v>55</v>
      </c>
      <c r="P542" s="8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748"/>
      <c r="R542" s="748"/>
      <c r="S542" s="748"/>
      <c r="T542" s="749"/>
      <c r="U542" s="34"/>
      <c r="V542" s="34"/>
      <c r="W542" s="35" t="s">
        <v>69</v>
      </c>
      <c r="X542" s="741">
        <v>180</v>
      </c>
      <c r="Y542" s="742">
        <f>IFERROR(IF(X542="",0,CEILING((X542/$H542),1)*$H542),"")</f>
        <v>184.8</v>
      </c>
      <c r="Z542" s="36">
        <f>IFERROR(IF(Y542=0,"",ROUNDUP(Y542/H542,0)*0.01196),"")</f>
        <v>0.41860000000000003</v>
      </c>
      <c r="AA542" s="56"/>
      <c r="AB542" s="57"/>
      <c r="AC542" s="625" t="s">
        <v>857</v>
      </c>
      <c r="AG542" s="64"/>
      <c r="AJ542" s="68"/>
      <c r="AK542" s="68">
        <v>0</v>
      </c>
      <c r="BB542" s="626" t="s">
        <v>1</v>
      </c>
      <c r="BM542" s="64">
        <f>IFERROR(X542*I542/H542,"0")</f>
        <v>192.27272727272725</v>
      </c>
      <c r="BN542" s="64">
        <f>IFERROR(Y542*I542/H542,"0")</f>
        <v>197.39999999999998</v>
      </c>
      <c r="BO542" s="64">
        <f>IFERROR(1/J542*(X542/H542),"0")</f>
        <v>0.32779720279720276</v>
      </c>
      <c r="BP542" s="64">
        <f>IFERROR(1/J542*(Y542/H542),"0")</f>
        <v>0.33653846153846156</v>
      </c>
    </row>
    <row r="543" spans="1:68" ht="16.5" customHeight="1" x14ac:dyDescent="0.25">
      <c r="A543" s="54" t="s">
        <v>858</v>
      </c>
      <c r="B543" s="54" t="s">
        <v>859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70</v>
      </c>
      <c r="P543" s="962" t="s">
        <v>860</v>
      </c>
      <c r="Q543" s="748"/>
      <c r="R543" s="748"/>
      <c r="S543" s="748"/>
      <c r="T543" s="749"/>
      <c r="U543" s="34"/>
      <c r="V543" s="34"/>
      <c r="W543" s="35" t="s">
        <v>69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855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861</v>
      </c>
      <c r="B544" s="54" t="s">
        <v>862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67</v>
      </c>
      <c r="L544" s="32"/>
      <c r="M544" s="33" t="s">
        <v>103</v>
      </c>
      <c r="N544" s="33"/>
      <c r="O544" s="32">
        <v>70</v>
      </c>
      <c r="P544" s="935" t="s">
        <v>863</v>
      </c>
      <c r="Q544" s="748"/>
      <c r="R544" s="748"/>
      <c r="S544" s="748"/>
      <c r="T544" s="749"/>
      <c r="U544" s="34"/>
      <c r="V544" s="34"/>
      <c r="W544" s="35" t="s">
        <v>69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855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80</v>
      </c>
      <c r="Q545" s="751"/>
      <c r="R545" s="751"/>
      <c r="S545" s="751"/>
      <c r="T545" s="751"/>
      <c r="U545" s="751"/>
      <c r="V545" s="752"/>
      <c r="W545" s="37" t="s">
        <v>81</v>
      </c>
      <c r="X545" s="743">
        <f>IFERROR(X541/H541,"0")+IFERROR(X542/H542,"0")+IFERROR(X543/H543,"0")+IFERROR(X544/H544,"0")</f>
        <v>34.090909090909086</v>
      </c>
      <c r="Y545" s="743">
        <f>IFERROR(Y541/H541,"0")+IFERROR(Y542/H542,"0")+IFERROR(Y543/H543,"0")+IFERROR(Y544/H544,"0")</f>
        <v>35</v>
      </c>
      <c r="Z545" s="743">
        <f>IFERROR(IF(Z541="",0,Z541),"0")+IFERROR(IF(Z542="",0,Z542),"0")+IFERROR(IF(Z543="",0,Z543),"0")+IFERROR(IF(Z544="",0,Z544),"0")</f>
        <v>0.41860000000000003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80</v>
      </c>
      <c r="Q546" s="751"/>
      <c r="R546" s="751"/>
      <c r="S546" s="751"/>
      <c r="T546" s="751"/>
      <c r="U546" s="751"/>
      <c r="V546" s="752"/>
      <c r="W546" s="37" t="s">
        <v>69</v>
      </c>
      <c r="X546" s="743">
        <f>IFERROR(SUM(X541:X544),"0")</f>
        <v>180</v>
      </c>
      <c r="Y546" s="743">
        <f>IFERROR(SUM(Y541:Y544),"0")</f>
        <v>184.8</v>
      </c>
      <c r="Z546" s="37"/>
      <c r="AA546" s="744"/>
      <c r="AB546" s="744"/>
      <c r="AC546" s="744"/>
    </row>
    <row r="547" spans="1:68" ht="14.25" customHeight="1" x14ac:dyDescent="0.25">
      <c r="A547" s="762" t="s">
        <v>148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864</v>
      </c>
      <c r="B548" s="54" t="s">
        <v>865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93</v>
      </c>
      <c r="L548" s="32"/>
      <c r="M548" s="33" t="s">
        <v>94</v>
      </c>
      <c r="N548" s="33"/>
      <c r="O548" s="32">
        <v>70</v>
      </c>
      <c r="P548" s="880" t="s">
        <v>866</v>
      </c>
      <c r="Q548" s="748"/>
      <c r="R548" s="748"/>
      <c r="S548" s="748"/>
      <c r="T548" s="749"/>
      <c r="U548" s="34"/>
      <c r="V548" s="34"/>
      <c r="W548" s="35" t="s">
        <v>69</v>
      </c>
      <c r="X548" s="741">
        <v>90</v>
      </c>
      <c r="Y548" s="742">
        <f t="shared" ref="Y548:Y559" si="93">IFERROR(IF(X548="",0,CEILING((X548/$H548),1)*$H548),"")</f>
        <v>95.04</v>
      </c>
      <c r="Z548" s="36">
        <f>IFERROR(IF(Y548=0,"",ROUNDUP(Y548/H548,0)*0.01196),"")</f>
        <v>0.21528</v>
      </c>
      <c r="AA548" s="56"/>
      <c r="AB548" s="57"/>
      <c r="AC548" s="631" t="s">
        <v>867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96.136363636363626</v>
      </c>
      <c r="BN548" s="64">
        <f t="shared" ref="BN548:BN559" si="95">IFERROR(Y548*I548/H548,"0")</f>
        <v>101.52000000000001</v>
      </c>
      <c r="BO548" s="64">
        <f t="shared" ref="BO548:BO559" si="96">IFERROR(1/J548*(X548/H548),"0")</f>
        <v>0.16389860139860138</v>
      </c>
      <c r="BP548" s="64">
        <f t="shared" ref="BP548:BP559" si="97">IFERROR(1/J548*(Y548/H548),"0")</f>
        <v>0.17307692307692307</v>
      </c>
    </row>
    <row r="549" spans="1:68" ht="27" customHeight="1" x14ac:dyDescent="0.25">
      <c r="A549" s="54" t="s">
        <v>868</v>
      </c>
      <c r="B549" s="54" t="s">
        <v>869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93</v>
      </c>
      <c r="L549" s="32"/>
      <c r="M549" s="33" t="s">
        <v>68</v>
      </c>
      <c r="N549" s="33"/>
      <c r="O549" s="32">
        <v>70</v>
      </c>
      <c r="P549" s="781" t="s">
        <v>870</v>
      </c>
      <c r="Q549" s="748"/>
      <c r="R549" s="748"/>
      <c r="S549" s="748"/>
      <c r="T549" s="749"/>
      <c r="U549" s="34"/>
      <c r="V549" s="34"/>
      <c r="W549" s="35" t="s">
        <v>69</v>
      </c>
      <c r="X549" s="741">
        <v>60</v>
      </c>
      <c r="Y549" s="742">
        <f t="shared" si="93"/>
        <v>63.36</v>
      </c>
      <c r="Z549" s="36">
        <f>IFERROR(IF(Y549=0,"",ROUNDUP(Y549/H549,0)*0.01196),"")</f>
        <v>0.14352000000000001</v>
      </c>
      <c r="AA549" s="56"/>
      <c r="AB549" s="57"/>
      <c r="AC549" s="633" t="s">
        <v>871</v>
      </c>
      <c r="AG549" s="64"/>
      <c r="AJ549" s="68"/>
      <c r="AK549" s="68">
        <v>0</v>
      </c>
      <c r="BB549" s="634" t="s">
        <v>1</v>
      </c>
      <c r="BM549" s="64">
        <f t="shared" si="94"/>
        <v>64.090909090909079</v>
      </c>
      <c r="BN549" s="64">
        <f t="shared" si="95"/>
        <v>67.679999999999993</v>
      </c>
      <c r="BO549" s="64">
        <f t="shared" si="96"/>
        <v>0.10926573426573427</v>
      </c>
      <c r="BP549" s="64">
        <f t="shared" si="97"/>
        <v>0.11538461538461539</v>
      </c>
    </row>
    <row r="550" spans="1:68" ht="27" customHeight="1" x14ac:dyDescent="0.25">
      <c r="A550" s="54" t="s">
        <v>872</v>
      </c>
      <c r="B550" s="54" t="s">
        <v>873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93</v>
      </c>
      <c r="L550" s="32"/>
      <c r="M550" s="33" t="s">
        <v>68</v>
      </c>
      <c r="N550" s="33"/>
      <c r="O550" s="32">
        <v>70</v>
      </c>
      <c r="P550" s="820" t="s">
        <v>874</v>
      </c>
      <c r="Q550" s="748"/>
      <c r="R550" s="748"/>
      <c r="S550" s="748"/>
      <c r="T550" s="749"/>
      <c r="U550" s="34"/>
      <c r="V550" s="34"/>
      <c r="W550" s="35" t="s">
        <v>69</v>
      </c>
      <c r="X550" s="741">
        <v>90</v>
      </c>
      <c r="Y550" s="742">
        <f t="shared" si="93"/>
        <v>95.04</v>
      </c>
      <c r="Z550" s="36">
        <f>IFERROR(IF(Y550=0,"",ROUNDUP(Y550/H550,0)*0.01196),"")</f>
        <v>0.21528</v>
      </c>
      <c r="AA550" s="56"/>
      <c r="AB550" s="57"/>
      <c r="AC550" s="635" t="s">
        <v>875</v>
      </c>
      <c r="AG550" s="64"/>
      <c r="AJ550" s="68"/>
      <c r="AK550" s="68">
        <v>0</v>
      </c>
      <c r="BB550" s="636" t="s">
        <v>1</v>
      </c>
      <c r="BM550" s="64">
        <f t="shared" si="94"/>
        <v>96.136363636363626</v>
      </c>
      <c r="BN550" s="64">
        <f t="shared" si="95"/>
        <v>101.52000000000001</v>
      </c>
      <c r="BO550" s="64">
        <f t="shared" si="96"/>
        <v>0.16389860139860138</v>
      </c>
      <c r="BP550" s="64">
        <f t="shared" si="97"/>
        <v>0.17307692307692307</v>
      </c>
    </row>
    <row r="551" spans="1:68" ht="27" customHeight="1" x14ac:dyDescent="0.25">
      <c r="A551" s="54" t="s">
        <v>876</v>
      </c>
      <c r="B551" s="54" t="s">
        <v>877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67</v>
      </c>
      <c r="L551" s="32"/>
      <c r="M551" s="33" t="s">
        <v>94</v>
      </c>
      <c r="N551" s="33"/>
      <c r="O551" s="32">
        <v>70</v>
      </c>
      <c r="P551" s="1052" t="s">
        <v>878</v>
      </c>
      <c r="Q551" s="748"/>
      <c r="R551" s="748"/>
      <c r="S551" s="748"/>
      <c r="T551" s="749"/>
      <c r="U551" s="34"/>
      <c r="V551" s="34"/>
      <c r="W551" s="35" t="s">
        <v>69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867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879</v>
      </c>
      <c r="B552" s="54" t="s">
        <v>880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101</v>
      </c>
      <c r="L552" s="32"/>
      <c r="M552" s="33" t="s">
        <v>94</v>
      </c>
      <c r="N552" s="33"/>
      <c r="O552" s="32">
        <v>70</v>
      </c>
      <c r="P552" s="797" t="s">
        <v>881</v>
      </c>
      <c r="Q552" s="748"/>
      <c r="R552" s="748"/>
      <c r="S552" s="748"/>
      <c r="T552" s="749"/>
      <c r="U552" s="34"/>
      <c r="V552" s="34"/>
      <c r="W552" s="35" t="s">
        <v>69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867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879</v>
      </c>
      <c r="B553" s="54" t="s">
        <v>882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101</v>
      </c>
      <c r="L553" s="32"/>
      <c r="M553" s="33" t="s">
        <v>94</v>
      </c>
      <c r="N553" s="33"/>
      <c r="O553" s="32">
        <v>70</v>
      </c>
      <c r="P553" s="834" t="s">
        <v>883</v>
      </c>
      <c r="Q553" s="748"/>
      <c r="R553" s="748"/>
      <c r="S553" s="748"/>
      <c r="T553" s="749"/>
      <c r="U553" s="34"/>
      <c r="V553" s="34"/>
      <c r="W553" s="35" t="s">
        <v>69</v>
      </c>
      <c r="X553" s="741">
        <v>84</v>
      </c>
      <c r="Y553" s="742">
        <f t="shared" si="93"/>
        <v>86.399999999999991</v>
      </c>
      <c r="Z553" s="36">
        <f>IFERROR(IF(Y553=0,"",ROUNDUP(Y553/H553,0)*0.00902),"")</f>
        <v>0.16236</v>
      </c>
      <c r="AA553" s="56"/>
      <c r="AB553" s="57"/>
      <c r="AC553" s="641" t="s">
        <v>867</v>
      </c>
      <c r="AG553" s="64"/>
      <c r="AJ553" s="68"/>
      <c r="AK553" s="68">
        <v>0</v>
      </c>
      <c r="BB553" s="642" t="s">
        <v>1</v>
      </c>
      <c r="BM553" s="64">
        <f t="shared" si="94"/>
        <v>121.27500000000001</v>
      </c>
      <c r="BN553" s="64">
        <f t="shared" si="95"/>
        <v>124.74</v>
      </c>
      <c r="BO553" s="64">
        <f t="shared" si="96"/>
        <v>0.13257575757575757</v>
      </c>
      <c r="BP553" s="64">
        <f t="shared" si="97"/>
        <v>0.13636363636363635</v>
      </c>
    </row>
    <row r="554" spans="1:68" ht="27" customHeight="1" x14ac:dyDescent="0.25">
      <c r="A554" s="54" t="s">
        <v>879</v>
      </c>
      <c r="B554" s="54" t="s">
        <v>884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101</v>
      </c>
      <c r="L554" s="32"/>
      <c r="M554" s="33" t="s">
        <v>94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69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885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886</v>
      </c>
      <c r="B555" s="54" t="s">
        <v>887</v>
      </c>
      <c r="C555" s="31">
        <v>4301031251</v>
      </c>
      <c r="D555" s="745">
        <v>4680115882102</v>
      </c>
      <c r="E555" s="746"/>
      <c r="F555" s="740">
        <v>0.6</v>
      </c>
      <c r="G555" s="32">
        <v>6</v>
      </c>
      <c r="H555" s="740">
        <v>3.6</v>
      </c>
      <c r="I555" s="740">
        <v>3.81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60</v>
      </c>
      <c r="P555" s="10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48"/>
      <c r="R555" s="748"/>
      <c r="S555" s="748"/>
      <c r="T555" s="749"/>
      <c r="U555" s="34"/>
      <c r="V555" s="34"/>
      <c r="W555" s="35" t="s">
        <v>69</v>
      </c>
      <c r="X555" s="741">
        <v>18</v>
      </c>
      <c r="Y555" s="742">
        <f t="shared" si="93"/>
        <v>18</v>
      </c>
      <c r="Z555" s="36">
        <f>IFERROR(IF(Y555=0,"",ROUNDUP(Y555/H555,0)*0.00902),"")</f>
        <v>4.5100000000000001E-2</v>
      </c>
      <c r="AA555" s="56"/>
      <c r="AB555" s="57"/>
      <c r="AC555" s="645" t="s">
        <v>888</v>
      </c>
      <c r="AG555" s="64"/>
      <c r="AJ555" s="68"/>
      <c r="AK555" s="68">
        <v>0</v>
      </c>
      <c r="BB555" s="646" t="s">
        <v>1</v>
      </c>
      <c r="BM555" s="64">
        <f t="shared" si="94"/>
        <v>19.05</v>
      </c>
      <c r="BN555" s="64">
        <f t="shared" si="95"/>
        <v>19.05</v>
      </c>
      <c r="BO555" s="64">
        <f t="shared" si="96"/>
        <v>3.787878787878788E-2</v>
      </c>
      <c r="BP555" s="64">
        <f t="shared" si="97"/>
        <v>3.787878787878788E-2</v>
      </c>
    </row>
    <row r="556" spans="1:68" ht="27" customHeight="1" x14ac:dyDescent="0.25">
      <c r="A556" s="54" t="s">
        <v>886</v>
      </c>
      <c r="B556" s="54" t="s">
        <v>889</v>
      </c>
      <c r="C556" s="31">
        <v>4301031418</v>
      </c>
      <c r="D556" s="745">
        <v>4680115882102</v>
      </c>
      <c r="E556" s="746"/>
      <c r="F556" s="740">
        <v>0.6</v>
      </c>
      <c r="G556" s="32">
        <v>8</v>
      </c>
      <c r="H556" s="740">
        <v>4.8</v>
      </c>
      <c r="I556" s="740">
        <v>6.69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70</v>
      </c>
      <c r="P556" s="873" t="s">
        <v>890</v>
      </c>
      <c r="Q556" s="748"/>
      <c r="R556" s="748"/>
      <c r="S556" s="748"/>
      <c r="T556" s="749"/>
      <c r="U556" s="34"/>
      <c r="V556" s="34"/>
      <c r="W556" s="35" t="s">
        <v>69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871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891</v>
      </c>
      <c r="B557" s="54" t="s">
        <v>892</v>
      </c>
      <c r="C557" s="31">
        <v>4301031253</v>
      </c>
      <c r="D557" s="745">
        <v>4680115882096</v>
      </c>
      <c r="E557" s="746"/>
      <c r="F557" s="740">
        <v>0.6</v>
      </c>
      <c r="G557" s="32">
        <v>6</v>
      </c>
      <c r="H557" s="740">
        <v>3.6</v>
      </c>
      <c r="I557" s="740">
        <v>3.81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60</v>
      </c>
      <c r="P557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48"/>
      <c r="R557" s="748"/>
      <c r="S557" s="748"/>
      <c r="T557" s="749"/>
      <c r="U557" s="34"/>
      <c r="V557" s="34"/>
      <c r="W557" s="35" t="s">
        <v>69</v>
      </c>
      <c r="X557" s="741">
        <v>150</v>
      </c>
      <c r="Y557" s="742">
        <f t="shared" si="93"/>
        <v>151.20000000000002</v>
      </c>
      <c r="Z557" s="36">
        <f>IFERROR(IF(Y557=0,"",ROUNDUP(Y557/H557,0)*0.00902),"")</f>
        <v>0.37884000000000001</v>
      </c>
      <c r="AA557" s="56"/>
      <c r="AB557" s="57"/>
      <c r="AC557" s="649" t="s">
        <v>893</v>
      </c>
      <c r="AG557" s="64"/>
      <c r="AJ557" s="68"/>
      <c r="AK557" s="68">
        <v>0</v>
      </c>
      <c r="BB557" s="650" t="s">
        <v>1</v>
      </c>
      <c r="BM557" s="64">
        <f t="shared" si="94"/>
        <v>158.75</v>
      </c>
      <c r="BN557" s="64">
        <f t="shared" si="95"/>
        <v>160.02000000000004</v>
      </c>
      <c r="BO557" s="64">
        <f t="shared" si="96"/>
        <v>0.31565656565656564</v>
      </c>
      <c r="BP557" s="64">
        <f t="shared" si="97"/>
        <v>0.31818181818181823</v>
      </c>
    </row>
    <row r="558" spans="1:68" ht="27" customHeight="1" x14ac:dyDescent="0.25">
      <c r="A558" s="54" t="s">
        <v>891</v>
      </c>
      <c r="B558" s="54" t="s">
        <v>894</v>
      </c>
      <c r="C558" s="31">
        <v>4301031417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70</v>
      </c>
      <c r="P558" s="965" t="s">
        <v>895</v>
      </c>
      <c r="Q558" s="748"/>
      <c r="R558" s="748"/>
      <c r="S558" s="748"/>
      <c r="T558" s="749"/>
      <c r="U558" s="34"/>
      <c r="V558" s="34"/>
      <c r="W558" s="35" t="s">
        <v>69</v>
      </c>
      <c r="X558" s="741">
        <v>0</v>
      </c>
      <c r="Y558" s="742">
        <f t="shared" si="93"/>
        <v>0</v>
      </c>
      <c r="Z558" s="36" t="str">
        <f>IFERROR(IF(Y558=0,"",ROUNDUP(Y558/H558,0)*0.00902),"")</f>
        <v/>
      </c>
      <c r="AA558" s="56"/>
      <c r="AB558" s="57"/>
      <c r="AC558" s="651" t="s">
        <v>875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891</v>
      </c>
      <c r="B559" s="54" t="s">
        <v>896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101</v>
      </c>
      <c r="L559" s="32"/>
      <c r="M559" s="33" t="s">
        <v>68</v>
      </c>
      <c r="N559" s="33"/>
      <c r="O559" s="32">
        <v>60</v>
      </c>
      <c r="P559" s="99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69</v>
      </c>
      <c r="X559" s="741">
        <v>0</v>
      </c>
      <c r="Y559" s="742">
        <f t="shared" si="93"/>
        <v>0</v>
      </c>
      <c r="Z559" s="36" t="str">
        <f>IFERROR(IF(Y559=0,"",ROUNDUP(Y559/H559,0)*0.00937),"")</f>
        <v/>
      </c>
      <c r="AA559" s="56"/>
      <c r="AB559" s="57"/>
      <c r="AC559" s="653" t="s">
        <v>875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80</v>
      </c>
      <c r="Q560" s="751"/>
      <c r="R560" s="751"/>
      <c r="S560" s="751"/>
      <c r="T560" s="751"/>
      <c r="U560" s="751"/>
      <c r="V560" s="752"/>
      <c r="W560" s="37" t="s">
        <v>81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109.62121212121212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113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1.16038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80</v>
      </c>
      <c r="Q561" s="751"/>
      <c r="R561" s="751"/>
      <c r="S561" s="751"/>
      <c r="T561" s="751"/>
      <c r="U561" s="751"/>
      <c r="V561" s="752"/>
      <c r="W561" s="37" t="s">
        <v>69</v>
      </c>
      <c r="X561" s="743">
        <f>IFERROR(SUM(X548:X559),"0")</f>
        <v>492</v>
      </c>
      <c r="Y561" s="743">
        <f>IFERROR(SUM(Y548:Y559),"0")</f>
        <v>509.03999999999996</v>
      </c>
      <c r="Z561" s="37"/>
      <c r="AA561" s="744"/>
      <c r="AB561" s="744"/>
      <c r="AC561" s="744"/>
    </row>
    <row r="562" spans="1:68" ht="14.25" customHeight="1" x14ac:dyDescent="0.25">
      <c r="A562" s="762" t="s">
        <v>64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897</v>
      </c>
      <c r="B563" s="54" t="s">
        <v>898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93</v>
      </c>
      <c r="L563" s="32"/>
      <c r="M563" s="33" t="s">
        <v>103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69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899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900</v>
      </c>
      <c r="B564" s="54" t="s">
        <v>901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93</v>
      </c>
      <c r="L564" s="32"/>
      <c r="M564" s="33" t="s">
        <v>68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69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902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903</v>
      </c>
      <c r="B565" s="54" t="s">
        <v>904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67</v>
      </c>
      <c r="L565" s="32"/>
      <c r="M565" s="33" t="s">
        <v>103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69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905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80</v>
      </c>
      <c r="Q566" s="751"/>
      <c r="R566" s="751"/>
      <c r="S566" s="751"/>
      <c r="T566" s="751"/>
      <c r="U566" s="751"/>
      <c r="V566" s="752"/>
      <c r="W566" s="37" t="s">
        <v>81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80</v>
      </c>
      <c r="Q567" s="751"/>
      <c r="R567" s="751"/>
      <c r="S567" s="751"/>
      <c r="T567" s="751"/>
      <c r="U567" s="751"/>
      <c r="V567" s="752"/>
      <c r="W567" s="37" t="s">
        <v>69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179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906</v>
      </c>
      <c r="B569" s="54" t="s">
        <v>907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93</v>
      </c>
      <c r="L569" s="32"/>
      <c r="M569" s="33" t="s">
        <v>68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69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908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909</v>
      </c>
      <c r="B570" s="54" t="s">
        <v>910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93</v>
      </c>
      <c r="L570" s="32"/>
      <c r="M570" s="33" t="s">
        <v>68</v>
      </c>
      <c r="N570" s="33"/>
      <c r="O570" s="32">
        <v>35</v>
      </c>
      <c r="P570" s="809" t="s">
        <v>911</v>
      </c>
      <c r="Q570" s="748"/>
      <c r="R570" s="748"/>
      <c r="S570" s="748"/>
      <c r="T570" s="749"/>
      <c r="U570" s="34"/>
      <c r="V570" s="34"/>
      <c r="W570" s="35" t="s">
        <v>69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908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80</v>
      </c>
      <c r="Q571" s="751"/>
      <c r="R571" s="751"/>
      <c r="S571" s="751"/>
      <c r="T571" s="751"/>
      <c r="U571" s="751"/>
      <c r="V571" s="752"/>
      <c r="W571" s="37" t="s">
        <v>81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80</v>
      </c>
      <c r="Q572" s="751"/>
      <c r="R572" s="751"/>
      <c r="S572" s="751"/>
      <c r="T572" s="751"/>
      <c r="U572" s="751"/>
      <c r="V572" s="752"/>
      <c r="W572" s="37" t="s">
        <v>69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912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912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90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913</v>
      </c>
      <c r="B576" s="54" t="s">
        <v>914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93</v>
      </c>
      <c r="L576" s="32"/>
      <c r="M576" s="33" t="s">
        <v>915</v>
      </c>
      <c r="N576" s="33"/>
      <c r="O576" s="32">
        <v>90</v>
      </c>
      <c r="P576" s="1082" t="s">
        <v>916</v>
      </c>
      <c r="Q576" s="748"/>
      <c r="R576" s="748"/>
      <c r="S576" s="748"/>
      <c r="T576" s="749"/>
      <c r="U576" s="34"/>
      <c r="V576" s="34"/>
      <c r="W576" s="35" t="s">
        <v>69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917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80</v>
      </c>
      <c r="Q577" s="751"/>
      <c r="R577" s="751"/>
      <c r="S577" s="751"/>
      <c r="T577" s="751"/>
      <c r="U577" s="751"/>
      <c r="V577" s="752"/>
      <c r="W577" s="37" t="s">
        <v>81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80</v>
      </c>
      <c r="Q578" s="751"/>
      <c r="R578" s="751"/>
      <c r="S578" s="751"/>
      <c r="T578" s="751"/>
      <c r="U578" s="751"/>
      <c r="V578" s="752"/>
      <c r="W578" s="37" t="s">
        <v>69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918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918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90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919</v>
      </c>
      <c r="B582" s="54" t="s">
        <v>920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93</v>
      </c>
      <c r="L582" s="32"/>
      <c r="M582" s="33" t="s">
        <v>103</v>
      </c>
      <c r="N582" s="33"/>
      <c r="O582" s="32">
        <v>55</v>
      </c>
      <c r="P582" s="1061" t="s">
        <v>921</v>
      </c>
      <c r="Q582" s="748"/>
      <c r="R582" s="748"/>
      <c r="S582" s="748"/>
      <c r="T582" s="749"/>
      <c r="U582" s="34"/>
      <c r="V582" s="34"/>
      <c r="W582" s="35" t="s">
        <v>69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922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923</v>
      </c>
      <c r="B583" s="54" t="s">
        <v>924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93</v>
      </c>
      <c r="L583" s="32"/>
      <c r="M583" s="33" t="s">
        <v>94</v>
      </c>
      <c r="N583" s="33"/>
      <c r="O583" s="32">
        <v>50</v>
      </c>
      <c r="P583" s="1099" t="s">
        <v>925</v>
      </c>
      <c r="Q583" s="748"/>
      <c r="R583" s="748"/>
      <c r="S583" s="748"/>
      <c r="T583" s="749"/>
      <c r="U583" s="34"/>
      <c r="V583" s="34"/>
      <c r="W583" s="35" t="s">
        <v>69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926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927</v>
      </c>
      <c r="B584" s="54" t="s">
        <v>928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50</v>
      </c>
      <c r="P584" s="871" t="s">
        <v>929</v>
      </c>
      <c r="Q584" s="748"/>
      <c r="R584" s="748"/>
      <c r="S584" s="748"/>
      <c r="T584" s="749"/>
      <c r="U584" s="34"/>
      <c r="V584" s="34"/>
      <c r="W584" s="35" t="s">
        <v>69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930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931</v>
      </c>
      <c r="B585" s="54" t="s">
        <v>932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93</v>
      </c>
      <c r="L585" s="32"/>
      <c r="M585" s="33" t="s">
        <v>94</v>
      </c>
      <c r="N585" s="33"/>
      <c r="O585" s="32">
        <v>55</v>
      </c>
      <c r="P585" s="879" t="s">
        <v>933</v>
      </c>
      <c r="Q585" s="748"/>
      <c r="R585" s="748"/>
      <c r="S585" s="748"/>
      <c r="T585" s="749"/>
      <c r="U585" s="34"/>
      <c r="V585" s="34"/>
      <c r="W585" s="35" t="s">
        <v>69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934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935</v>
      </c>
      <c r="B586" s="54" t="s">
        <v>936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101</v>
      </c>
      <c r="L586" s="32"/>
      <c r="M586" s="33" t="s">
        <v>103</v>
      </c>
      <c r="N586" s="33"/>
      <c r="O586" s="32">
        <v>55</v>
      </c>
      <c r="P586" s="969" t="s">
        <v>937</v>
      </c>
      <c r="Q586" s="748"/>
      <c r="R586" s="748"/>
      <c r="S586" s="748"/>
      <c r="T586" s="749"/>
      <c r="U586" s="34"/>
      <c r="V586" s="34"/>
      <c r="W586" s="35" t="s">
        <v>69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922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938</v>
      </c>
      <c r="B587" s="54" t="s">
        <v>939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101</v>
      </c>
      <c r="L587" s="32"/>
      <c r="M587" s="33" t="s">
        <v>94</v>
      </c>
      <c r="N587" s="33"/>
      <c r="O587" s="32">
        <v>50</v>
      </c>
      <c r="P587" s="919" t="s">
        <v>940</v>
      </c>
      <c r="Q587" s="748"/>
      <c r="R587" s="748"/>
      <c r="S587" s="748"/>
      <c r="T587" s="749"/>
      <c r="U587" s="34"/>
      <c r="V587" s="34"/>
      <c r="W587" s="35" t="s">
        <v>69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930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941</v>
      </c>
      <c r="B588" s="54" t="s">
        <v>942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101</v>
      </c>
      <c r="L588" s="32"/>
      <c r="M588" s="33" t="s">
        <v>94</v>
      </c>
      <c r="N588" s="33"/>
      <c r="O588" s="32">
        <v>55</v>
      </c>
      <c r="P588" s="1086" t="s">
        <v>943</v>
      </c>
      <c r="Q588" s="748"/>
      <c r="R588" s="748"/>
      <c r="S588" s="748"/>
      <c r="T588" s="749"/>
      <c r="U588" s="34"/>
      <c r="V588" s="34"/>
      <c r="W588" s="35" t="s">
        <v>69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934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80</v>
      </c>
      <c r="Q589" s="751"/>
      <c r="R589" s="751"/>
      <c r="S589" s="751"/>
      <c r="T589" s="751"/>
      <c r="U589" s="751"/>
      <c r="V589" s="752"/>
      <c r="W589" s="37" t="s">
        <v>81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80</v>
      </c>
      <c r="Q590" s="751"/>
      <c r="R590" s="751"/>
      <c r="S590" s="751"/>
      <c r="T590" s="751"/>
      <c r="U590" s="751"/>
      <c r="V590" s="752"/>
      <c r="W590" s="37" t="s">
        <v>69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137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944</v>
      </c>
      <c r="B592" s="54" t="s">
        <v>945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93</v>
      </c>
      <c r="L592" s="32"/>
      <c r="M592" s="33" t="s">
        <v>103</v>
      </c>
      <c r="N592" s="33"/>
      <c r="O592" s="32">
        <v>50</v>
      </c>
      <c r="P592" s="907" t="s">
        <v>946</v>
      </c>
      <c r="Q592" s="748"/>
      <c r="R592" s="748"/>
      <c r="S592" s="748"/>
      <c r="T592" s="749"/>
      <c r="U592" s="34"/>
      <c r="V592" s="34"/>
      <c r="W592" s="35" t="s">
        <v>69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947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948</v>
      </c>
      <c r="B593" s="54" t="s">
        <v>949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93</v>
      </c>
      <c r="L593" s="32"/>
      <c r="M593" s="33" t="s">
        <v>94</v>
      </c>
      <c r="N593" s="33"/>
      <c r="O593" s="32">
        <v>50</v>
      </c>
      <c r="P593" s="917" t="s">
        <v>950</v>
      </c>
      <c r="Q593" s="748"/>
      <c r="R593" s="748"/>
      <c r="S593" s="748"/>
      <c r="T593" s="749"/>
      <c r="U593" s="34"/>
      <c r="V593" s="34"/>
      <c r="W593" s="35" t="s">
        <v>69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947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951</v>
      </c>
      <c r="B594" s="54" t="s">
        <v>952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1" t="s">
        <v>953</v>
      </c>
      <c r="Q594" s="748"/>
      <c r="R594" s="748"/>
      <c r="S594" s="748"/>
      <c r="T594" s="749"/>
      <c r="U594" s="34"/>
      <c r="V594" s="34"/>
      <c r="W594" s="35" t="s">
        <v>69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954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955</v>
      </c>
      <c r="B595" s="54" t="s">
        <v>956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101</v>
      </c>
      <c r="L595" s="32"/>
      <c r="M595" s="33" t="s">
        <v>94</v>
      </c>
      <c r="N595" s="33"/>
      <c r="O595" s="32">
        <v>50</v>
      </c>
      <c r="P595" s="942" t="s">
        <v>957</v>
      </c>
      <c r="Q595" s="748"/>
      <c r="R595" s="748"/>
      <c r="S595" s="748"/>
      <c r="T595" s="749"/>
      <c r="U595" s="34"/>
      <c r="V595" s="34"/>
      <c r="W595" s="35" t="s">
        <v>69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954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80</v>
      </c>
      <c r="Q596" s="751"/>
      <c r="R596" s="751"/>
      <c r="S596" s="751"/>
      <c r="T596" s="751"/>
      <c r="U596" s="751"/>
      <c r="V596" s="752"/>
      <c r="W596" s="37" t="s">
        <v>81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80</v>
      </c>
      <c r="Q597" s="751"/>
      <c r="R597" s="751"/>
      <c r="S597" s="751"/>
      <c r="T597" s="751"/>
      <c r="U597" s="751"/>
      <c r="V597" s="752"/>
      <c r="W597" s="37" t="s">
        <v>69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148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958</v>
      </c>
      <c r="B599" s="54" t="s">
        <v>959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101</v>
      </c>
      <c r="L599" s="32"/>
      <c r="M599" s="33" t="s">
        <v>68</v>
      </c>
      <c r="N599" s="33"/>
      <c r="O599" s="32">
        <v>40</v>
      </c>
      <c r="P599" s="1164" t="s">
        <v>960</v>
      </c>
      <c r="Q599" s="748"/>
      <c r="R599" s="748"/>
      <c r="S599" s="748"/>
      <c r="T599" s="749"/>
      <c r="U599" s="34"/>
      <c r="V599" s="34"/>
      <c r="W599" s="35" t="s">
        <v>69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961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962</v>
      </c>
      <c r="B600" s="54" t="s">
        <v>963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101</v>
      </c>
      <c r="L600" s="32"/>
      <c r="M600" s="33" t="s">
        <v>68</v>
      </c>
      <c r="N600" s="33"/>
      <c r="O600" s="32">
        <v>40</v>
      </c>
      <c r="P600" s="760" t="s">
        <v>964</v>
      </c>
      <c r="Q600" s="748"/>
      <c r="R600" s="748"/>
      <c r="S600" s="748"/>
      <c r="T600" s="749"/>
      <c r="U600" s="34"/>
      <c r="V600" s="34"/>
      <c r="W600" s="35" t="s">
        <v>69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965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966</v>
      </c>
      <c r="B601" s="54" t="s">
        <v>967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101</v>
      </c>
      <c r="L601" s="32"/>
      <c r="M601" s="33" t="s">
        <v>68</v>
      </c>
      <c r="N601" s="33"/>
      <c r="O601" s="32">
        <v>45</v>
      </c>
      <c r="P601" s="1113" t="s">
        <v>968</v>
      </c>
      <c r="Q601" s="748"/>
      <c r="R601" s="748"/>
      <c r="S601" s="748"/>
      <c r="T601" s="749"/>
      <c r="U601" s="34"/>
      <c r="V601" s="34"/>
      <c r="W601" s="35" t="s">
        <v>69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969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970</v>
      </c>
      <c r="B602" s="54" t="s">
        <v>971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101</v>
      </c>
      <c r="L602" s="32"/>
      <c r="M602" s="33" t="s">
        <v>68</v>
      </c>
      <c r="N602" s="33"/>
      <c r="O602" s="32">
        <v>45</v>
      </c>
      <c r="P602" s="983" t="s">
        <v>972</v>
      </c>
      <c r="Q602" s="748"/>
      <c r="R602" s="748"/>
      <c r="S602" s="748"/>
      <c r="T602" s="749"/>
      <c r="U602" s="34"/>
      <c r="V602" s="34"/>
      <c r="W602" s="35" t="s">
        <v>69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973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974</v>
      </c>
      <c r="B603" s="54" t="s">
        <v>975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101</v>
      </c>
      <c r="L603" s="32"/>
      <c r="M603" s="33" t="s">
        <v>68</v>
      </c>
      <c r="N603" s="33"/>
      <c r="O603" s="32">
        <v>45</v>
      </c>
      <c r="P603" s="1116" t="s">
        <v>976</v>
      </c>
      <c r="Q603" s="748"/>
      <c r="R603" s="748"/>
      <c r="S603" s="748"/>
      <c r="T603" s="749"/>
      <c r="U603" s="34"/>
      <c r="V603" s="34"/>
      <c r="W603" s="35" t="s">
        <v>69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977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978</v>
      </c>
      <c r="B604" s="54" t="s">
        <v>979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111</v>
      </c>
      <c r="L604" s="32"/>
      <c r="M604" s="33" t="s">
        <v>68</v>
      </c>
      <c r="N604" s="33"/>
      <c r="O604" s="32">
        <v>40</v>
      </c>
      <c r="P604" s="991" t="s">
        <v>980</v>
      </c>
      <c r="Q604" s="748"/>
      <c r="R604" s="748"/>
      <c r="S604" s="748"/>
      <c r="T604" s="749"/>
      <c r="U604" s="34"/>
      <c r="V604" s="34"/>
      <c r="W604" s="35" t="s">
        <v>69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961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981</v>
      </c>
      <c r="B605" s="54" t="s">
        <v>982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111</v>
      </c>
      <c r="L605" s="32"/>
      <c r="M605" s="33" t="s">
        <v>68</v>
      </c>
      <c r="N605" s="33"/>
      <c r="O605" s="32">
        <v>40</v>
      </c>
      <c r="P605" s="1031" t="s">
        <v>983</v>
      </c>
      <c r="Q605" s="748"/>
      <c r="R605" s="748"/>
      <c r="S605" s="748"/>
      <c r="T605" s="749"/>
      <c r="U605" s="34"/>
      <c r="V605" s="34"/>
      <c r="W605" s="35" t="s">
        <v>69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965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80</v>
      </c>
      <c r="Q606" s="751"/>
      <c r="R606" s="751"/>
      <c r="S606" s="751"/>
      <c r="T606" s="751"/>
      <c r="U606" s="751"/>
      <c r="V606" s="752"/>
      <c r="W606" s="37" t="s">
        <v>81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80</v>
      </c>
      <c r="Q607" s="751"/>
      <c r="R607" s="751"/>
      <c r="S607" s="751"/>
      <c r="T607" s="751"/>
      <c r="U607" s="751"/>
      <c r="V607" s="752"/>
      <c r="W607" s="37" t="s">
        <v>69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64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984</v>
      </c>
      <c r="B609" s="54" t="s">
        <v>985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93</v>
      </c>
      <c r="L609" s="32"/>
      <c r="M609" s="33" t="s">
        <v>103</v>
      </c>
      <c r="N609" s="33"/>
      <c r="O609" s="32">
        <v>40</v>
      </c>
      <c r="P609" s="967" t="s">
        <v>986</v>
      </c>
      <c r="Q609" s="748"/>
      <c r="R609" s="748"/>
      <c r="S609" s="748"/>
      <c r="T609" s="749"/>
      <c r="U609" s="34"/>
      <c r="V609" s="34"/>
      <c r="W609" s="35" t="s">
        <v>69</v>
      </c>
      <c r="X609" s="741">
        <v>600</v>
      </c>
      <c r="Y609" s="742">
        <f>IFERROR(IF(X609="",0,CEILING((X609/$H609),1)*$H609),"")</f>
        <v>600.6</v>
      </c>
      <c r="Z609" s="36">
        <f>IFERROR(IF(Y609=0,"",ROUNDUP(Y609/H609,0)*0.01898),"")</f>
        <v>1.46146</v>
      </c>
      <c r="AA609" s="56"/>
      <c r="AB609" s="57"/>
      <c r="AC609" s="703" t="s">
        <v>987</v>
      </c>
      <c r="AG609" s="64"/>
      <c r="AJ609" s="68"/>
      <c r="AK609" s="68">
        <v>0</v>
      </c>
      <c r="BB609" s="704" t="s">
        <v>1</v>
      </c>
      <c r="BM609" s="64">
        <f>IFERROR(X609*I609/H609,"0")</f>
        <v>639.92307692307702</v>
      </c>
      <c r="BN609" s="64">
        <f>IFERROR(Y609*I609/H609,"0")</f>
        <v>640.5630000000001</v>
      </c>
      <c r="BO609" s="64">
        <f>IFERROR(1/J609*(X609/H609),"0")</f>
        <v>1.2019230769230769</v>
      </c>
      <c r="BP609" s="64">
        <f>IFERROR(1/J609*(Y609/H609),"0")</f>
        <v>1.203125</v>
      </c>
    </row>
    <row r="610" spans="1:68" ht="27" customHeight="1" x14ac:dyDescent="0.25">
      <c r="A610" s="54" t="s">
        <v>984</v>
      </c>
      <c r="B610" s="54" t="s">
        <v>988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93</v>
      </c>
      <c r="L610" s="32"/>
      <c r="M610" s="33" t="s">
        <v>103</v>
      </c>
      <c r="N610" s="33"/>
      <c r="O610" s="32">
        <v>45</v>
      </c>
      <c r="P610" s="887" t="s">
        <v>989</v>
      </c>
      <c r="Q610" s="748"/>
      <c r="R610" s="748"/>
      <c r="S610" s="748"/>
      <c r="T610" s="749"/>
      <c r="U610" s="34"/>
      <c r="V610" s="34"/>
      <c r="W610" s="35" t="s">
        <v>69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987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990</v>
      </c>
      <c r="B611" s="54" t="s">
        <v>991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93</v>
      </c>
      <c r="L611" s="32"/>
      <c r="M611" s="33" t="s">
        <v>103</v>
      </c>
      <c r="N611" s="33"/>
      <c r="O611" s="32">
        <v>45</v>
      </c>
      <c r="P611" s="978" t="s">
        <v>992</v>
      </c>
      <c r="Q611" s="748"/>
      <c r="R611" s="748"/>
      <c r="S611" s="748"/>
      <c r="T611" s="749"/>
      <c r="U611" s="34"/>
      <c r="V611" s="34"/>
      <c r="W611" s="35" t="s">
        <v>69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993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994</v>
      </c>
      <c r="B612" s="54" t="s">
        <v>995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67</v>
      </c>
      <c r="L612" s="32"/>
      <c r="M612" s="33" t="s">
        <v>133</v>
      </c>
      <c r="N612" s="33"/>
      <c r="O612" s="32">
        <v>45</v>
      </c>
      <c r="P612" s="985" t="s">
        <v>996</v>
      </c>
      <c r="Q612" s="748"/>
      <c r="R612" s="748"/>
      <c r="S612" s="748"/>
      <c r="T612" s="749"/>
      <c r="U612" s="34"/>
      <c r="V612" s="34"/>
      <c r="W612" s="35" t="s">
        <v>69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987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997</v>
      </c>
      <c r="B613" s="54" t="s">
        <v>998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67</v>
      </c>
      <c r="L613" s="32"/>
      <c r="M613" s="33" t="s">
        <v>133</v>
      </c>
      <c r="N613" s="33"/>
      <c r="O613" s="32">
        <v>45</v>
      </c>
      <c r="P613" s="759" t="s">
        <v>999</v>
      </c>
      <c r="Q613" s="748"/>
      <c r="R613" s="748"/>
      <c r="S613" s="748"/>
      <c r="T613" s="749"/>
      <c r="U613" s="34"/>
      <c r="V613" s="34"/>
      <c r="W613" s="35" t="s">
        <v>69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993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80</v>
      </c>
      <c r="Q614" s="751"/>
      <c r="R614" s="751"/>
      <c r="S614" s="751"/>
      <c r="T614" s="751"/>
      <c r="U614" s="751"/>
      <c r="V614" s="752"/>
      <c r="W614" s="37" t="s">
        <v>81</v>
      </c>
      <c r="X614" s="743">
        <f>IFERROR(X609/H609,"0")+IFERROR(X610/H610,"0")+IFERROR(X611/H611,"0")+IFERROR(X612/H612,"0")+IFERROR(X613/H613,"0")</f>
        <v>76.92307692307692</v>
      </c>
      <c r="Y614" s="743">
        <f>IFERROR(Y609/H609,"0")+IFERROR(Y610/H610,"0")+IFERROR(Y611/H611,"0")+IFERROR(Y612/H612,"0")+IFERROR(Y613/H613,"0")</f>
        <v>77</v>
      </c>
      <c r="Z614" s="743">
        <f>IFERROR(IF(Z609="",0,Z609),"0")+IFERROR(IF(Z610="",0,Z610),"0")+IFERROR(IF(Z611="",0,Z611),"0")+IFERROR(IF(Z612="",0,Z612),"0")+IFERROR(IF(Z613="",0,Z613),"0")</f>
        <v>1.46146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80</v>
      </c>
      <c r="Q615" s="751"/>
      <c r="R615" s="751"/>
      <c r="S615" s="751"/>
      <c r="T615" s="751"/>
      <c r="U615" s="751"/>
      <c r="V615" s="752"/>
      <c r="W615" s="37" t="s">
        <v>69</v>
      </c>
      <c r="X615" s="743">
        <f>IFERROR(SUM(X609:X613),"0")</f>
        <v>600</v>
      </c>
      <c r="Y615" s="743">
        <f>IFERROR(SUM(Y609:Y613),"0")</f>
        <v>600.6</v>
      </c>
      <c r="Z615" s="37"/>
      <c r="AA615" s="744"/>
      <c r="AB615" s="744"/>
      <c r="AC615" s="744"/>
    </row>
    <row r="616" spans="1:68" ht="14.25" customHeight="1" x14ac:dyDescent="0.25">
      <c r="A616" s="762" t="s">
        <v>179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1000</v>
      </c>
      <c r="B617" s="54" t="s">
        <v>1001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93</v>
      </c>
      <c r="L617" s="32"/>
      <c r="M617" s="33" t="s">
        <v>68</v>
      </c>
      <c r="N617" s="33"/>
      <c r="O617" s="32">
        <v>40</v>
      </c>
      <c r="P617" s="1002" t="s">
        <v>1002</v>
      </c>
      <c r="Q617" s="748"/>
      <c r="R617" s="748"/>
      <c r="S617" s="748"/>
      <c r="T617" s="749"/>
      <c r="U617" s="34"/>
      <c r="V617" s="34"/>
      <c r="W617" s="35" t="s">
        <v>69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1003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1000</v>
      </c>
      <c r="B618" s="54" t="s">
        <v>1004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93</v>
      </c>
      <c r="L618" s="32"/>
      <c r="M618" s="33" t="s">
        <v>68</v>
      </c>
      <c r="N618" s="33"/>
      <c r="O618" s="32">
        <v>40</v>
      </c>
      <c r="P618" s="1030" t="s">
        <v>1005</v>
      </c>
      <c r="Q618" s="748"/>
      <c r="R618" s="748"/>
      <c r="S618" s="748"/>
      <c r="T618" s="749"/>
      <c r="U618" s="34"/>
      <c r="V618" s="34"/>
      <c r="W618" s="35" t="s">
        <v>69</v>
      </c>
      <c r="X618" s="741">
        <v>20</v>
      </c>
      <c r="Y618" s="742">
        <f>IFERROR(IF(X618="",0,CEILING((X618/$H618),1)*$H618),"")</f>
        <v>23.4</v>
      </c>
      <c r="Z618" s="36">
        <f>IFERROR(IF(Y618=0,"",ROUNDUP(Y618/H618,0)*0.01898),"")</f>
        <v>5.6940000000000004E-2</v>
      </c>
      <c r="AA618" s="56"/>
      <c r="AB618" s="57"/>
      <c r="AC618" s="715" t="s">
        <v>1003</v>
      </c>
      <c r="AG618" s="64"/>
      <c r="AJ618" s="68"/>
      <c r="AK618" s="68">
        <v>0</v>
      </c>
      <c r="BB618" s="716" t="s">
        <v>1</v>
      </c>
      <c r="BM618" s="64">
        <f>IFERROR(X618*I618/H618,"0")</f>
        <v>21.115384615384613</v>
      </c>
      <c r="BN618" s="64">
        <f>IFERROR(Y618*I618/H618,"0")</f>
        <v>24.704999999999998</v>
      </c>
      <c r="BO618" s="64">
        <f>IFERROR(1/J618*(X618/H618),"0")</f>
        <v>4.0064102564102567E-2</v>
      </c>
      <c r="BP618" s="64">
        <f>IFERROR(1/J618*(Y618/H618),"0")</f>
        <v>4.6875E-2</v>
      </c>
    </row>
    <row r="619" spans="1:68" ht="27" customHeight="1" x14ac:dyDescent="0.25">
      <c r="A619" s="54" t="s">
        <v>1006</v>
      </c>
      <c r="B619" s="54" t="s">
        <v>1007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93</v>
      </c>
      <c r="L619" s="32"/>
      <c r="M619" s="33" t="s">
        <v>68</v>
      </c>
      <c r="N619" s="33"/>
      <c r="O619" s="32">
        <v>40</v>
      </c>
      <c r="P619" s="981" t="s">
        <v>1008</v>
      </c>
      <c r="Q619" s="748"/>
      <c r="R619" s="748"/>
      <c r="S619" s="748"/>
      <c r="T619" s="749"/>
      <c r="U619" s="34"/>
      <c r="V619" s="34"/>
      <c r="W619" s="35" t="s">
        <v>69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1009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1006</v>
      </c>
      <c r="B620" s="54" t="s">
        <v>1010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93</v>
      </c>
      <c r="L620" s="32"/>
      <c r="M620" s="33" t="s">
        <v>68</v>
      </c>
      <c r="N620" s="33"/>
      <c r="O620" s="32">
        <v>40</v>
      </c>
      <c r="P620" s="1035" t="s">
        <v>1011</v>
      </c>
      <c r="Q620" s="748"/>
      <c r="R620" s="748"/>
      <c r="S620" s="748"/>
      <c r="T620" s="749"/>
      <c r="U620" s="34"/>
      <c r="V620" s="34"/>
      <c r="W620" s="35" t="s">
        <v>69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1009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80</v>
      </c>
      <c r="Q621" s="751"/>
      <c r="R621" s="751"/>
      <c r="S621" s="751"/>
      <c r="T621" s="751"/>
      <c r="U621" s="751"/>
      <c r="V621" s="752"/>
      <c r="W621" s="37" t="s">
        <v>81</v>
      </c>
      <c r="X621" s="743">
        <f>IFERROR(X617/H617,"0")+IFERROR(X618/H618,"0")+IFERROR(X619/H619,"0")+IFERROR(X620/H620,"0")</f>
        <v>2.5641025641025643</v>
      </c>
      <c r="Y621" s="743">
        <f>IFERROR(Y617/H617,"0")+IFERROR(Y618/H618,"0")+IFERROR(Y619/H619,"0")+IFERROR(Y620/H620,"0")</f>
        <v>3</v>
      </c>
      <c r="Z621" s="743">
        <f>IFERROR(IF(Z617="",0,Z617),"0")+IFERROR(IF(Z618="",0,Z618),"0")+IFERROR(IF(Z619="",0,Z619),"0")+IFERROR(IF(Z620="",0,Z620),"0")</f>
        <v>5.6940000000000004E-2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80</v>
      </c>
      <c r="Q622" s="751"/>
      <c r="R622" s="751"/>
      <c r="S622" s="751"/>
      <c r="T622" s="751"/>
      <c r="U622" s="751"/>
      <c r="V622" s="752"/>
      <c r="W622" s="37" t="s">
        <v>69</v>
      </c>
      <c r="X622" s="743">
        <f>IFERROR(SUM(X617:X620),"0")</f>
        <v>20</v>
      </c>
      <c r="Y622" s="743">
        <f>IFERROR(SUM(Y617:Y620),"0")</f>
        <v>23.4</v>
      </c>
      <c r="Z622" s="37"/>
      <c r="AA622" s="744"/>
      <c r="AB622" s="744"/>
      <c r="AC622" s="744"/>
    </row>
    <row r="623" spans="1:68" ht="16.5" customHeight="1" x14ac:dyDescent="0.25">
      <c r="A623" s="753" t="s">
        <v>1012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90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1013</v>
      </c>
      <c r="B625" s="54" t="s">
        <v>1014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93</v>
      </c>
      <c r="L625" s="32"/>
      <c r="M625" s="33" t="s">
        <v>94</v>
      </c>
      <c r="N625" s="33"/>
      <c r="O625" s="32">
        <v>55</v>
      </c>
      <c r="P625" s="1147" t="s">
        <v>1015</v>
      </c>
      <c r="Q625" s="748"/>
      <c r="R625" s="748"/>
      <c r="S625" s="748"/>
      <c r="T625" s="749"/>
      <c r="U625" s="34"/>
      <c r="V625" s="34"/>
      <c r="W625" s="35" t="s">
        <v>69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1016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1017</v>
      </c>
      <c r="B626" s="54" t="s">
        <v>1018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93</v>
      </c>
      <c r="L626" s="32"/>
      <c r="M626" s="33" t="s">
        <v>94</v>
      </c>
      <c r="N626" s="33"/>
      <c r="O626" s="32">
        <v>55</v>
      </c>
      <c r="P626" s="774" t="s">
        <v>1019</v>
      </c>
      <c r="Q626" s="748"/>
      <c r="R626" s="748"/>
      <c r="S626" s="748"/>
      <c r="T626" s="749"/>
      <c r="U626" s="34"/>
      <c r="V626" s="34"/>
      <c r="W626" s="35" t="s">
        <v>69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1020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80</v>
      </c>
      <c r="Q627" s="751"/>
      <c r="R627" s="751"/>
      <c r="S627" s="751"/>
      <c r="T627" s="751"/>
      <c r="U627" s="751"/>
      <c r="V627" s="752"/>
      <c r="W627" s="37" t="s">
        <v>81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80</v>
      </c>
      <c r="Q628" s="751"/>
      <c r="R628" s="751"/>
      <c r="S628" s="751"/>
      <c r="T628" s="751"/>
      <c r="U628" s="751"/>
      <c r="V628" s="752"/>
      <c r="W628" s="37" t="s">
        <v>69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137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1021</v>
      </c>
      <c r="B630" s="54" t="s">
        <v>1022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93</v>
      </c>
      <c r="L630" s="32"/>
      <c r="M630" s="33" t="s">
        <v>94</v>
      </c>
      <c r="N630" s="33"/>
      <c r="O630" s="32">
        <v>50</v>
      </c>
      <c r="P630" s="1000" t="s">
        <v>1023</v>
      </c>
      <c r="Q630" s="748"/>
      <c r="R630" s="748"/>
      <c r="S630" s="748"/>
      <c r="T630" s="749"/>
      <c r="U630" s="34"/>
      <c r="V630" s="34"/>
      <c r="W630" s="35" t="s">
        <v>69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1024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80</v>
      </c>
      <c r="Q631" s="751"/>
      <c r="R631" s="751"/>
      <c r="S631" s="751"/>
      <c r="T631" s="751"/>
      <c r="U631" s="751"/>
      <c r="V631" s="752"/>
      <c r="W631" s="37" t="s">
        <v>81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80</v>
      </c>
      <c r="Q632" s="751"/>
      <c r="R632" s="751"/>
      <c r="S632" s="751"/>
      <c r="T632" s="751"/>
      <c r="U632" s="751"/>
      <c r="V632" s="752"/>
      <c r="W632" s="37" t="s">
        <v>69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148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1025</v>
      </c>
      <c r="B634" s="54" t="s">
        <v>1026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101</v>
      </c>
      <c r="L634" s="32"/>
      <c r="M634" s="33" t="s">
        <v>68</v>
      </c>
      <c r="N634" s="33"/>
      <c r="O634" s="32">
        <v>40</v>
      </c>
      <c r="P634" s="816" t="s">
        <v>1027</v>
      </c>
      <c r="Q634" s="748"/>
      <c r="R634" s="748"/>
      <c r="S634" s="748"/>
      <c r="T634" s="749"/>
      <c r="U634" s="34"/>
      <c r="V634" s="34"/>
      <c r="W634" s="35" t="s">
        <v>69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1028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80</v>
      </c>
      <c r="Q635" s="751"/>
      <c r="R635" s="751"/>
      <c r="S635" s="751"/>
      <c r="T635" s="751"/>
      <c r="U635" s="751"/>
      <c r="V635" s="752"/>
      <c r="W635" s="37" t="s">
        <v>81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80</v>
      </c>
      <c r="Q636" s="751"/>
      <c r="R636" s="751"/>
      <c r="S636" s="751"/>
      <c r="T636" s="751"/>
      <c r="U636" s="751"/>
      <c r="V636" s="752"/>
      <c r="W636" s="37" t="s">
        <v>69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64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1029</v>
      </c>
      <c r="B638" s="54" t="s">
        <v>1030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93</v>
      </c>
      <c r="L638" s="32"/>
      <c r="M638" s="33" t="s">
        <v>68</v>
      </c>
      <c r="N638" s="33"/>
      <c r="O638" s="32">
        <v>45</v>
      </c>
      <c r="P638" s="902" t="s">
        <v>1031</v>
      </c>
      <c r="Q638" s="748"/>
      <c r="R638" s="748"/>
      <c r="S638" s="748"/>
      <c r="T638" s="749"/>
      <c r="U638" s="34"/>
      <c r="V638" s="34"/>
      <c r="W638" s="35" t="s">
        <v>69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1032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1033</v>
      </c>
      <c r="B639" s="54" t="s">
        <v>1034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93</v>
      </c>
      <c r="L639" s="32"/>
      <c r="M639" s="33" t="s">
        <v>68</v>
      </c>
      <c r="N639" s="33"/>
      <c r="O639" s="32">
        <v>45</v>
      </c>
      <c r="P639" s="1078" t="s">
        <v>1035</v>
      </c>
      <c r="Q639" s="748"/>
      <c r="R639" s="748"/>
      <c r="S639" s="748"/>
      <c r="T639" s="749"/>
      <c r="U639" s="34"/>
      <c r="V639" s="34"/>
      <c r="W639" s="35" t="s">
        <v>69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1036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80</v>
      </c>
      <c r="Q640" s="751"/>
      <c r="R640" s="751"/>
      <c r="S640" s="751"/>
      <c r="T640" s="751"/>
      <c r="U640" s="751"/>
      <c r="V640" s="752"/>
      <c r="W640" s="37" t="s">
        <v>81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80</v>
      </c>
      <c r="Q641" s="751"/>
      <c r="R641" s="751"/>
      <c r="S641" s="751"/>
      <c r="T641" s="751"/>
      <c r="U641" s="751"/>
      <c r="V641" s="752"/>
      <c r="W641" s="37" t="s">
        <v>69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1037</v>
      </c>
      <c r="Q642" s="865"/>
      <c r="R642" s="865"/>
      <c r="S642" s="865"/>
      <c r="T642" s="865"/>
      <c r="U642" s="865"/>
      <c r="V642" s="866"/>
      <c r="W642" s="37" t="s">
        <v>69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11010.5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11158.779999999999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1038</v>
      </c>
      <c r="Q643" s="865"/>
      <c r="R643" s="865"/>
      <c r="S643" s="865"/>
      <c r="T643" s="865"/>
      <c r="U643" s="865"/>
      <c r="V643" s="866"/>
      <c r="W643" s="37" t="s">
        <v>69</v>
      </c>
      <c r="X643" s="743">
        <f>IFERROR(SUM(BM22:BM639),"0")</f>
        <v>11702.198749445002</v>
      </c>
      <c r="Y643" s="743">
        <f>IFERROR(SUM(BN22:BN639),"0")</f>
        <v>11859.342999999999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1039</v>
      </c>
      <c r="Q644" s="865"/>
      <c r="R644" s="865"/>
      <c r="S644" s="865"/>
      <c r="T644" s="865"/>
      <c r="U644" s="865"/>
      <c r="V644" s="866"/>
      <c r="W644" s="37" t="s">
        <v>1040</v>
      </c>
      <c r="X644" s="38">
        <f>ROUNDUP(SUM(BO22:BO639),0)</f>
        <v>21</v>
      </c>
      <c r="Y644" s="38">
        <f>ROUNDUP(SUM(BP22:BP639),0)</f>
        <v>21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1041</v>
      </c>
      <c r="Q645" s="865"/>
      <c r="R645" s="865"/>
      <c r="S645" s="865"/>
      <c r="T645" s="865"/>
      <c r="U645" s="865"/>
      <c r="V645" s="866"/>
      <c r="W645" s="37" t="s">
        <v>69</v>
      </c>
      <c r="X645" s="743">
        <f>GrossWeightTotal+PalletQtyTotal*25</f>
        <v>12227.198749445002</v>
      </c>
      <c r="Y645" s="743">
        <f>GrossWeightTotalR+PalletQtyTotalR*25</f>
        <v>12384.342999999999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1042</v>
      </c>
      <c r="Q646" s="865"/>
      <c r="R646" s="865"/>
      <c r="S646" s="865"/>
      <c r="T646" s="865"/>
      <c r="U646" s="865"/>
      <c r="V646" s="866"/>
      <c r="W646" s="37" t="s">
        <v>1040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2540.3104421121657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2565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1043</v>
      </c>
      <c r="Q647" s="865"/>
      <c r="R647" s="865"/>
      <c r="S647" s="865"/>
      <c r="T647" s="865"/>
      <c r="U647" s="865"/>
      <c r="V647" s="866"/>
      <c r="W647" s="39" t="s">
        <v>1044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24.124360000000003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1045</v>
      </c>
      <c r="B649" s="738" t="s">
        <v>63</v>
      </c>
      <c r="C649" s="763" t="s">
        <v>88</v>
      </c>
      <c r="D649" s="791"/>
      <c r="E649" s="791"/>
      <c r="F649" s="791"/>
      <c r="G649" s="791"/>
      <c r="H649" s="792"/>
      <c r="I649" s="763" t="s">
        <v>288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636</v>
      </c>
      <c r="Y649" s="792"/>
      <c r="Z649" s="763" t="s">
        <v>720</v>
      </c>
      <c r="AA649" s="791"/>
      <c r="AB649" s="791"/>
      <c r="AC649" s="792"/>
      <c r="AD649" s="738" t="s">
        <v>810</v>
      </c>
      <c r="AE649" s="738" t="s">
        <v>912</v>
      </c>
      <c r="AF649" s="763" t="s">
        <v>918</v>
      </c>
      <c r="AG649" s="792"/>
    </row>
    <row r="650" spans="1:33" ht="14.25" customHeight="1" thickTop="1" x14ac:dyDescent="0.2">
      <c r="A650" s="1003" t="s">
        <v>1046</v>
      </c>
      <c r="B650" s="763" t="s">
        <v>63</v>
      </c>
      <c r="C650" s="763" t="s">
        <v>89</v>
      </c>
      <c r="D650" s="763" t="s">
        <v>116</v>
      </c>
      <c r="E650" s="763" t="s">
        <v>187</v>
      </c>
      <c r="F650" s="763" t="s">
        <v>213</v>
      </c>
      <c r="G650" s="763" t="s">
        <v>254</v>
      </c>
      <c r="H650" s="763" t="s">
        <v>88</v>
      </c>
      <c r="I650" s="763" t="s">
        <v>289</v>
      </c>
      <c r="J650" s="763" t="s">
        <v>318</v>
      </c>
      <c r="K650" s="763" t="s">
        <v>394</v>
      </c>
      <c r="L650" s="763" t="s">
        <v>414</v>
      </c>
      <c r="M650" s="763" t="s">
        <v>439</v>
      </c>
      <c r="N650" s="739"/>
      <c r="O650" s="763" t="s">
        <v>466</v>
      </c>
      <c r="P650" s="763" t="s">
        <v>469</v>
      </c>
      <c r="Q650" s="763" t="s">
        <v>478</v>
      </c>
      <c r="R650" s="763" t="s">
        <v>496</v>
      </c>
      <c r="S650" s="763" t="s">
        <v>509</v>
      </c>
      <c r="T650" s="763" t="s">
        <v>522</v>
      </c>
      <c r="U650" s="763" t="s">
        <v>535</v>
      </c>
      <c r="V650" s="763" t="s">
        <v>539</v>
      </c>
      <c r="W650" s="763" t="s">
        <v>623</v>
      </c>
      <c r="X650" s="763" t="s">
        <v>637</v>
      </c>
      <c r="Y650" s="763" t="s">
        <v>678</v>
      </c>
      <c r="Z650" s="763" t="s">
        <v>721</v>
      </c>
      <c r="AA650" s="763" t="s">
        <v>774</v>
      </c>
      <c r="AB650" s="763" t="s">
        <v>791</v>
      </c>
      <c r="AC650" s="763" t="s">
        <v>803</v>
      </c>
      <c r="AD650" s="763" t="s">
        <v>810</v>
      </c>
      <c r="AE650" s="763" t="s">
        <v>912</v>
      </c>
      <c r="AF650" s="763" t="s">
        <v>918</v>
      </c>
      <c r="AG650" s="763" t="s">
        <v>1012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1047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300.39999999999998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732.6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661.2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2242.56</v>
      </c>
      <c r="G652" s="46">
        <f>IFERROR(Y139*1,"0")+IFERROR(Y140*1,"0")+IFERROR(Y144*1,"0")+IFERROR(Y145*1,"0")+IFERROR(Y149*1,"0")+IFERROR(Y150*1,"0")</f>
        <v>215.28000000000003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577.5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622.79999999999995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210.39999999999998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300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228.9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120.60000000000001</v>
      </c>
      <c r="W652" s="46">
        <f>IFERROR(Y394*1,"0")+IFERROR(Y398*1,"0")+IFERROR(Y399*1,"0")+IFERROR(Y400*1,"0")</f>
        <v>714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1607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120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141.30000000000001</v>
      </c>
      <c r="AA652" s="46">
        <f>IFERROR(Y493*1,"0")+IFERROR(Y497*1,"0")+IFERROR(Y498*1,"0")+IFERROR(Y499*1,"0")+IFERROR(Y500*1,"0")</f>
        <v>10.8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1729.4399999999998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624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0 X55 X62 X93 X101 X127 X293 X406 X408 X410 X419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2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52"/>
    </row>
    <row r="3" spans="2:8" x14ac:dyDescent="0.2">
      <c r="B3" s="47" t="s">
        <v>1049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1050</v>
      </c>
      <c r="D6" s="47" t="s">
        <v>1051</v>
      </c>
      <c r="E6" s="47"/>
    </row>
    <row r="8" spans="2:8" x14ac:dyDescent="0.2">
      <c r="B8" s="47" t="s">
        <v>19</v>
      </c>
      <c r="C8" s="47" t="s">
        <v>1050</v>
      </c>
      <c r="D8" s="47"/>
      <c r="E8" s="47"/>
    </row>
    <row r="10" spans="2:8" x14ac:dyDescent="0.2">
      <c r="B10" s="47" t="s">
        <v>1052</v>
      </c>
      <c r="C10" s="47"/>
      <c r="D10" s="47"/>
      <c r="E10" s="47"/>
    </row>
    <row r="11" spans="2:8" x14ac:dyDescent="0.2">
      <c r="B11" s="47" t="s">
        <v>1053</v>
      </c>
      <c r="C11" s="47"/>
      <c r="D11" s="47"/>
      <c r="E11" s="47"/>
    </row>
    <row r="12" spans="2:8" x14ac:dyDescent="0.2">
      <c r="B12" s="47" t="s">
        <v>1054</v>
      </c>
      <c r="C12" s="47"/>
      <c r="D12" s="47"/>
      <c r="E12" s="47"/>
    </row>
    <row r="13" spans="2:8" x14ac:dyDescent="0.2">
      <c r="B13" s="47" t="s">
        <v>1055</v>
      </c>
      <c r="C13" s="47"/>
      <c r="D13" s="47"/>
      <c r="E13" s="47"/>
    </row>
    <row r="14" spans="2:8" x14ac:dyDescent="0.2">
      <c r="B14" s="47" t="s">
        <v>1056</v>
      </c>
      <c r="C14" s="47"/>
      <c r="D14" s="47"/>
      <c r="E14" s="47"/>
    </row>
    <row r="15" spans="2:8" x14ac:dyDescent="0.2">
      <c r="B15" s="47" t="s">
        <v>1057</v>
      </c>
      <c r="C15" s="47"/>
      <c r="D15" s="47"/>
      <c r="E15" s="47"/>
    </row>
    <row r="16" spans="2:8" x14ac:dyDescent="0.2">
      <c r="B16" s="47" t="s">
        <v>1058</v>
      </c>
      <c r="C16" s="47"/>
      <c r="D16" s="47"/>
      <c r="E16" s="47"/>
    </row>
    <row r="17" spans="2:5" x14ac:dyDescent="0.2">
      <c r="B17" s="47" t="s">
        <v>1059</v>
      </c>
      <c r="C17" s="47"/>
      <c r="D17" s="47"/>
      <c r="E17" s="47"/>
    </row>
    <row r="18" spans="2:5" x14ac:dyDescent="0.2">
      <c r="B18" s="47" t="s">
        <v>1060</v>
      </c>
      <c r="C18" s="47"/>
      <c r="D18" s="47"/>
      <c r="E18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2025-03-12T08:36:05Z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