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8401A1-E039-4657-8F3E-5A98A29FDA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Y481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Y232" i="1" s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X176" i="1"/>
  <c r="X175" i="1"/>
  <c r="BO174" i="1"/>
  <c r="BM174" i="1"/>
  <c r="Y174" i="1"/>
  <c r="P174" i="1"/>
  <c r="X170" i="1"/>
  <c r="X169" i="1"/>
  <c r="BO168" i="1"/>
  <c r="BM168" i="1"/>
  <c r="Y168" i="1"/>
  <c r="BP168" i="1" s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Z155" i="1"/>
  <c r="Z156" i="1" s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X57" i="1"/>
  <c r="X56" i="1"/>
  <c r="BO55" i="1"/>
  <c r="BM55" i="1"/>
  <c r="Y55" i="1"/>
  <c r="BP55" i="1" s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P43" i="1"/>
  <c r="X41" i="1"/>
  <c r="X40" i="1"/>
  <c r="BO39" i="1"/>
  <c r="BM39" i="1"/>
  <c r="Y39" i="1"/>
  <c r="P39" i="1"/>
  <c r="BP38" i="1"/>
  <c r="BO38" i="1"/>
  <c r="BN38" i="1"/>
  <c r="BM38" i="1"/>
  <c r="Z38" i="1"/>
  <c r="Y38" i="1"/>
  <c r="P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652" i="1" s="1"/>
  <c r="P22" i="1"/>
  <c r="H10" i="1"/>
  <c r="A9" i="1"/>
  <c r="A10" i="1" s="1"/>
  <c r="D7" i="1"/>
  <c r="Q6" i="1"/>
  <c r="P2" i="1"/>
  <c r="BP159" i="1" l="1"/>
  <c r="BN159" i="1"/>
  <c r="Z159" i="1"/>
  <c r="BP201" i="1"/>
  <c r="BN201" i="1"/>
  <c r="Z201" i="1"/>
  <c r="BP221" i="1"/>
  <c r="BN221" i="1"/>
  <c r="Z221" i="1"/>
  <c r="BP241" i="1"/>
  <c r="BN241" i="1"/>
  <c r="Z241" i="1"/>
  <c r="BP271" i="1"/>
  <c r="BN271" i="1"/>
  <c r="Z271" i="1"/>
  <c r="BP333" i="1"/>
  <c r="BN333" i="1"/>
  <c r="Z333" i="1"/>
  <c r="BP367" i="1"/>
  <c r="BN367" i="1"/>
  <c r="Z367" i="1"/>
  <c r="BP408" i="1"/>
  <c r="BN408" i="1"/>
  <c r="Z408" i="1"/>
  <c r="BP525" i="1"/>
  <c r="BN525" i="1"/>
  <c r="Z525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X644" i="1"/>
  <c r="X642" i="1"/>
  <c r="Z49" i="1"/>
  <c r="BN49" i="1"/>
  <c r="Y56" i="1"/>
  <c r="Z59" i="1"/>
  <c r="BN59" i="1"/>
  <c r="Z71" i="1"/>
  <c r="BN71" i="1"/>
  <c r="Y81" i="1"/>
  <c r="Z85" i="1"/>
  <c r="BN85" i="1"/>
  <c r="E652" i="1"/>
  <c r="Z104" i="1"/>
  <c r="BN104" i="1"/>
  <c r="Z117" i="1"/>
  <c r="BN117" i="1"/>
  <c r="Z127" i="1"/>
  <c r="BN127" i="1"/>
  <c r="Z144" i="1"/>
  <c r="BN144" i="1"/>
  <c r="Y156" i="1"/>
  <c r="BP155" i="1"/>
  <c r="BN155" i="1"/>
  <c r="BP184" i="1"/>
  <c r="BN184" i="1"/>
  <c r="Z184" i="1"/>
  <c r="BP213" i="1"/>
  <c r="BN213" i="1"/>
  <c r="Z213" i="1"/>
  <c r="BP230" i="1"/>
  <c r="BN230" i="1"/>
  <c r="Z230" i="1"/>
  <c r="BP254" i="1"/>
  <c r="BN254" i="1"/>
  <c r="Z254" i="1"/>
  <c r="BP294" i="1"/>
  <c r="BN294" i="1"/>
  <c r="Z294" i="1"/>
  <c r="BP353" i="1"/>
  <c r="BN353" i="1"/>
  <c r="Z353" i="1"/>
  <c r="BP389" i="1"/>
  <c r="BN389" i="1"/>
  <c r="Z389" i="1"/>
  <c r="Y421" i="1"/>
  <c r="BN419" i="1"/>
  <c r="Z419" i="1"/>
  <c r="BP440" i="1"/>
  <c r="BN440" i="1"/>
  <c r="Z440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119" i="1"/>
  <c r="BN119" i="1"/>
  <c r="Z119" i="1"/>
  <c r="BP129" i="1"/>
  <c r="BN129" i="1"/>
  <c r="Z129" i="1"/>
  <c r="BP150" i="1"/>
  <c r="BN150" i="1"/>
  <c r="Z150" i="1"/>
  <c r="Y169" i="1"/>
  <c r="BP167" i="1"/>
  <c r="BN167" i="1"/>
  <c r="Z167" i="1"/>
  <c r="BP182" i="1"/>
  <c r="BN182" i="1"/>
  <c r="Z182" i="1"/>
  <c r="BP197" i="1"/>
  <c r="BN197" i="1"/>
  <c r="Z197" i="1"/>
  <c r="BP207" i="1"/>
  <c r="BN207" i="1"/>
  <c r="Z207" i="1"/>
  <c r="BP219" i="1"/>
  <c r="BN219" i="1"/>
  <c r="Z219" i="1"/>
  <c r="BP228" i="1"/>
  <c r="BN228" i="1"/>
  <c r="Z228" i="1"/>
  <c r="BP239" i="1"/>
  <c r="BN239" i="1"/>
  <c r="Z239" i="1"/>
  <c r="BP252" i="1"/>
  <c r="BN252" i="1"/>
  <c r="Z252" i="1"/>
  <c r="BP269" i="1"/>
  <c r="BN269" i="1"/>
  <c r="Z269" i="1"/>
  <c r="BP292" i="1"/>
  <c r="BN292" i="1"/>
  <c r="Z292" i="1"/>
  <c r="BP327" i="1"/>
  <c r="BN327" i="1"/>
  <c r="Z327" i="1"/>
  <c r="BP351" i="1"/>
  <c r="BN351" i="1"/>
  <c r="Z351" i="1"/>
  <c r="Y372" i="1"/>
  <c r="BP365" i="1"/>
  <c r="BN365" i="1"/>
  <c r="Z365" i="1"/>
  <c r="BP383" i="1"/>
  <c r="BN383" i="1"/>
  <c r="Z383" i="1"/>
  <c r="Y390" i="1"/>
  <c r="BP387" i="1"/>
  <c r="BN387" i="1"/>
  <c r="Z387" i="1"/>
  <c r="BP406" i="1"/>
  <c r="BN406" i="1"/>
  <c r="Z406" i="1"/>
  <c r="BP414" i="1"/>
  <c r="Z414" i="1"/>
  <c r="BP425" i="1"/>
  <c r="BN425" i="1"/>
  <c r="Z425" i="1"/>
  <c r="BP438" i="1"/>
  <c r="BN438" i="1"/>
  <c r="Z438" i="1"/>
  <c r="BP474" i="1"/>
  <c r="BN474" i="1"/>
  <c r="Z474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Y546" i="1"/>
  <c r="Y545" i="1"/>
  <c r="BP541" i="1"/>
  <c r="BN541" i="1"/>
  <c r="Z541" i="1"/>
  <c r="BP543" i="1"/>
  <c r="BN543" i="1"/>
  <c r="Z543" i="1"/>
  <c r="BP557" i="1"/>
  <c r="BN557" i="1"/>
  <c r="Z557" i="1"/>
  <c r="BP565" i="1"/>
  <c r="BN565" i="1"/>
  <c r="Z565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X643" i="1"/>
  <c r="X645" i="1" s="1"/>
  <c r="X646" i="1"/>
  <c r="Z36" i="1"/>
  <c r="BN36" i="1"/>
  <c r="Z44" i="1"/>
  <c r="BN44" i="1"/>
  <c r="Z51" i="1"/>
  <c r="BN51" i="1"/>
  <c r="Z55" i="1"/>
  <c r="BN55" i="1"/>
  <c r="Y63" i="1"/>
  <c r="Z61" i="1"/>
  <c r="BN61" i="1"/>
  <c r="Y72" i="1"/>
  <c r="Z69" i="1"/>
  <c r="BN69" i="1"/>
  <c r="Z75" i="1"/>
  <c r="BN75" i="1"/>
  <c r="BP75" i="1"/>
  <c r="Z79" i="1"/>
  <c r="BN79" i="1"/>
  <c r="Y87" i="1"/>
  <c r="Z92" i="1"/>
  <c r="BN92" i="1"/>
  <c r="Y106" i="1"/>
  <c r="Z102" i="1"/>
  <c r="BN102" i="1"/>
  <c r="Z109" i="1"/>
  <c r="BN109" i="1"/>
  <c r="BP113" i="1"/>
  <c r="BN113" i="1"/>
  <c r="Z113" i="1"/>
  <c r="BP125" i="1"/>
  <c r="BN125" i="1"/>
  <c r="Z125" i="1"/>
  <c r="G652" i="1"/>
  <c r="BP140" i="1"/>
  <c r="BN140" i="1"/>
  <c r="Z140" i="1"/>
  <c r="BP161" i="1"/>
  <c r="BN161" i="1"/>
  <c r="Z161" i="1"/>
  <c r="Y188" i="1"/>
  <c r="BP178" i="1"/>
  <c r="BN178" i="1"/>
  <c r="Z178" i="1"/>
  <c r="BP186" i="1"/>
  <c r="BN186" i="1"/>
  <c r="Z186" i="1"/>
  <c r="BP203" i="1"/>
  <c r="BN203" i="1"/>
  <c r="Z203" i="1"/>
  <c r="BP215" i="1"/>
  <c r="BN215" i="1"/>
  <c r="Z215" i="1"/>
  <c r="BP223" i="1"/>
  <c r="BN223" i="1"/>
  <c r="Z223" i="1"/>
  <c r="BP235" i="1"/>
  <c r="BN235" i="1"/>
  <c r="Z235" i="1"/>
  <c r="L652" i="1"/>
  <c r="BP248" i="1"/>
  <c r="BN248" i="1"/>
  <c r="Z248" i="1"/>
  <c r="M652" i="1"/>
  <c r="BP265" i="1"/>
  <c r="BN265" i="1"/>
  <c r="Z265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Y309" i="1"/>
  <c r="BP307" i="1"/>
  <c r="BN307" i="1"/>
  <c r="Z307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Y356" i="1"/>
  <c r="BP347" i="1"/>
  <c r="BN347" i="1"/>
  <c r="Z347" i="1"/>
  <c r="BP359" i="1"/>
  <c r="BN359" i="1"/>
  <c r="Z359" i="1"/>
  <c r="BP369" i="1"/>
  <c r="BN369" i="1"/>
  <c r="Z369" i="1"/>
  <c r="W652" i="1"/>
  <c r="Y395" i="1"/>
  <c r="BP394" i="1"/>
  <c r="BN394" i="1"/>
  <c r="Z394" i="1"/>
  <c r="Z395" i="1" s="1"/>
  <c r="Y401" i="1"/>
  <c r="BP398" i="1"/>
  <c r="BN398" i="1"/>
  <c r="Z398" i="1"/>
  <c r="BP410" i="1"/>
  <c r="BN410" i="1"/>
  <c r="Z410" i="1"/>
  <c r="Y426" i="1"/>
  <c r="BP424" i="1"/>
  <c r="BN424" i="1"/>
  <c r="Z424" i="1"/>
  <c r="Z426" i="1" s="1"/>
  <c r="Y431" i="1"/>
  <c r="Y430" i="1"/>
  <c r="BP429" i="1"/>
  <c r="BN429" i="1"/>
  <c r="Z429" i="1"/>
  <c r="Z430" i="1" s="1"/>
  <c r="BP434" i="1"/>
  <c r="BN434" i="1"/>
  <c r="Z434" i="1"/>
  <c r="BP446" i="1"/>
  <c r="BN446" i="1"/>
  <c r="Z446" i="1"/>
  <c r="Y121" i="1"/>
  <c r="Y131" i="1"/>
  <c r="Y135" i="1"/>
  <c r="Y146" i="1"/>
  <c r="Y165" i="1"/>
  <c r="I652" i="1"/>
  <c r="Y209" i="1"/>
  <c r="Y225" i="1"/>
  <c r="Q652" i="1"/>
  <c r="Y378" i="1"/>
  <c r="Y384" i="1"/>
  <c r="Y455" i="1"/>
  <c r="BP451" i="1"/>
  <c r="BN451" i="1"/>
  <c r="Z451" i="1"/>
  <c r="BP475" i="1"/>
  <c r="BN475" i="1"/>
  <c r="Z475" i="1"/>
  <c r="BP527" i="1"/>
  <c r="BN527" i="1"/>
  <c r="Z527" i="1"/>
  <c r="BP542" i="1"/>
  <c r="BN542" i="1"/>
  <c r="Z542" i="1"/>
  <c r="BP544" i="1"/>
  <c r="BN544" i="1"/>
  <c r="Z544" i="1"/>
  <c r="BP554" i="1"/>
  <c r="BN554" i="1"/>
  <c r="Z554" i="1"/>
  <c r="BP558" i="1"/>
  <c r="BN558" i="1"/>
  <c r="Z558" i="1"/>
  <c r="BP559" i="1"/>
  <c r="BN559" i="1"/>
  <c r="Z559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F9" i="1"/>
  <c r="J9" i="1"/>
  <c r="F10" i="1"/>
  <c r="Z22" i="1"/>
  <c r="BN22" i="1"/>
  <c r="BP22" i="1"/>
  <c r="Z24" i="1"/>
  <c r="BN24" i="1"/>
  <c r="Y27" i="1"/>
  <c r="Y30" i="1"/>
  <c r="BP29" i="1"/>
  <c r="Y31" i="1"/>
  <c r="C652" i="1"/>
  <c r="Y40" i="1"/>
  <c r="BP35" i="1"/>
  <c r="BN35" i="1"/>
  <c r="Z35" i="1"/>
  <c r="BP39" i="1"/>
  <c r="BN39" i="1"/>
  <c r="Z39" i="1"/>
  <c r="Y41" i="1"/>
  <c r="Y46" i="1"/>
  <c r="BP43" i="1"/>
  <c r="BN43" i="1"/>
  <c r="Z43" i="1"/>
  <c r="Z45" i="1" s="1"/>
  <c r="BP52" i="1"/>
  <c r="BN52" i="1"/>
  <c r="Z52" i="1"/>
  <c r="BP60" i="1"/>
  <c r="BN60" i="1"/>
  <c r="Z60" i="1"/>
  <c r="BP68" i="1"/>
  <c r="BN68" i="1"/>
  <c r="Z68" i="1"/>
  <c r="H9" i="1"/>
  <c r="Z23" i="1"/>
  <c r="BN23" i="1"/>
  <c r="Z25" i="1"/>
  <c r="BN25" i="1"/>
  <c r="Y26" i="1"/>
  <c r="Z29" i="1"/>
  <c r="Z30" i="1" s="1"/>
  <c r="BN29" i="1"/>
  <c r="BP37" i="1"/>
  <c r="BN37" i="1"/>
  <c r="Z37" i="1"/>
  <c r="Y45" i="1"/>
  <c r="BP50" i="1"/>
  <c r="BN50" i="1"/>
  <c r="Z50" i="1"/>
  <c r="BP54" i="1"/>
  <c r="BN54" i="1"/>
  <c r="Z54" i="1"/>
  <c r="BP62" i="1"/>
  <c r="BN62" i="1"/>
  <c r="Z62" i="1"/>
  <c r="Y64" i="1"/>
  <c r="Y73" i="1"/>
  <c r="BP66" i="1"/>
  <c r="BN66" i="1"/>
  <c r="Z66" i="1"/>
  <c r="BP70" i="1"/>
  <c r="BN70" i="1"/>
  <c r="Z70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Y22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Y362" i="1"/>
  <c r="Y363" i="1"/>
  <c r="BP358" i="1"/>
  <c r="BN358" i="1"/>
  <c r="BP360" i="1"/>
  <c r="BN360" i="1"/>
  <c r="Z360" i="1"/>
  <c r="D652" i="1"/>
  <c r="Y57" i="1"/>
  <c r="Z76" i="1"/>
  <c r="BN76" i="1"/>
  <c r="Z78" i="1"/>
  <c r="BN78" i="1"/>
  <c r="Z80" i="1"/>
  <c r="BN80" i="1"/>
  <c r="Z84" i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Z120" i="1" s="1"/>
  <c r="BN118" i="1"/>
  <c r="Z124" i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BN160" i="1"/>
  <c r="Z162" i="1"/>
  <c r="BN162" i="1"/>
  <c r="Z168" i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K652" i="1"/>
  <c r="Z236" i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T652" i="1"/>
  <c r="Z328" i="1"/>
  <c r="Z329" i="1" s="1"/>
  <c r="BN328" i="1"/>
  <c r="Y329" i="1"/>
  <c r="Z332" i="1"/>
  <c r="BN332" i="1"/>
  <c r="BP332" i="1"/>
  <c r="Y344" i="1"/>
  <c r="V652" i="1"/>
  <c r="Z348" i="1"/>
  <c r="BN348" i="1"/>
  <c r="Z350" i="1"/>
  <c r="BN350" i="1"/>
  <c r="Z352" i="1"/>
  <c r="BN352" i="1"/>
  <c r="Z354" i="1"/>
  <c r="BN354" i="1"/>
  <c r="Y355" i="1"/>
  <c r="Z358" i="1"/>
  <c r="Z366" i="1"/>
  <c r="BN366" i="1"/>
  <c r="Z368" i="1"/>
  <c r="BN368" i="1"/>
  <c r="Z370" i="1"/>
  <c r="BN370" i="1"/>
  <c r="Y371" i="1"/>
  <c r="Z374" i="1"/>
  <c r="BN374" i="1"/>
  <c r="BP374" i="1"/>
  <c r="Z376" i="1"/>
  <c r="BN376" i="1"/>
  <c r="Y377" i="1"/>
  <c r="Z382" i="1"/>
  <c r="BN382" i="1"/>
  <c r="Y385" i="1"/>
  <c r="Z388" i="1"/>
  <c r="Z390" i="1" s="1"/>
  <c r="BN388" i="1"/>
  <c r="Y391" i="1"/>
  <c r="Y396" i="1"/>
  <c r="Z399" i="1"/>
  <c r="BN399" i="1"/>
  <c r="Y402" i="1"/>
  <c r="X652" i="1"/>
  <c r="Z407" i="1"/>
  <c r="Z416" i="1" s="1"/>
  <c r="BN407" i="1"/>
  <c r="Z409" i="1"/>
  <c r="BN409" i="1"/>
  <c r="Z411" i="1"/>
  <c r="BN411" i="1"/>
  <c r="Z413" i="1"/>
  <c r="BN413" i="1"/>
  <c r="Z415" i="1"/>
  <c r="BN415" i="1"/>
  <c r="Y416" i="1"/>
  <c r="BP419" i="1"/>
  <c r="Y422" i="1"/>
  <c r="Y427" i="1"/>
  <c r="BP435" i="1"/>
  <c r="BN435" i="1"/>
  <c r="Z43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2" i="1"/>
  <c r="AB65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Y539" i="1"/>
  <c r="BP522" i="1"/>
  <c r="BN522" i="1"/>
  <c r="Z522" i="1"/>
  <c r="AD652" i="1"/>
  <c r="BP526" i="1"/>
  <c r="BN526" i="1"/>
  <c r="Z526" i="1"/>
  <c r="BP531" i="1"/>
  <c r="BN531" i="1"/>
  <c r="Z531" i="1"/>
  <c r="BP534" i="1"/>
  <c r="BN534" i="1"/>
  <c r="Z534" i="1"/>
  <c r="Y538" i="1"/>
  <c r="Y561" i="1"/>
  <c r="BP548" i="1"/>
  <c r="BN548" i="1"/>
  <c r="Z548" i="1"/>
  <c r="BP550" i="1"/>
  <c r="BN550" i="1"/>
  <c r="Z550" i="1"/>
  <c r="BP552" i="1"/>
  <c r="BN552" i="1"/>
  <c r="Z552" i="1"/>
  <c r="BP555" i="1"/>
  <c r="BN555" i="1"/>
  <c r="Z555" i="1"/>
  <c r="Y560" i="1"/>
  <c r="BP564" i="1"/>
  <c r="BN564" i="1"/>
  <c r="Z564" i="1"/>
  <c r="Z566" i="1" s="1"/>
  <c r="Y566" i="1"/>
  <c r="BN414" i="1"/>
  <c r="Y417" i="1"/>
  <c r="Z420" i="1"/>
  <c r="Z421" i="1" s="1"/>
  <c r="BN420" i="1"/>
  <c r="BP437" i="1"/>
  <c r="BN437" i="1"/>
  <c r="Z437" i="1"/>
  <c r="BP441" i="1"/>
  <c r="BN441" i="1"/>
  <c r="Z441" i="1"/>
  <c r="Y443" i="1"/>
  <c r="Y448" i="1"/>
  <c r="BP445" i="1"/>
  <c r="BN445" i="1"/>
  <c r="Z445" i="1"/>
  <c r="BP454" i="1"/>
  <c r="BN454" i="1"/>
  <c r="Z454" i="1"/>
  <c r="Y456" i="1"/>
  <c r="Y480" i="1"/>
  <c r="BP464" i="1"/>
  <c r="BN464" i="1"/>
  <c r="Z464" i="1"/>
  <c r="Z652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485" i="1"/>
  <c r="Y501" i="1"/>
  <c r="BP497" i="1"/>
  <c r="BN497" i="1"/>
  <c r="Z497" i="1"/>
  <c r="Z501" i="1" s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49" i="1"/>
  <c r="BN549" i="1"/>
  <c r="Z549" i="1"/>
  <c r="BP551" i="1"/>
  <c r="BN551" i="1"/>
  <c r="Z551" i="1"/>
  <c r="BP553" i="1"/>
  <c r="BN553" i="1"/>
  <c r="Z553" i="1"/>
  <c r="BP556" i="1"/>
  <c r="BN556" i="1"/>
  <c r="Z556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Y652" i="1"/>
  <c r="Y442" i="1"/>
  <c r="AA652" i="1"/>
  <c r="Y495" i="1"/>
  <c r="Y567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Z596" i="1" l="1"/>
  <c r="Z455" i="1"/>
  <c r="Z384" i="1"/>
  <c r="Z377" i="1"/>
  <c r="Z334" i="1"/>
  <c r="Z309" i="1"/>
  <c r="Z243" i="1"/>
  <c r="Z198" i="1"/>
  <c r="Z169" i="1"/>
  <c r="Z164" i="1"/>
  <c r="Z72" i="1"/>
  <c r="Z56" i="1"/>
  <c r="Z589" i="1"/>
  <c r="Z187" i="1"/>
  <c r="Z114" i="1"/>
  <c r="Z545" i="1"/>
  <c r="Z447" i="1"/>
  <c r="Z442" i="1"/>
  <c r="Z401" i="1"/>
  <c r="Z371" i="1"/>
  <c r="Z355" i="1"/>
  <c r="Z256" i="1"/>
  <c r="Z224" i="1"/>
  <c r="Z209" i="1"/>
  <c r="Z130" i="1"/>
  <c r="Z87" i="1"/>
  <c r="Z81" i="1"/>
  <c r="Z63" i="1"/>
  <c r="Z621" i="1"/>
  <c r="Z606" i="1"/>
  <c r="Z538" i="1"/>
  <c r="Z40" i="1"/>
  <c r="Y642" i="1"/>
  <c r="Y643" i="1"/>
  <c r="Z627" i="1"/>
  <c r="Z614" i="1"/>
  <c r="Z480" i="1"/>
  <c r="Z560" i="1"/>
  <c r="Z508" i="1"/>
  <c r="Z362" i="1"/>
  <c r="Z295" i="1"/>
  <c r="Z285" i="1"/>
  <c r="Z273" i="1"/>
  <c r="Z231" i="1"/>
  <c r="Z105" i="1"/>
  <c r="Z94" i="1"/>
  <c r="Y646" i="1"/>
  <c r="Y644" i="1"/>
  <c r="Z26" i="1"/>
  <c r="Y645" i="1" l="1"/>
  <c r="Z647" i="1"/>
</calcChain>
</file>

<file path=xl/sharedStrings.xml><?xml version="1.0" encoding="utf-8"?>
<sst xmlns="http://schemas.openxmlformats.org/spreadsheetml/2006/main" count="3022" uniqueCount="1064">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</sst>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6" t="s">
        <v>0</v>
      </c>
      <c r="E1" s="783"/>
      <c r="F1" s="783"/>
      <c r="G1" s="12" t="s">
        <v>1</v>
      </c>
      <c r="H1" s="826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5"/>
      <c r="R2" s="755"/>
      <c r="S2" s="755"/>
      <c r="T2" s="755"/>
      <c r="U2" s="755"/>
      <c r="V2" s="755"/>
      <c r="W2" s="755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5"/>
      <c r="Q3" s="755"/>
      <c r="R3" s="755"/>
      <c r="S3" s="755"/>
      <c r="T3" s="755"/>
      <c r="U3" s="755"/>
      <c r="V3" s="755"/>
      <c r="W3" s="755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89" t="s">
        <v>8</v>
      </c>
      <c r="B5" s="853"/>
      <c r="C5" s="854"/>
      <c r="D5" s="837"/>
      <c r="E5" s="838"/>
      <c r="F5" s="1115" t="s">
        <v>9</v>
      </c>
      <c r="G5" s="854"/>
      <c r="H5" s="837" t="s">
        <v>1063</v>
      </c>
      <c r="I5" s="1029"/>
      <c r="J5" s="1029"/>
      <c r="K5" s="1029"/>
      <c r="L5" s="1029"/>
      <c r="M5" s="838"/>
      <c r="N5" s="58"/>
      <c r="P5" s="24" t="s">
        <v>10</v>
      </c>
      <c r="Q5" s="1126">
        <v>45728</v>
      </c>
      <c r="R5" s="888"/>
      <c r="T5" s="948" t="s">
        <v>11</v>
      </c>
      <c r="U5" s="877"/>
      <c r="V5" s="950" t="s">
        <v>12</v>
      </c>
      <c r="W5" s="888"/>
      <c r="AB5" s="51"/>
      <c r="AC5" s="51"/>
      <c r="AD5" s="51"/>
      <c r="AE5" s="51"/>
    </row>
    <row r="6" spans="1:32" s="735" customFormat="1" ht="24" customHeight="1" x14ac:dyDescent="0.2">
      <c r="A6" s="889" t="s">
        <v>13</v>
      </c>
      <c r="B6" s="853"/>
      <c r="C6" s="854"/>
      <c r="D6" s="1031" t="s">
        <v>14</v>
      </c>
      <c r="E6" s="1032"/>
      <c r="F6" s="1032"/>
      <c r="G6" s="1032"/>
      <c r="H6" s="1032"/>
      <c r="I6" s="1032"/>
      <c r="J6" s="1032"/>
      <c r="K6" s="1032"/>
      <c r="L6" s="1032"/>
      <c r="M6" s="888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Среда</v>
      </c>
      <c r="R6" s="750"/>
      <c r="T6" s="954" t="s">
        <v>16</v>
      </c>
      <c r="U6" s="877"/>
      <c r="V6" s="1011" t="s">
        <v>17</v>
      </c>
      <c r="W6" s="793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5"/>
      <c r="U7" s="877"/>
      <c r="V7" s="1012"/>
      <c r="W7" s="1013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59"/>
      <c r="C8" s="760"/>
      <c r="D8" s="815" t="s">
        <v>19</v>
      </c>
      <c r="E8" s="816"/>
      <c r="F8" s="816"/>
      <c r="G8" s="816"/>
      <c r="H8" s="816"/>
      <c r="I8" s="816"/>
      <c r="J8" s="816"/>
      <c r="K8" s="816"/>
      <c r="L8" s="816"/>
      <c r="M8" s="817"/>
      <c r="N8" s="61"/>
      <c r="P8" s="24" t="s">
        <v>20</v>
      </c>
      <c r="Q8" s="902">
        <v>0.5</v>
      </c>
      <c r="R8" s="806"/>
      <c r="T8" s="755"/>
      <c r="U8" s="877"/>
      <c r="V8" s="1012"/>
      <c r="W8" s="1013"/>
      <c r="AB8" s="51"/>
      <c r="AC8" s="51"/>
      <c r="AD8" s="51"/>
      <c r="AE8" s="51"/>
    </row>
    <row r="9" spans="1:32" s="735" customFormat="1" ht="39.950000000000003" customHeight="1" x14ac:dyDescent="0.2">
      <c r="A9" s="10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5"/>
      <c r="C9" s="755"/>
      <c r="D9" s="913"/>
      <c r="E9" s="773"/>
      <c r="F9" s="10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5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33"/>
      <c r="P9" s="26" t="s">
        <v>21</v>
      </c>
      <c r="Q9" s="870"/>
      <c r="R9" s="871"/>
      <c r="T9" s="755"/>
      <c r="U9" s="877"/>
      <c r="V9" s="1014"/>
      <c r="W9" s="101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5"/>
      <c r="C10" s="755"/>
      <c r="D10" s="913"/>
      <c r="E10" s="773"/>
      <c r="F10" s="10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5"/>
      <c r="H10" s="1005" t="str">
        <f>IFERROR(VLOOKUP($D$10,Proxy,2,FALSE),"")</f>
        <v/>
      </c>
      <c r="I10" s="755"/>
      <c r="J10" s="755"/>
      <c r="K10" s="755"/>
      <c r="L10" s="755"/>
      <c r="M10" s="755"/>
      <c r="N10" s="734"/>
      <c r="P10" s="26" t="s">
        <v>22</v>
      </c>
      <c r="Q10" s="955"/>
      <c r="R10" s="956"/>
      <c r="U10" s="24" t="s">
        <v>23</v>
      </c>
      <c r="V10" s="792" t="s">
        <v>24</v>
      </c>
      <c r="W10" s="793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87"/>
      <c r="R11" s="888"/>
      <c r="U11" s="24" t="s">
        <v>27</v>
      </c>
      <c r="V11" s="1054" t="s">
        <v>28</v>
      </c>
      <c r="W11" s="87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4" t="s">
        <v>29</v>
      </c>
      <c r="B12" s="853"/>
      <c r="C12" s="853"/>
      <c r="D12" s="853"/>
      <c r="E12" s="853"/>
      <c r="F12" s="853"/>
      <c r="G12" s="853"/>
      <c r="H12" s="853"/>
      <c r="I12" s="853"/>
      <c r="J12" s="853"/>
      <c r="K12" s="853"/>
      <c r="L12" s="853"/>
      <c r="M12" s="854"/>
      <c r="N12" s="62"/>
      <c r="P12" s="24" t="s">
        <v>30</v>
      </c>
      <c r="Q12" s="902"/>
      <c r="R12" s="806"/>
      <c r="S12" s="23"/>
      <c r="U12" s="24"/>
      <c r="V12" s="783"/>
      <c r="W12" s="755"/>
      <c r="AB12" s="51"/>
      <c r="AC12" s="51"/>
      <c r="AD12" s="51"/>
      <c r="AE12" s="51"/>
    </row>
    <row r="13" spans="1:32" s="735" customFormat="1" ht="23.25" customHeight="1" x14ac:dyDescent="0.2">
      <c r="A13" s="944" t="s">
        <v>31</v>
      </c>
      <c r="B13" s="853"/>
      <c r="C13" s="853"/>
      <c r="D13" s="853"/>
      <c r="E13" s="853"/>
      <c r="F13" s="853"/>
      <c r="G13" s="853"/>
      <c r="H13" s="853"/>
      <c r="I13" s="853"/>
      <c r="J13" s="853"/>
      <c r="K13" s="853"/>
      <c r="L13" s="853"/>
      <c r="M13" s="854"/>
      <c r="N13" s="62"/>
      <c r="O13" s="26"/>
      <c r="P13" s="26" t="s">
        <v>32</v>
      </c>
      <c r="Q13" s="1054"/>
      <c r="R13" s="8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4" t="s">
        <v>33</v>
      </c>
      <c r="B14" s="853"/>
      <c r="C14" s="853"/>
      <c r="D14" s="853"/>
      <c r="E14" s="853"/>
      <c r="F14" s="853"/>
      <c r="G14" s="853"/>
      <c r="H14" s="853"/>
      <c r="I14" s="853"/>
      <c r="J14" s="853"/>
      <c r="K14" s="853"/>
      <c r="L14" s="853"/>
      <c r="M14" s="85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3" t="s">
        <v>34</v>
      </c>
      <c r="B15" s="853"/>
      <c r="C15" s="853"/>
      <c r="D15" s="853"/>
      <c r="E15" s="853"/>
      <c r="F15" s="853"/>
      <c r="G15" s="853"/>
      <c r="H15" s="853"/>
      <c r="I15" s="853"/>
      <c r="J15" s="853"/>
      <c r="K15" s="853"/>
      <c r="L15" s="853"/>
      <c r="M15" s="854"/>
      <c r="N15" s="63"/>
      <c r="P15" s="926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3" t="s">
        <v>36</v>
      </c>
      <c r="B17" s="813" t="s">
        <v>37</v>
      </c>
      <c r="C17" s="896" t="s">
        <v>38</v>
      </c>
      <c r="D17" s="813" t="s">
        <v>39</v>
      </c>
      <c r="E17" s="862"/>
      <c r="F17" s="813" t="s">
        <v>40</v>
      </c>
      <c r="G17" s="813" t="s">
        <v>41</v>
      </c>
      <c r="H17" s="813" t="s">
        <v>42</v>
      </c>
      <c r="I17" s="813" t="s">
        <v>43</v>
      </c>
      <c r="J17" s="813" t="s">
        <v>44</v>
      </c>
      <c r="K17" s="813" t="s">
        <v>45</v>
      </c>
      <c r="L17" s="813" t="s">
        <v>46</v>
      </c>
      <c r="M17" s="813" t="s">
        <v>47</v>
      </c>
      <c r="N17" s="813" t="s">
        <v>48</v>
      </c>
      <c r="O17" s="813" t="s">
        <v>49</v>
      </c>
      <c r="P17" s="813" t="s">
        <v>50</v>
      </c>
      <c r="Q17" s="861"/>
      <c r="R17" s="861"/>
      <c r="S17" s="861"/>
      <c r="T17" s="862"/>
      <c r="U17" s="1165" t="s">
        <v>51</v>
      </c>
      <c r="V17" s="854"/>
      <c r="W17" s="813" t="s">
        <v>52</v>
      </c>
      <c r="X17" s="813" t="s">
        <v>53</v>
      </c>
      <c r="Y17" s="1166" t="s">
        <v>54</v>
      </c>
      <c r="Z17" s="1026" t="s">
        <v>55</v>
      </c>
      <c r="AA17" s="1003" t="s">
        <v>56</v>
      </c>
      <c r="AB17" s="1003" t="s">
        <v>57</v>
      </c>
      <c r="AC17" s="1003" t="s">
        <v>58</v>
      </c>
      <c r="AD17" s="1003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4"/>
      <c r="B18" s="814"/>
      <c r="C18" s="814"/>
      <c r="D18" s="863"/>
      <c r="E18" s="865"/>
      <c r="F18" s="814"/>
      <c r="G18" s="814"/>
      <c r="H18" s="814"/>
      <c r="I18" s="814"/>
      <c r="J18" s="814"/>
      <c r="K18" s="814"/>
      <c r="L18" s="814"/>
      <c r="M18" s="814"/>
      <c r="N18" s="814"/>
      <c r="O18" s="814"/>
      <c r="P18" s="863"/>
      <c r="Q18" s="864"/>
      <c r="R18" s="864"/>
      <c r="S18" s="864"/>
      <c r="T18" s="865"/>
      <c r="U18" s="67" t="s">
        <v>61</v>
      </c>
      <c r="V18" s="67" t="s">
        <v>62</v>
      </c>
      <c r="W18" s="814"/>
      <c r="X18" s="814"/>
      <c r="Y18" s="1167"/>
      <c r="Z18" s="1027"/>
      <c r="AA18" s="1004"/>
      <c r="AB18" s="1004"/>
      <c r="AC18" s="1004"/>
      <c r="AD18" s="1112"/>
      <c r="AE18" s="1113"/>
      <c r="AF18" s="1114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68" t="s">
        <v>63</v>
      </c>
      <c r="B20" s="755"/>
      <c r="C20" s="755"/>
      <c r="D20" s="755"/>
      <c r="E20" s="755"/>
      <c r="F20" s="755"/>
      <c r="G20" s="755"/>
      <c r="H20" s="755"/>
      <c r="I20" s="755"/>
      <c r="J20" s="755"/>
      <c r="K20" s="755"/>
      <c r="L20" s="755"/>
      <c r="M20" s="755"/>
      <c r="N20" s="755"/>
      <c r="O20" s="755"/>
      <c r="P20" s="755"/>
      <c r="Q20" s="755"/>
      <c r="R20" s="755"/>
      <c r="S20" s="755"/>
      <c r="T20" s="755"/>
      <c r="U20" s="755"/>
      <c r="V20" s="755"/>
      <c r="W20" s="755"/>
      <c r="X20" s="755"/>
      <c r="Y20" s="755"/>
      <c r="Z20" s="755"/>
      <c r="AA20" s="736"/>
      <c r="AB20" s="736"/>
      <c r="AC20" s="736"/>
    </row>
    <row r="21" spans="1:68" ht="14.25" hidden="1" customHeight="1" x14ac:dyDescent="0.25">
      <c r="A21" s="754" t="s">
        <v>64</v>
      </c>
      <c r="B21" s="755"/>
      <c r="C21" s="755"/>
      <c r="D21" s="755"/>
      <c r="E21" s="755"/>
      <c r="F21" s="755"/>
      <c r="G21" s="755"/>
      <c r="H21" s="755"/>
      <c r="I21" s="755"/>
      <c r="J21" s="755"/>
      <c r="K21" s="755"/>
      <c r="L21" s="755"/>
      <c r="M21" s="755"/>
      <c r="N21" s="755"/>
      <c r="O21" s="755"/>
      <c r="P21" s="755"/>
      <c r="Q21" s="755"/>
      <c r="R21" s="755"/>
      <c r="S21" s="755"/>
      <c r="T21" s="755"/>
      <c r="U21" s="755"/>
      <c r="V21" s="755"/>
      <c r="W21" s="755"/>
      <c r="X21" s="755"/>
      <c r="Y21" s="755"/>
      <c r="Z21" s="755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6"/>
      <c r="R22" s="746"/>
      <c r="S22" s="746"/>
      <c r="T22" s="747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6"/>
      <c r="R23" s="746"/>
      <c r="S23" s="746"/>
      <c r="T23" s="747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6"/>
      <c r="R24" s="746"/>
      <c r="S24" s="746"/>
      <c r="T24" s="747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6"/>
      <c r="R25" s="746"/>
      <c r="S25" s="746"/>
      <c r="T25" s="747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2"/>
      <c r="B26" s="755"/>
      <c r="C26" s="755"/>
      <c r="D26" s="755"/>
      <c r="E26" s="755"/>
      <c r="F26" s="755"/>
      <c r="G26" s="755"/>
      <c r="H26" s="755"/>
      <c r="I26" s="755"/>
      <c r="J26" s="755"/>
      <c r="K26" s="755"/>
      <c r="L26" s="755"/>
      <c r="M26" s="755"/>
      <c r="N26" s="755"/>
      <c r="O26" s="763"/>
      <c r="P26" s="758" t="s">
        <v>80</v>
      </c>
      <c r="Q26" s="759"/>
      <c r="R26" s="759"/>
      <c r="S26" s="759"/>
      <c r="T26" s="759"/>
      <c r="U26" s="759"/>
      <c r="V26" s="760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55"/>
      <c r="B27" s="755"/>
      <c r="C27" s="755"/>
      <c r="D27" s="755"/>
      <c r="E27" s="755"/>
      <c r="F27" s="755"/>
      <c r="G27" s="755"/>
      <c r="H27" s="755"/>
      <c r="I27" s="755"/>
      <c r="J27" s="755"/>
      <c r="K27" s="755"/>
      <c r="L27" s="755"/>
      <c r="M27" s="755"/>
      <c r="N27" s="755"/>
      <c r="O27" s="763"/>
      <c r="P27" s="758" t="s">
        <v>80</v>
      </c>
      <c r="Q27" s="759"/>
      <c r="R27" s="759"/>
      <c r="S27" s="759"/>
      <c r="T27" s="759"/>
      <c r="U27" s="759"/>
      <c r="V27" s="760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4" t="s">
        <v>82</v>
      </c>
      <c r="B28" s="755"/>
      <c r="C28" s="755"/>
      <c r="D28" s="755"/>
      <c r="E28" s="755"/>
      <c r="F28" s="755"/>
      <c r="G28" s="755"/>
      <c r="H28" s="755"/>
      <c r="I28" s="755"/>
      <c r="J28" s="755"/>
      <c r="K28" s="755"/>
      <c r="L28" s="755"/>
      <c r="M28" s="755"/>
      <c r="N28" s="755"/>
      <c r="O28" s="755"/>
      <c r="P28" s="755"/>
      <c r="Q28" s="755"/>
      <c r="R28" s="755"/>
      <c r="S28" s="755"/>
      <c r="T28" s="755"/>
      <c r="U28" s="755"/>
      <c r="V28" s="755"/>
      <c r="W28" s="755"/>
      <c r="X28" s="755"/>
      <c r="Y28" s="755"/>
      <c r="Z28" s="755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6"/>
      <c r="R29" s="746"/>
      <c r="S29" s="746"/>
      <c r="T29" s="747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2"/>
      <c r="B30" s="755"/>
      <c r="C30" s="755"/>
      <c r="D30" s="755"/>
      <c r="E30" s="755"/>
      <c r="F30" s="755"/>
      <c r="G30" s="755"/>
      <c r="H30" s="755"/>
      <c r="I30" s="755"/>
      <c r="J30" s="755"/>
      <c r="K30" s="755"/>
      <c r="L30" s="755"/>
      <c r="M30" s="755"/>
      <c r="N30" s="755"/>
      <c r="O30" s="763"/>
      <c r="P30" s="758" t="s">
        <v>80</v>
      </c>
      <c r="Q30" s="759"/>
      <c r="R30" s="759"/>
      <c r="S30" s="759"/>
      <c r="T30" s="759"/>
      <c r="U30" s="759"/>
      <c r="V30" s="760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55"/>
      <c r="B31" s="755"/>
      <c r="C31" s="755"/>
      <c r="D31" s="755"/>
      <c r="E31" s="755"/>
      <c r="F31" s="755"/>
      <c r="G31" s="755"/>
      <c r="H31" s="755"/>
      <c r="I31" s="755"/>
      <c r="J31" s="755"/>
      <c r="K31" s="755"/>
      <c r="L31" s="755"/>
      <c r="M31" s="755"/>
      <c r="N31" s="755"/>
      <c r="O31" s="763"/>
      <c r="P31" s="758" t="s">
        <v>80</v>
      </c>
      <c r="Q31" s="759"/>
      <c r="R31" s="759"/>
      <c r="S31" s="759"/>
      <c r="T31" s="759"/>
      <c r="U31" s="759"/>
      <c r="V31" s="760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hidden="1" customHeight="1" x14ac:dyDescent="0.25">
      <c r="A33" s="768" t="s">
        <v>89</v>
      </c>
      <c r="B33" s="755"/>
      <c r="C33" s="755"/>
      <c r="D33" s="755"/>
      <c r="E33" s="755"/>
      <c r="F33" s="755"/>
      <c r="G33" s="755"/>
      <c r="H33" s="755"/>
      <c r="I33" s="755"/>
      <c r="J33" s="755"/>
      <c r="K33" s="755"/>
      <c r="L33" s="755"/>
      <c r="M33" s="755"/>
      <c r="N33" s="755"/>
      <c r="O33" s="755"/>
      <c r="P33" s="755"/>
      <c r="Q33" s="755"/>
      <c r="R33" s="755"/>
      <c r="S33" s="755"/>
      <c r="T33" s="755"/>
      <c r="U33" s="755"/>
      <c r="V33" s="755"/>
      <c r="W33" s="755"/>
      <c r="X33" s="755"/>
      <c r="Y33" s="755"/>
      <c r="Z33" s="755"/>
      <c r="AA33" s="736"/>
      <c r="AB33" s="736"/>
      <c r="AC33" s="736"/>
    </row>
    <row r="34" spans="1:68" ht="14.25" hidden="1" customHeight="1" x14ac:dyDescent="0.25">
      <c r="A34" s="754" t="s">
        <v>90</v>
      </c>
      <c r="B34" s="755"/>
      <c r="C34" s="755"/>
      <c r="D34" s="755"/>
      <c r="E34" s="755"/>
      <c r="F34" s="755"/>
      <c r="G34" s="755"/>
      <c r="H34" s="755"/>
      <c r="I34" s="755"/>
      <c r="J34" s="755"/>
      <c r="K34" s="755"/>
      <c r="L34" s="755"/>
      <c r="M34" s="755"/>
      <c r="N34" s="755"/>
      <c r="O34" s="755"/>
      <c r="P34" s="755"/>
      <c r="Q34" s="755"/>
      <c r="R34" s="755"/>
      <c r="S34" s="755"/>
      <c r="T34" s="755"/>
      <c r="U34" s="755"/>
      <c r="V34" s="755"/>
      <c r="W34" s="755"/>
      <c r="X34" s="755"/>
      <c r="Y34" s="755"/>
      <c r="Z34" s="755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6"/>
      <c r="R35" s="746"/>
      <c r="S35" s="746"/>
      <c r="T35" s="747"/>
      <c r="U35" s="34"/>
      <c r="V35" s="34"/>
      <c r="W35" s="35" t="s">
        <v>69</v>
      </c>
      <c r="X35" s="741">
        <v>30</v>
      </c>
      <c r="Y35" s="742">
        <f>IFERROR(IF(X35="",0,CEILING((X35/$H35),1)*$H35),"")</f>
        <v>32.400000000000006</v>
      </c>
      <c r="Z35" s="36">
        <f>IFERROR(IF(Y35=0,"",ROUNDUP(Y35/H35,0)*0.01898),"")</f>
        <v>5.6940000000000004E-2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31.208333333333329</v>
      </c>
      <c r="BN35" s="64">
        <f>IFERROR(Y35*I35/H35,"0")</f>
        <v>33.705000000000005</v>
      </c>
      <c r="BO35" s="64">
        <f>IFERROR(1/J35*(X35/H35),"0")</f>
        <v>4.3402777777777776E-2</v>
      </c>
      <c r="BP35" s="64">
        <f>IFERROR(1/J35*(Y35/H35),"0")</f>
        <v>4.6875000000000007E-2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6"/>
      <c r="R36" s="746"/>
      <c r="S36" s="746"/>
      <c r="T36" s="747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749">
        <v>4680115882539</v>
      </c>
      <c r="E37" s="750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6"/>
      <c r="R37" s="746"/>
      <c r="S37" s="746"/>
      <c r="T37" s="747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49">
        <v>4607091385687</v>
      </c>
      <c r="E38" s="750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6"/>
      <c r="R38" s="746"/>
      <c r="S38" s="746"/>
      <c r="T38" s="747"/>
      <c r="U38" s="34"/>
      <c r="V38" s="34"/>
      <c r="W38" s="35" t="s">
        <v>69</v>
      </c>
      <c r="X38" s="741">
        <v>20</v>
      </c>
      <c r="Y38" s="742">
        <f>IFERROR(IF(X38="",0,CEILING((X38/$H38),1)*$H38),"")</f>
        <v>20</v>
      </c>
      <c r="Z38" s="36">
        <f>IFERROR(IF(Y38=0,"",ROUNDUP(Y38/H38,0)*0.00902),"")</f>
        <v>4.5100000000000001E-2</v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21.05</v>
      </c>
      <c r="BN38" s="64">
        <f>IFERROR(Y38*I38/H38,"0")</f>
        <v>21.05</v>
      </c>
      <c r="BO38" s="64">
        <f>IFERROR(1/J38*(X38/H38),"0")</f>
        <v>3.787878787878788E-2</v>
      </c>
      <c r="BP38" s="64">
        <f>IFERROR(1/J38*(Y38/H38),"0")</f>
        <v>3.787878787878788E-2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6"/>
      <c r="R39" s="746"/>
      <c r="S39" s="746"/>
      <c r="T39" s="747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62"/>
      <c r="B40" s="755"/>
      <c r="C40" s="755"/>
      <c r="D40" s="755"/>
      <c r="E40" s="755"/>
      <c r="F40" s="755"/>
      <c r="G40" s="755"/>
      <c r="H40" s="755"/>
      <c r="I40" s="755"/>
      <c r="J40" s="755"/>
      <c r="K40" s="755"/>
      <c r="L40" s="755"/>
      <c r="M40" s="755"/>
      <c r="N40" s="755"/>
      <c r="O40" s="763"/>
      <c r="P40" s="758" t="s">
        <v>80</v>
      </c>
      <c r="Q40" s="759"/>
      <c r="R40" s="759"/>
      <c r="S40" s="759"/>
      <c r="T40" s="759"/>
      <c r="U40" s="759"/>
      <c r="V40" s="760"/>
      <c r="W40" s="37" t="s">
        <v>81</v>
      </c>
      <c r="X40" s="743">
        <f>IFERROR(X35/H35,"0")+IFERROR(X36/H36,"0")+IFERROR(X37/H37,"0")+IFERROR(X38/H38,"0")+IFERROR(X39/H39,"0")</f>
        <v>7.7777777777777777</v>
      </c>
      <c r="Y40" s="743">
        <f>IFERROR(Y35/H35,"0")+IFERROR(Y36/H36,"0")+IFERROR(Y37/H37,"0")+IFERROR(Y38/H38,"0")+IFERROR(Y39/H39,"0")</f>
        <v>8</v>
      </c>
      <c r="Z40" s="743">
        <f>IFERROR(IF(Z35="",0,Z35),"0")+IFERROR(IF(Z36="",0,Z36),"0")+IFERROR(IF(Z37="",0,Z37),"0")+IFERROR(IF(Z38="",0,Z38),"0")+IFERROR(IF(Z39="",0,Z39),"0")</f>
        <v>0.10204000000000001</v>
      </c>
      <c r="AA40" s="744"/>
      <c r="AB40" s="744"/>
      <c r="AC40" s="744"/>
    </row>
    <row r="41" spans="1:68" x14ac:dyDescent="0.2">
      <c r="A41" s="755"/>
      <c r="B41" s="755"/>
      <c r="C41" s="755"/>
      <c r="D41" s="755"/>
      <c r="E41" s="755"/>
      <c r="F41" s="755"/>
      <c r="G41" s="755"/>
      <c r="H41" s="755"/>
      <c r="I41" s="755"/>
      <c r="J41" s="755"/>
      <c r="K41" s="755"/>
      <c r="L41" s="755"/>
      <c r="M41" s="755"/>
      <c r="N41" s="755"/>
      <c r="O41" s="763"/>
      <c r="P41" s="758" t="s">
        <v>80</v>
      </c>
      <c r="Q41" s="759"/>
      <c r="R41" s="759"/>
      <c r="S41" s="759"/>
      <c r="T41" s="759"/>
      <c r="U41" s="759"/>
      <c r="V41" s="760"/>
      <c r="W41" s="37" t="s">
        <v>69</v>
      </c>
      <c r="X41" s="743">
        <f>IFERROR(SUM(X35:X39),"0")</f>
        <v>50</v>
      </c>
      <c r="Y41" s="743">
        <f>IFERROR(SUM(Y35:Y39),"0")</f>
        <v>52.400000000000006</v>
      </c>
      <c r="Z41" s="37"/>
      <c r="AA41" s="744"/>
      <c r="AB41" s="744"/>
      <c r="AC41" s="744"/>
    </row>
    <row r="42" spans="1:68" ht="14.25" hidden="1" customHeight="1" x14ac:dyDescent="0.25">
      <c r="A42" s="754" t="s">
        <v>64</v>
      </c>
      <c r="B42" s="755"/>
      <c r="C42" s="755"/>
      <c r="D42" s="755"/>
      <c r="E42" s="755"/>
      <c r="F42" s="755"/>
      <c r="G42" s="755"/>
      <c r="H42" s="755"/>
      <c r="I42" s="755"/>
      <c r="J42" s="755"/>
      <c r="K42" s="755"/>
      <c r="L42" s="755"/>
      <c r="M42" s="755"/>
      <c r="N42" s="755"/>
      <c r="O42" s="755"/>
      <c r="P42" s="755"/>
      <c r="Q42" s="755"/>
      <c r="R42" s="755"/>
      <c r="S42" s="755"/>
      <c r="T42" s="755"/>
      <c r="U42" s="755"/>
      <c r="V42" s="755"/>
      <c r="W42" s="755"/>
      <c r="X42" s="755"/>
      <c r="Y42" s="755"/>
      <c r="Z42" s="755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6"/>
      <c r="R43" s="746"/>
      <c r="S43" s="746"/>
      <c r="T43" s="747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6"/>
      <c r="R44" s="746"/>
      <c r="S44" s="746"/>
      <c r="T44" s="747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62"/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63"/>
      <c r="P45" s="758" t="s">
        <v>80</v>
      </c>
      <c r="Q45" s="759"/>
      <c r="R45" s="759"/>
      <c r="S45" s="759"/>
      <c r="T45" s="759"/>
      <c r="U45" s="759"/>
      <c r="V45" s="760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55"/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  <c r="O46" s="763"/>
      <c r="P46" s="758" t="s">
        <v>80</v>
      </c>
      <c r="Q46" s="759"/>
      <c r="R46" s="759"/>
      <c r="S46" s="759"/>
      <c r="T46" s="759"/>
      <c r="U46" s="759"/>
      <c r="V46" s="760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68" t="s">
        <v>116</v>
      </c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  <c r="O47" s="755"/>
      <c r="P47" s="755"/>
      <c r="Q47" s="755"/>
      <c r="R47" s="755"/>
      <c r="S47" s="755"/>
      <c r="T47" s="755"/>
      <c r="U47" s="755"/>
      <c r="V47" s="755"/>
      <c r="W47" s="755"/>
      <c r="X47" s="755"/>
      <c r="Y47" s="755"/>
      <c r="Z47" s="755"/>
      <c r="AA47" s="736"/>
      <c r="AB47" s="736"/>
      <c r="AC47" s="736"/>
    </row>
    <row r="48" spans="1:68" ht="14.25" hidden="1" customHeight="1" x14ac:dyDescent="0.25">
      <c r="A48" s="754" t="s">
        <v>90</v>
      </c>
      <c r="B48" s="755"/>
      <c r="C48" s="755"/>
      <c r="D48" s="755"/>
      <c r="E48" s="755"/>
      <c r="F48" s="755"/>
      <c r="G48" s="755"/>
      <c r="H48" s="755"/>
      <c r="I48" s="755"/>
      <c r="J48" s="755"/>
      <c r="K48" s="755"/>
      <c r="L48" s="755"/>
      <c r="M48" s="755"/>
      <c r="N48" s="755"/>
      <c r="O48" s="755"/>
      <c r="P48" s="755"/>
      <c r="Q48" s="755"/>
      <c r="R48" s="755"/>
      <c r="S48" s="755"/>
      <c r="T48" s="755"/>
      <c r="U48" s="755"/>
      <c r="V48" s="755"/>
      <c r="W48" s="755"/>
      <c r="X48" s="755"/>
      <c r="Y48" s="755"/>
      <c r="Z48" s="755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6"/>
      <c r="R49" s="746"/>
      <c r="S49" s="746"/>
      <c r="T49" s="747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6"/>
      <c r="R50" s="746"/>
      <c r="S50" s="746"/>
      <c r="T50" s="747"/>
      <c r="U50" s="34"/>
      <c r="V50" s="34"/>
      <c r="W50" s="35" t="s">
        <v>69</v>
      </c>
      <c r="X50" s="741">
        <v>790</v>
      </c>
      <c r="Y50" s="742">
        <f t="shared" si="0"/>
        <v>799.2</v>
      </c>
      <c r="Z50" s="36">
        <f>IFERROR(IF(Y50=0,"",ROUNDUP(Y50/H50,0)*0.01898),"")</f>
        <v>1.40452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821.81944444444434</v>
      </c>
      <c r="BN50" s="64">
        <f t="shared" si="2"/>
        <v>831.39</v>
      </c>
      <c r="BO50" s="64">
        <f t="shared" si="3"/>
        <v>1.1429398148148147</v>
      </c>
      <c r="BP50" s="64">
        <f t="shared" si="4"/>
        <v>1.15625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10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6"/>
      <c r="R51" s="746"/>
      <c r="S51" s="746"/>
      <c r="T51" s="747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6"/>
      <c r="R52" s="746"/>
      <c r="S52" s="746"/>
      <c r="T52" s="747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131</v>
      </c>
      <c r="B53" s="54" t="s">
        <v>132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6"/>
      <c r="R53" s="746"/>
      <c r="S53" s="746"/>
      <c r="T53" s="747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6"/>
      <c r="R54" s="746"/>
      <c r="S54" s="746"/>
      <c r="T54" s="747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6"/>
      <c r="R55" s="746"/>
      <c r="S55" s="746"/>
      <c r="T55" s="747"/>
      <c r="U55" s="34"/>
      <c r="V55" s="34"/>
      <c r="W55" s="35" t="s">
        <v>69</v>
      </c>
      <c r="X55" s="741">
        <v>207</v>
      </c>
      <c r="Y55" s="742">
        <f t="shared" si="0"/>
        <v>207</v>
      </c>
      <c r="Z55" s="36">
        <f>IFERROR(IF(Y55=0,"",ROUNDUP(Y55/H55,0)*0.00902),"")</f>
        <v>0.41492000000000001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216.66</v>
      </c>
      <c r="BN55" s="64">
        <f t="shared" si="2"/>
        <v>216.66</v>
      </c>
      <c r="BO55" s="64">
        <f t="shared" si="3"/>
        <v>0.34848484848484851</v>
      </c>
      <c r="BP55" s="64">
        <f t="shared" si="4"/>
        <v>0.34848484848484851</v>
      </c>
    </row>
    <row r="56" spans="1:68" x14ac:dyDescent="0.2">
      <c r="A56" s="762"/>
      <c r="B56" s="755"/>
      <c r="C56" s="755"/>
      <c r="D56" s="755"/>
      <c r="E56" s="755"/>
      <c r="F56" s="755"/>
      <c r="G56" s="755"/>
      <c r="H56" s="755"/>
      <c r="I56" s="755"/>
      <c r="J56" s="755"/>
      <c r="K56" s="755"/>
      <c r="L56" s="755"/>
      <c r="M56" s="755"/>
      <c r="N56" s="755"/>
      <c r="O56" s="763"/>
      <c r="P56" s="758" t="s">
        <v>80</v>
      </c>
      <c r="Q56" s="759"/>
      <c r="R56" s="759"/>
      <c r="S56" s="759"/>
      <c r="T56" s="759"/>
      <c r="U56" s="759"/>
      <c r="V56" s="760"/>
      <c r="W56" s="37" t="s">
        <v>81</v>
      </c>
      <c r="X56" s="743">
        <f>IFERROR(X49/H49,"0")+IFERROR(X50/H50,"0")+IFERROR(X51/H51,"0")+IFERROR(X52/H52,"0")+IFERROR(X53/H53,"0")+IFERROR(X54/H54,"0")+IFERROR(X55/H55,"0")</f>
        <v>119.14814814814814</v>
      </c>
      <c r="Y56" s="743">
        <f>IFERROR(Y49/H49,"0")+IFERROR(Y50/H50,"0")+IFERROR(Y51/H51,"0")+IFERROR(Y52/H52,"0")+IFERROR(Y53/H53,"0")+IFERROR(Y54/H54,"0")+IFERROR(Y55/H55,"0")</f>
        <v>120</v>
      </c>
      <c r="Z56" s="743">
        <f>IFERROR(IF(Z49="",0,Z49),"0")+IFERROR(IF(Z50="",0,Z50),"0")+IFERROR(IF(Z51="",0,Z51),"0")+IFERROR(IF(Z52="",0,Z52),"0")+IFERROR(IF(Z53="",0,Z53),"0")+IFERROR(IF(Z54="",0,Z54),"0")+IFERROR(IF(Z55="",0,Z55),"0")</f>
        <v>1.8194399999999999</v>
      </c>
      <c r="AA56" s="744"/>
      <c r="AB56" s="744"/>
      <c r="AC56" s="744"/>
    </row>
    <row r="57" spans="1:68" x14ac:dyDescent="0.2">
      <c r="A57" s="755"/>
      <c r="B57" s="755"/>
      <c r="C57" s="755"/>
      <c r="D57" s="755"/>
      <c r="E57" s="755"/>
      <c r="F57" s="755"/>
      <c r="G57" s="755"/>
      <c r="H57" s="755"/>
      <c r="I57" s="755"/>
      <c r="J57" s="755"/>
      <c r="K57" s="755"/>
      <c r="L57" s="755"/>
      <c r="M57" s="755"/>
      <c r="N57" s="755"/>
      <c r="O57" s="763"/>
      <c r="P57" s="758" t="s">
        <v>80</v>
      </c>
      <c r="Q57" s="759"/>
      <c r="R57" s="759"/>
      <c r="S57" s="759"/>
      <c r="T57" s="759"/>
      <c r="U57" s="759"/>
      <c r="V57" s="760"/>
      <c r="W57" s="37" t="s">
        <v>69</v>
      </c>
      <c r="X57" s="743">
        <f>IFERROR(SUM(X49:X55),"0")</f>
        <v>997</v>
      </c>
      <c r="Y57" s="743">
        <f>IFERROR(SUM(Y49:Y55),"0")</f>
        <v>1006.2</v>
      </c>
      <c r="Z57" s="37"/>
      <c r="AA57" s="744"/>
      <c r="AB57" s="744"/>
      <c r="AC57" s="744"/>
    </row>
    <row r="58" spans="1:68" ht="14.25" hidden="1" customHeight="1" x14ac:dyDescent="0.25">
      <c r="A58" s="754" t="s">
        <v>139</v>
      </c>
      <c r="B58" s="755"/>
      <c r="C58" s="755"/>
      <c r="D58" s="755"/>
      <c r="E58" s="755"/>
      <c r="F58" s="755"/>
      <c r="G58" s="755"/>
      <c r="H58" s="755"/>
      <c r="I58" s="755"/>
      <c r="J58" s="755"/>
      <c r="K58" s="755"/>
      <c r="L58" s="755"/>
      <c r="M58" s="755"/>
      <c r="N58" s="755"/>
      <c r="O58" s="755"/>
      <c r="P58" s="755"/>
      <c r="Q58" s="755"/>
      <c r="R58" s="755"/>
      <c r="S58" s="755"/>
      <c r="T58" s="755"/>
      <c r="U58" s="755"/>
      <c r="V58" s="755"/>
      <c r="W58" s="755"/>
      <c r="X58" s="755"/>
      <c r="Y58" s="755"/>
      <c r="Z58" s="755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6"/>
      <c r="R59" s="746"/>
      <c r="S59" s="746"/>
      <c r="T59" s="747"/>
      <c r="U59" s="34"/>
      <c r="V59" s="34"/>
      <c r="W59" s="35" t="s">
        <v>69</v>
      </c>
      <c r="X59" s="741">
        <v>510</v>
      </c>
      <c r="Y59" s="742">
        <f>IFERROR(IF(X59="",0,CEILING((X59/$H59),1)*$H59),"")</f>
        <v>518.40000000000009</v>
      </c>
      <c r="Z59" s="36">
        <f>IFERROR(IF(Y59=0,"",ROUNDUP(Y59/H59,0)*0.01898),"")</f>
        <v>0.91104000000000007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530.54166666666663</v>
      </c>
      <c r="BN59" s="64">
        <f>IFERROR(Y59*I59/H59,"0")</f>
        <v>539.28000000000009</v>
      </c>
      <c r="BO59" s="64">
        <f>IFERROR(1/J59*(X59/H59),"0")</f>
        <v>0.73784722222222221</v>
      </c>
      <c r="BP59" s="64">
        <f>IFERROR(1/J59*(Y59/H59),"0")</f>
        <v>0.75000000000000011</v>
      </c>
    </row>
    <row r="60" spans="1:68" ht="27" hidden="1" customHeight="1" x14ac:dyDescent="0.25">
      <c r="A60" s="54" t="s">
        <v>143</v>
      </c>
      <c r="B60" s="54" t="s">
        <v>144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6"/>
      <c r="R60" s="746"/>
      <c r="S60" s="746"/>
      <c r="T60" s="747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6"/>
      <c r="R61" s="746"/>
      <c r="S61" s="746"/>
      <c r="T61" s="747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6"/>
      <c r="R62" s="746"/>
      <c r="S62" s="746"/>
      <c r="T62" s="747"/>
      <c r="U62" s="34"/>
      <c r="V62" s="34"/>
      <c r="W62" s="35" t="s">
        <v>69</v>
      </c>
      <c r="X62" s="741">
        <v>95.4</v>
      </c>
      <c r="Y62" s="742">
        <f>IFERROR(IF(X62="",0,CEILING((X62/$H62),1)*$H62),"")</f>
        <v>97.2</v>
      </c>
      <c r="Z62" s="36">
        <f>IFERROR(IF(Y62=0,"",ROUNDUP(Y62/H62,0)*0.00651),"")</f>
        <v>0.23436000000000001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101.75999999999999</v>
      </c>
      <c r="BN62" s="64">
        <f>IFERROR(Y62*I62/H62,"0")</f>
        <v>103.67999999999998</v>
      </c>
      <c r="BO62" s="64">
        <f>IFERROR(1/J62*(X62/H62),"0")</f>
        <v>0.19413919413919417</v>
      </c>
      <c r="BP62" s="64">
        <f>IFERROR(1/J62*(Y62/H62),"0")</f>
        <v>0.19780219780219782</v>
      </c>
    </row>
    <row r="63" spans="1:68" x14ac:dyDescent="0.2">
      <c r="A63" s="762"/>
      <c r="B63" s="755"/>
      <c r="C63" s="755"/>
      <c r="D63" s="755"/>
      <c r="E63" s="755"/>
      <c r="F63" s="755"/>
      <c r="G63" s="755"/>
      <c r="H63" s="755"/>
      <c r="I63" s="755"/>
      <c r="J63" s="755"/>
      <c r="K63" s="755"/>
      <c r="L63" s="755"/>
      <c r="M63" s="755"/>
      <c r="N63" s="755"/>
      <c r="O63" s="763"/>
      <c r="P63" s="758" t="s">
        <v>80</v>
      </c>
      <c r="Q63" s="759"/>
      <c r="R63" s="759"/>
      <c r="S63" s="759"/>
      <c r="T63" s="759"/>
      <c r="U63" s="759"/>
      <c r="V63" s="760"/>
      <c r="W63" s="37" t="s">
        <v>81</v>
      </c>
      <c r="X63" s="743">
        <f>IFERROR(X59/H59,"0")+IFERROR(X60/H60,"0")+IFERROR(X61/H61,"0")+IFERROR(X62/H62,"0")</f>
        <v>82.555555555555557</v>
      </c>
      <c r="Y63" s="743">
        <f>IFERROR(Y59/H59,"0")+IFERROR(Y60/H60,"0")+IFERROR(Y61/H61,"0")+IFERROR(Y62/H62,"0")</f>
        <v>84</v>
      </c>
      <c r="Z63" s="743">
        <f>IFERROR(IF(Z59="",0,Z59),"0")+IFERROR(IF(Z60="",0,Z60),"0")+IFERROR(IF(Z61="",0,Z61),"0")+IFERROR(IF(Z62="",0,Z62),"0")</f>
        <v>1.1454</v>
      </c>
      <c r="AA63" s="744"/>
      <c r="AB63" s="744"/>
      <c r="AC63" s="744"/>
    </row>
    <row r="64" spans="1:68" x14ac:dyDescent="0.2">
      <c r="A64" s="755"/>
      <c r="B64" s="755"/>
      <c r="C64" s="755"/>
      <c r="D64" s="755"/>
      <c r="E64" s="755"/>
      <c r="F64" s="755"/>
      <c r="G64" s="755"/>
      <c r="H64" s="755"/>
      <c r="I64" s="755"/>
      <c r="J64" s="755"/>
      <c r="K64" s="755"/>
      <c r="L64" s="755"/>
      <c r="M64" s="755"/>
      <c r="N64" s="755"/>
      <c r="O64" s="763"/>
      <c r="P64" s="758" t="s">
        <v>80</v>
      </c>
      <c r="Q64" s="759"/>
      <c r="R64" s="759"/>
      <c r="S64" s="759"/>
      <c r="T64" s="759"/>
      <c r="U64" s="759"/>
      <c r="V64" s="760"/>
      <c r="W64" s="37" t="s">
        <v>69</v>
      </c>
      <c r="X64" s="743">
        <f>IFERROR(SUM(X59:X62),"0")</f>
        <v>605.4</v>
      </c>
      <c r="Y64" s="743">
        <f>IFERROR(SUM(Y59:Y62),"0")</f>
        <v>615.60000000000014</v>
      </c>
      <c r="Z64" s="37"/>
      <c r="AA64" s="744"/>
      <c r="AB64" s="744"/>
      <c r="AC64" s="744"/>
    </row>
    <row r="65" spans="1:68" ht="14.25" hidden="1" customHeight="1" x14ac:dyDescent="0.25">
      <c r="A65" s="754" t="s">
        <v>150</v>
      </c>
      <c r="B65" s="755"/>
      <c r="C65" s="755"/>
      <c r="D65" s="755"/>
      <c r="E65" s="755"/>
      <c r="F65" s="755"/>
      <c r="G65" s="755"/>
      <c r="H65" s="755"/>
      <c r="I65" s="755"/>
      <c r="J65" s="755"/>
      <c r="K65" s="755"/>
      <c r="L65" s="755"/>
      <c r="M65" s="755"/>
      <c r="N65" s="755"/>
      <c r="O65" s="755"/>
      <c r="P65" s="755"/>
      <c r="Q65" s="755"/>
      <c r="R65" s="755"/>
      <c r="S65" s="755"/>
      <c r="T65" s="755"/>
      <c r="U65" s="755"/>
      <c r="V65" s="755"/>
      <c r="W65" s="755"/>
      <c r="X65" s="755"/>
      <c r="Y65" s="755"/>
      <c r="Z65" s="755"/>
      <c r="AA65" s="737"/>
      <c r="AB65" s="737"/>
      <c r="AC65" s="737"/>
    </row>
    <row r="66" spans="1:68" ht="16.5" hidden="1" customHeight="1" x14ac:dyDescent="0.25">
      <c r="A66" s="54" t="s">
        <v>151</v>
      </c>
      <c r="B66" s="54" t="s">
        <v>152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6"/>
      <c r="R66" s="746"/>
      <c r="S66" s="746"/>
      <c r="T66" s="747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154</v>
      </c>
      <c r="B67" s="54" t="s">
        <v>155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6"/>
      <c r="R67" s="746"/>
      <c r="S67" s="746"/>
      <c r="T67" s="747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6"/>
      <c r="R68" s="746"/>
      <c r="S68" s="746"/>
      <c r="T68" s="747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6"/>
      <c r="R69" s="746"/>
      <c r="S69" s="746"/>
      <c r="T69" s="747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6"/>
      <c r="R70" s="746"/>
      <c r="S70" s="746"/>
      <c r="T70" s="747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6"/>
      <c r="R71" s="746"/>
      <c r="S71" s="746"/>
      <c r="T71" s="747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62"/>
      <c r="B72" s="755"/>
      <c r="C72" s="755"/>
      <c r="D72" s="755"/>
      <c r="E72" s="755"/>
      <c r="F72" s="755"/>
      <c r="G72" s="755"/>
      <c r="H72" s="755"/>
      <c r="I72" s="755"/>
      <c r="J72" s="755"/>
      <c r="K72" s="755"/>
      <c r="L72" s="755"/>
      <c r="M72" s="755"/>
      <c r="N72" s="755"/>
      <c r="O72" s="763"/>
      <c r="P72" s="758" t="s">
        <v>80</v>
      </c>
      <c r="Q72" s="759"/>
      <c r="R72" s="759"/>
      <c r="S72" s="759"/>
      <c r="T72" s="759"/>
      <c r="U72" s="759"/>
      <c r="V72" s="760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55"/>
      <c r="B73" s="755"/>
      <c r="C73" s="755"/>
      <c r="D73" s="755"/>
      <c r="E73" s="755"/>
      <c r="F73" s="755"/>
      <c r="G73" s="755"/>
      <c r="H73" s="755"/>
      <c r="I73" s="755"/>
      <c r="J73" s="755"/>
      <c r="K73" s="755"/>
      <c r="L73" s="755"/>
      <c r="M73" s="755"/>
      <c r="N73" s="755"/>
      <c r="O73" s="763"/>
      <c r="P73" s="758" t="s">
        <v>80</v>
      </c>
      <c r="Q73" s="759"/>
      <c r="R73" s="759"/>
      <c r="S73" s="759"/>
      <c r="T73" s="759"/>
      <c r="U73" s="759"/>
      <c r="V73" s="760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4" t="s">
        <v>64</v>
      </c>
      <c r="B74" s="755"/>
      <c r="C74" s="755"/>
      <c r="D74" s="755"/>
      <c r="E74" s="755"/>
      <c r="F74" s="755"/>
      <c r="G74" s="755"/>
      <c r="H74" s="755"/>
      <c r="I74" s="755"/>
      <c r="J74" s="755"/>
      <c r="K74" s="755"/>
      <c r="L74" s="755"/>
      <c r="M74" s="755"/>
      <c r="N74" s="755"/>
      <c r="O74" s="755"/>
      <c r="P74" s="755"/>
      <c r="Q74" s="755"/>
      <c r="R74" s="755"/>
      <c r="S74" s="755"/>
      <c r="T74" s="755"/>
      <c r="U74" s="755"/>
      <c r="V74" s="755"/>
      <c r="W74" s="755"/>
      <c r="X74" s="755"/>
      <c r="Y74" s="755"/>
      <c r="Z74" s="755"/>
      <c r="AA74" s="737"/>
      <c r="AB74" s="737"/>
      <c r="AC74" s="737"/>
    </row>
    <row r="75" spans="1:68" ht="16.5" hidden="1" customHeight="1" x14ac:dyDescent="0.25">
      <c r="A75" s="54" t="s">
        <v>166</v>
      </c>
      <c r="B75" s="54" t="s">
        <v>167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6"/>
      <c r="R75" s="746"/>
      <c r="S75" s="746"/>
      <c r="T75" s="747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169</v>
      </c>
      <c r="B76" s="54" t="s">
        <v>170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6"/>
      <c r="R76" s="746"/>
      <c r="S76" s="746"/>
      <c r="T76" s="747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6"/>
      <c r="R77" s="746"/>
      <c r="S77" s="746"/>
      <c r="T77" s="747"/>
      <c r="U77" s="34"/>
      <c r="V77" s="34"/>
      <c r="W77" s="35" t="s">
        <v>69</v>
      </c>
      <c r="X77" s="741">
        <v>50</v>
      </c>
      <c r="Y77" s="742">
        <f t="shared" si="10"/>
        <v>50.400000000000006</v>
      </c>
      <c r="Z77" s="36">
        <f>IFERROR(IF(Y77=0,"",ROUNDUP(Y77/H77,0)*0.01898),"")</f>
        <v>0.11388000000000001</v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53.017857142857146</v>
      </c>
      <c r="BN77" s="64">
        <f t="shared" si="12"/>
        <v>53.442000000000007</v>
      </c>
      <c r="BO77" s="64">
        <f t="shared" si="13"/>
        <v>9.3005952380952384E-2</v>
      </c>
      <c r="BP77" s="64">
        <f t="shared" si="14"/>
        <v>9.375E-2</v>
      </c>
    </row>
    <row r="78" spans="1:68" ht="16.5" hidden="1" customHeight="1" x14ac:dyDescent="0.25">
      <c r="A78" s="54" t="s">
        <v>175</v>
      </c>
      <c r="B78" s="54" t="s">
        <v>176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9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6"/>
      <c r="R78" s="746"/>
      <c r="S78" s="746"/>
      <c r="T78" s="747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177</v>
      </c>
      <c r="B79" s="54" t="s">
        <v>178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6"/>
      <c r="R79" s="746"/>
      <c r="S79" s="746"/>
      <c r="T79" s="747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179</v>
      </c>
      <c r="B80" s="54" t="s">
        <v>180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6"/>
      <c r="R80" s="746"/>
      <c r="S80" s="746"/>
      <c r="T80" s="747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62"/>
      <c r="B81" s="755"/>
      <c r="C81" s="755"/>
      <c r="D81" s="755"/>
      <c r="E81" s="755"/>
      <c r="F81" s="755"/>
      <c r="G81" s="755"/>
      <c r="H81" s="755"/>
      <c r="I81" s="755"/>
      <c r="J81" s="755"/>
      <c r="K81" s="755"/>
      <c r="L81" s="755"/>
      <c r="M81" s="755"/>
      <c r="N81" s="755"/>
      <c r="O81" s="763"/>
      <c r="P81" s="758" t="s">
        <v>80</v>
      </c>
      <c r="Q81" s="759"/>
      <c r="R81" s="759"/>
      <c r="S81" s="759"/>
      <c r="T81" s="759"/>
      <c r="U81" s="759"/>
      <c r="V81" s="760"/>
      <c r="W81" s="37" t="s">
        <v>81</v>
      </c>
      <c r="X81" s="743">
        <f>IFERROR(X75/H75,"0")+IFERROR(X76/H76,"0")+IFERROR(X77/H77,"0")+IFERROR(X78/H78,"0")+IFERROR(X79/H79,"0")+IFERROR(X80/H80,"0")</f>
        <v>5.9523809523809526</v>
      </c>
      <c r="Y81" s="743">
        <f>IFERROR(Y75/H75,"0")+IFERROR(Y76/H76,"0")+IFERROR(Y77/H77,"0")+IFERROR(Y78/H78,"0")+IFERROR(Y79/H79,"0")+IFERROR(Y80/H80,"0")</f>
        <v>6</v>
      </c>
      <c r="Z81" s="743">
        <f>IFERROR(IF(Z75="",0,Z75),"0")+IFERROR(IF(Z76="",0,Z76),"0")+IFERROR(IF(Z77="",0,Z77),"0")+IFERROR(IF(Z78="",0,Z78),"0")+IFERROR(IF(Z79="",0,Z79),"0")+IFERROR(IF(Z80="",0,Z80),"0")</f>
        <v>0.11388000000000001</v>
      </c>
      <c r="AA81" s="744"/>
      <c r="AB81" s="744"/>
      <c r="AC81" s="744"/>
    </row>
    <row r="82" spans="1:68" x14ac:dyDescent="0.2">
      <c r="A82" s="755"/>
      <c r="B82" s="755"/>
      <c r="C82" s="755"/>
      <c r="D82" s="755"/>
      <c r="E82" s="755"/>
      <c r="F82" s="755"/>
      <c r="G82" s="755"/>
      <c r="H82" s="755"/>
      <c r="I82" s="755"/>
      <c r="J82" s="755"/>
      <c r="K82" s="755"/>
      <c r="L82" s="755"/>
      <c r="M82" s="755"/>
      <c r="N82" s="755"/>
      <c r="O82" s="763"/>
      <c r="P82" s="758" t="s">
        <v>80</v>
      </c>
      <c r="Q82" s="759"/>
      <c r="R82" s="759"/>
      <c r="S82" s="759"/>
      <c r="T82" s="759"/>
      <c r="U82" s="759"/>
      <c r="V82" s="760"/>
      <c r="W82" s="37" t="s">
        <v>69</v>
      </c>
      <c r="X82" s="743">
        <f>IFERROR(SUM(X75:X80),"0")</f>
        <v>50</v>
      </c>
      <c r="Y82" s="743">
        <f>IFERROR(SUM(Y75:Y80),"0")</f>
        <v>50.400000000000006</v>
      </c>
      <c r="Z82" s="37"/>
      <c r="AA82" s="744"/>
      <c r="AB82" s="744"/>
      <c r="AC82" s="744"/>
    </row>
    <row r="83" spans="1:68" ht="14.25" hidden="1" customHeight="1" x14ac:dyDescent="0.25">
      <c r="A83" s="754" t="s">
        <v>181</v>
      </c>
      <c r="B83" s="755"/>
      <c r="C83" s="755"/>
      <c r="D83" s="755"/>
      <c r="E83" s="755"/>
      <c r="F83" s="755"/>
      <c r="G83" s="755"/>
      <c r="H83" s="755"/>
      <c r="I83" s="755"/>
      <c r="J83" s="755"/>
      <c r="K83" s="755"/>
      <c r="L83" s="755"/>
      <c r="M83" s="755"/>
      <c r="N83" s="755"/>
      <c r="O83" s="755"/>
      <c r="P83" s="755"/>
      <c r="Q83" s="755"/>
      <c r="R83" s="755"/>
      <c r="S83" s="755"/>
      <c r="T83" s="755"/>
      <c r="U83" s="755"/>
      <c r="V83" s="755"/>
      <c r="W83" s="755"/>
      <c r="X83" s="755"/>
      <c r="Y83" s="755"/>
      <c r="Z83" s="755"/>
      <c r="AA83" s="737"/>
      <c r="AB83" s="737"/>
      <c r="AC83" s="737"/>
    </row>
    <row r="84" spans="1:68" ht="37.5" hidden="1" customHeight="1" x14ac:dyDescent="0.25">
      <c r="A84" s="54" t="s">
        <v>182</v>
      </c>
      <c r="B84" s="54" t="s">
        <v>183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6"/>
      <c r="R84" s="746"/>
      <c r="S84" s="746"/>
      <c r="T84" s="747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182</v>
      </c>
      <c r="B85" s="54" t="s">
        <v>185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6"/>
      <c r="R85" s="746"/>
      <c r="S85" s="746"/>
      <c r="T85" s="747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186</v>
      </c>
      <c r="B86" s="54" t="s">
        <v>187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6"/>
      <c r="R86" s="746"/>
      <c r="S86" s="746"/>
      <c r="T86" s="747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62"/>
      <c r="B87" s="755"/>
      <c r="C87" s="755"/>
      <c r="D87" s="755"/>
      <c r="E87" s="755"/>
      <c r="F87" s="755"/>
      <c r="G87" s="755"/>
      <c r="H87" s="755"/>
      <c r="I87" s="755"/>
      <c r="J87" s="755"/>
      <c r="K87" s="755"/>
      <c r="L87" s="755"/>
      <c r="M87" s="755"/>
      <c r="N87" s="755"/>
      <c r="O87" s="763"/>
      <c r="P87" s="758" t="s">
        <v>80</v>
      </c>
      <c r="Q87" s="759"/>
      <c r="R87" s="759"/>
      <c r="S87" s="759"/>
      <c r="T87" s="759"/>
      <c r="U87" s="759"/>
      <c r="V87" s="760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55"/>
      <c r="B88" s="755"/>
      <c r="C88" s="755"/>
      <c r="D88" s="755"/>
      <c r="E88" s="755"/>
      <c r="F88" s="755"/>
      <c r="G88" s="755"/>
      <c r="H88" s="755"/>
      <c r="I88" s="755"/>
      <c r="J88" s="755"/>
      <c r="K88" s="755"/>
      <c r="L88" s="755"/>
      <c r="M88" s="755"/>
      <c r="N88" s="755"/>
      <c r="O88" s="763"/>
      <c r="P88" s="758" t="s">
        <v>80</v>
      </c>
      <c r="Q88" s="759"/>
      <c r="R88" s="759"/>
      <c r="S88" s="759"/>
      <c r="T88" s="759"/>
      <c r="U88" s="759"/>
      <c r="V88" s="760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68" t="s">
        <v>189</v>
      </c>
      <c r="B89" s="755"/>
      <c r="C89" s="755"/>
      <c r="D89" s="755"/>
      <c r="E89" s="755"/>
      <c r="F89" s="755"/>
      <c r="G89" s="755"/>
      <c r="H89" s="755"/>
      <c r="I89" s="755"/>
      <c r="J89" s="755"/>
      <c r="K89" s="755"/>
      <c r="L89" s="755"/>
      <c r="M89" s="755"/>
      <c r="N89" s="755"/>
      <c r="O89" s="755"/>
      <c r="P89" s="755"/>
      <c r="Q89" s="755"/>
      <c r="R89" s="755"/>
      <c r="S89" s="755"/>
      <c r="T89" s="755"/>
      <c r="U89" s="755"/>
      <c r="V89" s="755"/>
      <c r="W89" s="755"/>
      <c r="X89" s="755"/>
      <c r="Y89" s="755"/>
      <c r="Z89" s="755"/>
      <c r="AA89" s="736"/>
      <c r="AB89" s="736"/>
      <c r="AC89" s="736"/>
    </row>
    <row r="90" spans="1:68" ht="14.25" hidden="1" customHeight="1" x14ac:dyDescent="0.25">
      <c r="A90" s="754" t="s">
        <v>90</v>
      </c>
      <c r="B90" s="755"/>
      <c r="C90" s="755"/>
      <c r="D90" s="755"/>
      <c r="E90" s="755"/>
      <c r="F90" s="755"/>
      <c r="G90" s="755"/>
      <c r="H90" s="755"/>
      <c r="I90" s="755"/>
      <c r="J90" s="755"/>
      <c r="K90" s="755"/>
      <c r="L90" s="755"/>
      <c r="M90" s="755"/>
      <c r="N90" s="755"/>
      <c r="O90" s="755"/>
      <c r="P90" s="755"/>
      <c r="Q90" s="755"/>
      <c r="R90" s="755"/>
      <c r="S90" s="755"/>
      <c r="T90" s="755"/>
      <c r="U90" s="755"/>
      <c r="V90" s="755"/>
      <c r="W90" s="755"/>
      <c r="X90" s="755"/>
      <c r="Y90" s="755"/>
      <c r="Z90" s="755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6"/>
      <c r="R91" s="746"/>
      <c r="S91" s="746"/>
      <c r="T91" s="747"/>
      <c r="U91" s="34"/>
      <c r="V91" s="34"/>
      <c r="W91" s="35" t="s">
        <v>69</v>
      </c>
      <c r="X91" s="741">
        <v>110</v>
      </c>
      <c r="Y91" s="742">
        <f>IFERROR(IF(X91="",0,CEILING((X91/$H91),1)*$H91),"")</f>
        <v>118.80000000000001</v>
      </c>
      <c r="Z91" s="36">
        <f>IFERROR(IF(Y91=0,"",ROUNDUP(Y91/H91,0)*0.01898),"")</f>
        <v>0.20877999999999999</v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114.43055555555554</v>
      </c>
      <c r="BN91" s="64">
        <f>IFERROR(Y91*I91/H91,"0")</f>
        <v>123.58499999999999</v>
      </c>
      <c r="BO91" s="64">
        <f>IFERROR(1/J91*(X91/H91),"0")</f>
        <v>0.15914351851851852</v>
      </c>
      <c r="BP91" s="64">
        <f>IFERROR(1/J91*(Y91/H91),"0")</f>
        <v>0.171875</v>
      </c>
    </row>
    <row r="92" spans="1:68" ht="16.5" hidden="1" customHeight="1" x14ac:dyDescent="0.25">
      <c r="A92" s="54" t="s">
        <v>193</v>
      </c>
      <c r="B92" s="54" t="s">
        <v>194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6"/>
      <c r="R92" s="746"/>
      <c r="S92" s="746"/>
      <c r="T92" s="747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6"/>
      <c r="R93" s="746"/>
      <c r="S93" s="746"/>
      <c r="T93" s="747"/>
      <c r="U93" s="34"/>
      <c r="V93" s="34"/>
      <c r="W93" s="35" t="s">
        <v>69</v>
      </c>
      <c r="X93" s="741">
        <v>45</v>
      </c>
      <c r="Y93" s="742">
        <f>IFERROR(IF(X93="",0,CEILING((X93/$H93),1)*$H93),"")</f>
        <v>45</v>
      </c>
      <c r="Z93" s="36">
        <f>IFERROR(IF(Y93=0,"",ROUNDUP(Y93/H93,0)*0.00902),"")</f>
        <v>9.0200000000000002E-2</v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47.099999999999994</v>
      </c>
      <c r="BN93" s="64">
        <f>IFERROR(Y93*I93/H93,"0")</f>
        <v>47.099999999999994</v>
      </c>
      <c r="BO93" s="64">
        <f>IFERROR(1/J93*(X93/H93),"0")</f>
        <v>7.575757575757576E-2</v>
      </c>
      <c r="BP93" s="64">
        <f>IFERROR(1/J93*(Y93/H93),"0")</f>
        <v>7.575757575757576E-2</v>
      </c>
    </row>
    <row r="94" spans="1:68" x14ac:dyDescent="0.2">
      <c r="A94" s="762"/>
      <c r="B94" s="755"/>
      <c r="C94" s="755"/>
      <c r="D94" s="755"/>
      <c r="E94" s="755"/>
      <c r="F94" s="755"/>
      <c r="G94" s="755"/>
      <c r="H94" s="755"/>
      <c r="I94" s="755"/>
      <c r="J94" s="755"/>
      <c r="K94" s="755"/>
      <c r="L94" s="755"/>
      <c r="M94" s="755"/>
      <c r="N94" s="755"/>
      <c r="O94" s="763"/>
      <c r="P94" s="758" t="s">
        <v>80</v>
      </c>
      <c r="Q94" s="759"/>
      <c r="R94" s="759"/>
      <c r="S94" s="759"/>
      <c r="T94" s="759"/>
      <c r="U94" s="759"/>
      <c r="V94" s="760"/>
      <c r="W94" s="37" t="s">
        <v>81</v>
      </c>
      <c r="X94" s="743">
        <f>IFERROR(X91/H91,"0")+IFERROR(X92/H92,"0")+IFERROR(X93/H93,"0")</f>
        <v>20.185185185185183</v>
      </c>
      <c r="Y94" s="743">
        <f>IFERROR(Y91/H91,"0")+IFERROR(Y92/H92,"0")+IFERROR(Y93/H93,"0")</f>
        <v>21</v>
      </c>
      <c r="Z94" s="743">
        <f>IFERROR(IF(Z91="",0,Z91),"0")+IFERROR(IF(Z92="",0,Z92),"0")+IFERROR(IF(Z93="",0,Z93),"0")</f>
        <v>0.29898000000000002</v>
      </c>
      <c r="AA94" s="744"/>
      <c r="AB94" s="744"/>
      <c r="AC94" s="744"/>
    </row>
    <row r="95" spans="1:68" x14ac:dyDescent="0.2">
      <c r="A95" s="755"/>
      <c r="B95" s="755"/>
      <c r="C95" s="755"/>
      <c r="D95" s="755"/>
      <c r="E95" s="755"/>
      <c r="F95" s="755"/>
      <c r="G95" s="755"/>
      <c r="H95" s="755"/>
      <c r="I95" s="755"/>
      <c r="J95" s="755"/>
      <c r="K95" s="755"/>
      <c r="L95" s="755"/>
      <c r="M95" s="755"/>
      <c r="N95" s="755"/>
      <c r="O95" s="763"/>
      <c r="P95" s="758" t="s">
        <v>80</v>
      </c>
      <c r="Q95" s="759"/>
      <c r="R95" s="759"/>
      <c r="S95" s="759"/>
      <c r="T95" s="759"/>
      <c r="U95" s="759"/>
      <c r="V95" s="760"/>
      <c r="W95" s="37" t="s">
        <v>69</v>
      </c>
      <c r="X95" s="743">
        <f>IFERROR(SUM(X91:X93),"0")</f>
        <v>155</v>
      </c>
      <c r="Y95" s="743">
        <f>IFERROR(SUM(Y91:Y93),"0")</f>
        <v>163.80000000000001</v>
      </c>
      <c r="Z95" s="37"/>
      <c r="AA95" s="744"/>
      <c r="AB95" s="744"/>
      <c r="AC95" s="744"/>
    </row>
    <row r="96" spans="1:68" ht="14.25" hidden="1" customHeight="1" x14ac:dyDescent="0.25">
      <c r="A96" s="754" t="s">
        <v>64</v>
      </c>
      <c r="B96" s="755"/>
      <c r="C96" s="755"/>
      <c r="D96" s="755"/>
      <c r="E96" s="755"/>
      <c r="F96" s="755"/>
      <c r="G96" s="755"/>
      <c r="H96" s="755"/>
      <c r="I96" s="755"/>
      <c r="J96" s="755"/>
      <c r="K96" s="755"/>
      <c r="L96" s="755"/>
      <c r="M96" s="755"/>
      <c r="N96" s="755"/>
      <c r="O96" s="755"/>
      <c r="P96" s="755"/>
      <c r="Q96" s="755"/>
      <c r="R96" s="755"/>
      <c r="S96" s="755"/>
      <c r="T96" s="755"/>
      <c r="U96" s="755"/>
      <c r="V96" s="755"/>
      <c r="W96" s="755"/>
      <c r="X96" s="755"/>
      <c r="Y96" s="755"/>
      <c r="Z96" s="755"/>
      <c r="AA96" s="737"/>
      <c r="AB96" s="737"/>
      <c r="AC96" s="737"/>
    </row>
    <row r="97" spans="1:68" ht="27" hidden="1" customHeight="1" x14ac:dyDescent="0.25">
      <c r="A97" s="54" t="s">
        <v>198</v>
      </c>
      <c r="B97" s="54" t="s">
        <v>199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6"/>
      <c r="R97" s="746"/>
      <c r="S97" s="746"/>
      <c r="T97" s="747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6"/>
      <c r="R98" s="746"/>
      <c r="S98" s="746"/>
      <c r="T98" s="747"/>
      <c r="U98" s="34"/>
      <c r="V98" s="34"/>
      <c r="W98" s="35" t="s">
        <v>69</v>
      </c>
      <c r="X98" s="741">
        <v>58</v>
      </c>
      <c r="Y98" s="742">
        <f t="shared" si="15"/>
        <v>58.800000000000004</v>
      </c>
      <c r="Z98" s="36">
        <f>IFERROR(IF(Y98=0,"",ROUNDUP(Y98/H98,0)*0.01898),"")</f>
        <v>0.13286000000000001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61.583571428571432</v>
      </c>
      <c r="BN98" s="64">
        <f t="shared" si="17"/>
        <v>62.433000000000007</v>
      </c>
      <c r="BO98" s="64">
        <f t="shared" si="18"/>
        <v>0.10788690476190475</v>
      </c>
      <c r="BP98" s="64">
        <f t="shared" si="19"/>
        <v>0.109375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6"/>
      <c r="R99" s="746"/>
      <c r="S99" s="746"/>
      <c r="T99" s="747"/>
      <c r="U99" s="34"/>
      <c r="V99" s="34"/>
      <c r="W99" s="35" t="s">
        <v>69</v>
      </c>
      <c r="X99" s="741">
        <v>13.5</v>
      </c>
      <c r="Y99" s="742">
        <f t="shared" si="15"/>
        <v>13.5</v>
      </c>
      <c r="Z99" s="36">
        <f>IFERROR(IF(Y99=0,"",ROUNDUP(Y99/H99,0)*0.00651),"")</f>
        <v>3.2550000000000003E-2</v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14.759999999999998</v>
      </c>
      <c r="BN99" s="64">
        <f t="shared" si="17"/>
        <v>14.759999999999998</v>
      </c>
      <c r="BO99" s="64">
        <f t="shared" si="18"/>
        <v>2.7472527472527476E-2</v>
      </c>
      <c r="BP99" s="64">
        <f t="shared" si="19"/>
        <v>2.7472527472527476E-2</v>
      </c>
    </row>
    <row r="100" spans="1:68" ht="16.5" hidden="1" customHeight="1" x14ac:dyDescent="0.25">
      <c r="A100" s="54" t="s">
        <v>202</v>
      </c>
      <c r="B100" s="54" t="s">
        <v>204</v>
      </c>
      <c r="C100" s="31">
        <v>4301051718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764" t="s">
        <v>205</v>
      </c>
      <c r="Q100" s="746"/>
      <c r="R100" s="746"/>
      <c r="S100" s="746"/>
      <c r="T100" s="747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hidden="1" customHeight="1" x14ac:dyDescent="0.25">
      <c r="A101" s="54" t="s">
        <v>202</v>
      </c>
      <c r="B101" s="54" t="s">
        <v>207</v>
      </c>
      <c r="C101" s="31">
        <v>4301052039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68" t="s">
        <v>208</v>
      </c>
      <c r="Q101" s="746"/>
      <c r="R101" s="746"/>
      <c r="S101" s="746"/>
      <c r="T101" s="747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209</v>
      </c>
      <c r="B102" s="54" t="s">
        <v>210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6"/>
      <c r="R102" s="746"/>
      <c r="S102" s="746"/>
      <c r="T102" s="747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212</v>
      </c>
      <c r="B103" s="54" t="s">
        <v>213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6"/>
      <c r="R103" s="746"/>
      <c r="S103" s="746"/>
      <c r="T103" s="747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212</v>
      </c>
      <c r="B104" s="54" t="s">
        <v>214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6"/>
      <c r="R104" s="746"/>
      <c r="S104" s="746"/>
      <c r="T104" s="747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62"/>
      <c r="B105" s="755"/>
      <c r="C105" s="755"/>
      <c r="D105" s="755"/>
      <c r="E105" s="755"/>
      <c r="F105" s="755"/>
      <c r="G105" s="755"/>
      <c r="H105" s="755"/>
      <c r="I105" s="755"/>
      <c r="J105" s="755"/>
      <c r="K105" s="755"/>
      <c r="L105" s="755"/>
      <c r="M105" s="755"/>
      <c r="N105" s="755"/>
      <c r="O105" s="763"/>
      <c r="P105" s="758" t="s">
        <v>80</v>
      </c>
      <c r="Q105" s="759"/>
      <c r="R105" s="759"/>
      <c r="S105" s="759"/>
      <c r="T105" s="759"/>
      <c r="U105" s="759"/>
      <c r="V105" s="760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11.904761904761905</v>
      </c>
      <c r="Y105" s="743">
        <f>IFERROR(Y97/H97,"0")+IFERROR(Y98/H98,"0")+IFERROR(Y99/H99,"0")+IFERROR(Y100/H100,"0")+IFERROR(Y101/H101,"0")+IFERROR(Y102/H102,"0")+IFERROR(Y103/H103,"0")+IFERROR(Y104/H104,"0")</f>
        <v>12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0.16541</v>
      </c>
      <c r="AA105" s="744"/>
      <c r="AB105" s="744"/>
      <c r="AC105" s="744"/>
    </row>
    <row r="106" spans="1:68" x14ac:dyDescent="0.2">
      <c r="A106" s="755"/>
      <c r="B106" s="755"/>
      <c r="C106" s="755"/>
      <c r="D106" s="755"/>
      <c r="E106" s="755"/>
      <c r="F106" s="755"/>
      <c r="G106" s="755"/>
      <c r="H106" s="755"/>
      <c r="I106" s="755"/>
      <c r="J106" s="755"/>
      <c r="K106" s="755"/>
      <c r="L106" s="755"/>
      <c r="M106" s="755"/>
      <c r="N106" s="755"/>
      <c r="O106" s="763"/>
      <c r="P106" s="758" t="s">
        <v>80</v>
      </c>
      <c r="Q106" s="759"/>
      <c r="R106" s="759"/>
      <c r="S106" s="759"/>
      <c r="T106" s="759"/>
      <c r="U106" s="759"/>
      <c r="V106" s="760"/>
      <c r="W106" s="37" t="s">
        <v>69</v>
      </c>
      <c r="X106" s="743">
        <f>IFERROR(SUM(X97:X104),"0")</f>
        <v>71.5</v>
      </c>
      <c r="Y106" s="743">
        <f>IFERROR(SUM(Y97:Y104),"0")</f>
        <v>72.300000000000011</v>
      </c>
      <c r="Z106" s="37"/>
      <c r="AA106" s="744"/>
      <c r="AB106" s="744"/>
      <c r="AC106" s="744"/>
    </row>
    <row r="107" spans="1:68" ht="16.5" hidden="1" customHeight="1" x14ac:dyDescent="0.25">
      <c r="A107" s="768" t="s">
        <v>215</v>
      </c>
      <c r="B107" s="755"/>
      <c r="C107" s="755"/>
      <c r="D107" s="755"/>
      <c r="E107" s="755"/>
      <c r="F107" s="755"/>
      <c r="G107" s="755"/>
      <c r="H107" s="755"/>
      <c r="I107" s="755"/>
      <c r="J107" s="755"/>
      <c r="K107" s="755"/>
      <c r="L107" s="755"/>
      <c r="M107" s="755"/>
      <c r="N107" s="755"/>
      <c r="O107" s="755"/>
      <c r="P107" s="755"/>
      <c r="Q107" s="755"/>
      <c r="R107" s="755"/>
      <c r="S107" s="755"/>
      <c r="T107" s="755"/>
      <c r="U107" s="755"/>
      <c r="V107" s="755"/>
      <c r="W107" s="755"/>
      <c r="X107" s="755"/>
      <c r="Y107" s="755"/>
      <c r="Z107" s="755"/>
      <c r="AA107" s="736"/>
      <c r="AB107" s="736"/>
      <c r="AC107" s="736"/>
    </row>
    <row r="108" spans="1:68" ht="14.25" hidden="1" customHeight="1" x14ac:dyDescent="0.25">
      <c r="A108" s="754" t="s">
        <v>90</v>
      </c>
      <c r="B108" s="755"/>
      <c r="C108" s="755"/>
      <c r="D108" s="755"/>
      <c r="E108" s="755"/>
      <c r="F108" s="755"/>
      <c r="G108" s="755"/>
      <c r="H108" s="755"/>
      <c r="I108" s="755"/>
      <c r="J108" s="755"/>
      <c r="K108" s="755"/>
      <c r="L108" s="755"/>
      <c r="M108" s="755"/>
      <c r="N108" s="755"/>
      <c r="O108" s="755"/>
      <c r="P108" s="755"/>
      <c r="Q108" s="755"/>
      <c r="R108" s="755"/>
      <c r="S108" s="755"/>
      <c r="T108" s="755"/>
      <c r="U108" s="755"/>
      <c r="V108" s="755"/>
      <c r="W108" s="755"/>
      <c r="X108" s="755"/>
      <c r="Y108" s="755"/>
      <c r="Z108" s="755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6"/>
      <c r="R109" s="746"/>
      <c r="S109" s="746"/>
      <c r="T109" s="747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6"/>
      <c r="R110" s="746"/>
      <c r="S110" s="746"/>
      <c r="T110" s="747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6"/>
      <c r="R111" s="746"/>
      <c r="S111" s="746"/>
      <c r="T111" s="747"/>
      <c r="U111" s="34"/>
      <c r="V111" s="34"/>
      <c r="W111" s="35" t="s">
        <v>69</v>
      </c>
      <c r="X111" s="741">
        <v>15</v>
      </c>
      <c r="Y111" s="742">
        <f>IFERROR(IF(X111="",0,CEILING((X111/$H111),1)*$H111),"")</f>
        <v>15</v>
      </c>
      <c r="Z111" s="36">
        <f>IFERROR(IF(Y111=0,"",ROUNDUP(Y111/H111,0)*0.00902),"")</f>
        <v>3.6080000000000001E-2</v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15.84</v>
      </c>
      <c r="BN111" s="64">
        <f>IFERROR(Y111*I111/H111,"0")</f>
        <v>15.84</v>
      </c>
      <c r="BO111" s="64">
        <f>IFERROR(1/J111*(X111/H111),"0")</f>
        <v>3.0303030303030304E-2</v>
      </c>
      <c r="BP111" s="64">
        <f>IFERROR(1/J111*(Y111/H111),"0")</f>
        <v>3.0303030303030304E-2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6"/>
      <c r="R112" s="746"/>
      <c r="S112" s="746"/>
      <c r="T112" s="747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6"/>
      <c r="R113" s="746"/>
      <c r="S113" s="746"/>
      <c r="T113" s="747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62"/>
      <c r="B114" s="755"/>
      <c r="C114" s="755"/>
      <c r="D114" s="755"/>
      <c r="E114" s="755"/>
      <c r="F114" s="755"/>
      <c r="G114" s="755"/>
      <c r="H114" s="755"/>
      <c r="I114" s="755"/>
      <c r="J114" s="755"/>
      <c r="K114" s="755"/>
      <c r="L114" s="755"/>
      <c r="M114" s="755"/>
      <c r="N114" s="755"/>
      <c r="O114" s="763"/>
      <c r="P114" s="758" t="s">
        <v>80</v>
      </c>
      <c r="Q114" s="759"/>
      <c r="R114" s="759"/>
      <c r="S114" s="759"/>
      <c r="T114" s="759"/>
      <c r="U114" s="759"/>
      <c r="V114" s="760"/>
      <c r="W114" s="37" t="s">
        <v>81</v>
      </c>
      <c r="X114" s="743">
        <f>IFERROR(X109/H109,"0")+IFERROR(X110/H110,"0")+IFERROR(X111/H111,"0")+IFERROR(X112/H112,"0")+IFERROR(X113/H113,"0")</f>
        <v>4</v>
      </c>
      <c r="Y114" s="743">
        <f>IFERROR(Y109/H109,"0")+IFERROR(Y110/H110,"0")+IFERROR(Y111/H111,"0")+IFERROR(Y112/H112,"0")+IFERROR(Y113/H113,"0")</f>
        <v>4</v>
      </c>
      <c r="Z114" s="743">
        <f>IFERROR(IF(Z109="",0,Z109),"0")+IFERROR(IF(Z110="",0,Z110),"0")+IFERROR(IF(Z111="",0,Z111),"0")+IFERROR(IF(Z112="",0,Z112),"0")+IFERROR(IF(Z113="",0,Z113),"0")</f>
        <v>3.6080000000000001E-2</v>
      </c>
      <c r="AA114" s="744"/>
      <c r="AB114" s="744"/>
      <c r="AC114" s="744"/>
    </row>
    <row r="115" spans="1:68" x14ac:dyDescent="0.2">
      <c r="A115" s="755"/>
      <c r="B115" s="755"/>
      <c r="C115" s="755"/>
      <c r="D115" s="755"/>
      <c r="E115" s="755"/>
      <c r="F115" s="755"/>
      <c r="G115" s="755"/>
      <c r="H115" s="755"/>
      <c r="I115" s="755"/>
      <c r="J115" s="755"/>
      <c r="K115" s="755"/>
      <c r="L115" s="755"/>
      <c r="M115" s="755"/>
      <c r="N115" s="755"/>
      <c r="O115" s="763"/>
      <c r="P115" s="758" t="s">
        <v>80</v>
      </c>
      <c r="Q115" s="759"/>
      <c r="R115" s="759"/>
      <c r="S115" s="759"/>
      <c r="T115" s="759"/>
      <c r="U115" s="759"/>
      <c r="V115" s="760"/>
      <c r="W115" s="37" t="s">
        <v>69</v>
      </c>
      <c r="X115" s="743">
        <f>IFERROR(SUM(X109:X113),"0")</f>
        <v>15</v>
      </c>
      <c r="Y115" s="743">
        <f>IFERROR(SUM(Y109:Y113),"0")</f>
        <v>15</v>
      </c>
      <c r="Z115" s="37"/>
      <c r="AA115" s="744"/>
      <c r="AB115" s="744"/>
      <c r="AC115" s="744"/>
    </row>
    <row r="116" spans="1:68" ht="14.25" hidden="1" customHeight="1" x14ac:dyDescent="0.25">
      <c r="A116" s="754" t="s">
        <v>139</v>
      </c>
      <c r="B116" s="755"/>
      <c r="C116" s="755"/>
      <c r="D116" s="755"/>
      <c r="E116" s="755"/>
      <c r="F116" s="755"/>
      <c r="G116" s="755"/>
      <c r="H116" s="755"/>
      <c r="I116" s="755"/>
      <c r="J116" s="755"/>
      <c r="K116" s="755"/>
      <c r="L116" s="755"/>
      <c r="M116" s="755"/>
      <c r="N116" s="755"/>
      <c r="O116" s="755"/>
      <c r="P116" s="755"/>
      <c r="Q116" s="755"/>
      <c r="R116" s="755"/>
      <c r="S116" s="755"/>
      <c r="T116" s="755"/>
      <c r="U116" s="755"/>
      <c r="V116" s="755"/>
      <c r="W116" s="755"/>
      <c r="X116" s="755"/>
      <c r="Y116" s="755"/>
      <c r="Z116" s="755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6"/>
      <c r="R117" s="746"/>
      <c r="S117" s="746"/>
      <c r="T117" s="747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6"/>
      <c r="R118" s="746"/>
      <c r="S118" s="746"/>
      <c r="T118" s="747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6"/>
      <c r="R119" s="746"/>
      <c r="S119" s="746"/>
      <c r="T119" s="747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62"/>
      <c r="B120" s="755"/>
      <c r="C120" s="755"/>
      <c r="D120" s="755"/>
      <c r="E120" s="755"/>
      <c r="F120" s="755"/>
      <c r="G120" s="755"/>
      <c r="H120" s="755"/>
      <c r="I120" s="755"/>
      <c r="J120" s="755"/>
      <c r="K120" s="755"/>
      <c r="L120" s="755"/>
      <c r="M120" s="755"/>
      <c r="N120" s="755"/>
      <c r="O120" s="763"/>
      <c r="P120" s="758" t="s">
        <v>80</v>
      </c>
      <c r="Q120" s="759"/>
      <c r="R120" s="759"/>
      <c r="S120" s="759"/>
      <c r="T120" s="759"/>
      <c r="U120" s="759"/>
      <c r="V120" s="760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55"/>
      <c r="B121" s="755"/>
      <c r="C121" s="755"/>
      <c r="D121" s="755"/>
      <c r="E121" s="755"/>
      <c r="F121" s="755"/>
      <c r="G121" s="755"/>
      <c r="H121" s="755"/>
      <c r="I121" s="755"/>
      <c r="J121" s="755"/>
      <c r="K121" s="755"/>
      <c r="L121" s="755"/>
      <c r="M121" s="755"/>
      <c r="N121" s="755"/>
      <c r="O121" s="763"/>
      <c r="P121" s="758" t="s">
        <v>80</v>
      </c>
      <c r="Q121" s="759"/>
      <c r="R121" s="759"/>
      <c r="S121" s="759"/>
      <c r="T121" s="759"/>
      <c r="U121" s="759"/>
      <c r="V121" s="760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4" t="s">
        <v>64</v>
      </c>
      <c r="B122" s="755"/>
      <c r="C122" s="755"/>
      <c r="D122" s="755"/>
      <c r="E122" s="755"/>
      <c r="F122" s="755"/>
      <c r="G122" s="755"/>
      <c r="H122" s="755"/>
      <c r="I122" s="755"/>
      <c r="J122" s="755"/>
      <c r="K122" s="755"/>
      <c r="L122" s="755"/>
      <c r="M122" s="755"/>
      <c r="N122" s="755"/>
      <c r="O122" s="755"/>
      <c r="P122" s="755"/>
      <c r="Q122" s="755"/>
      <c r="R122" s="755"/>
      <c r="S122" s="755"/>
      <c r="T122" s="755"/>
      <c r="U122" s="755"/>
      <c r="V122" s="755"/>
      <c r="W122" s="755"/>
      <c r="X122" s="755"/>
      <c r="Y122" s="755"/>
      <c r="Z122" s="755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6"/>
      <c r="R123" s="746"/>
      <c r="S123" s="746"/>
      <c r="T123" s="747"/>
      <c r="U123" s="34"/>
      <c r="V123" s="34"/>
      <c r="W123" s="35" t="s">
        <v>69</v>
      </c>
      <c r="X123" s="741">
        <v>23</v>
      </c>
      <c r="Y123" s="742">
        <f t="shared" ref="Y123:Y129" si="20">IFERROR(IF(X123="",0,CEILING((X123/$H123),1)*$H123),"")</f>
        <v>25.200000000000003</v>
      </c>
      <c r="Z123" s="36">
        <f>IFERROR(IF(Y123=0,"",ROUNDUP(Y123/H123,0)*0.01898),"")</f>
        <v>5.6940000000000004E-2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24.404642857142857</v>
      </c>
      <c r="BN123" s="64">
        <f t="shared" ref="BN123:BN129" si="22">IFERROR(Y123*I123/H123,"0")</f>
        <v>26.739000000000001</v>
      </c>
      <c r="BO123" s="64">
        <f t="shared" ref="BO123:BO129" si="23">IFERROR(1/J123*(X123/H123),"0")</f>
        <v>4.2782738095238096E-2</v>
      </c>
      <c r="BP123" s="64">
        <f t="shared" ref="BP123:BP129" si="24">IFERROR(1/J123*(Y123/H123),"0")</f>
        <v>4.6875E-2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6"/>
      <c r="R124" s="746"/>
      <c r="S124" s="746"/>
      <c r="T124" s="747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4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6"/>
      <c r="R125" s="746"/>
      <c r="S125" s="746"/>
      <c r="T125" s="747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241</v>
      </c>
      <c r="B126" s="54" t="s">
        <v>242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6"/>
      <c r="R126" s="746"/>
      <c r="S126" s="746"/>
      <c r="T126" s="747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6"/>
      <c r="R127" s="746"/>
      <c r="S127" s="746"/>
      <c r="T127" s="747"/>
      <c r="U127" s="34"/>
      <c r="V127" s="34"/>
      <c r="W127" s="35" t="s">
        <v>69</v>
      </c>
      <c r="X127" s="741">
        <v>18.899999999999999</v>
      </c>
      <c r="Y127" s="742">
        <f t="shared" si="20"/>
        <v>18.900000000000002</v>
      </c>
      <c r="Z127" s="36">
        <f>IFERROR(IF(Y127=0,"",ROUNDUP(Y127/H127,0)*0.00651),"")</f>
        <v>4.5569999999999999E-2</v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20.663999999999994</v>
      </c>
      <c r="BN127" s="64">
        <f t="shared" si="22"/>
        <v>20.664000000000001</v>
      </c>
      <c r="BO127" s="64">
        <f t="shared" si="23"/>
        <v>3.8461538461538457E-2</v>
      </c>
      <c r="BP127" s="64">
        <f t="shared" si="24"/>
        <v>3.8461538461538464E-2</v>
      </c>
    </row>
    <row r="128" spans="1:68" ht="27" hidden="1" customHeight="1" x14ac:dyDescent="0.25">
      <c r="A128" s="54" t="s">
        <v>245</v>
      </c>
      <c r="B128" s="54" t="s">
        <v>246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6"/>
      <c r="R128" s="746"/>
      <c r="S128" s="746"/>
      <c r="T128" s="747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6"/>
      <c r="R129" s="746"/>
      <c r="S129" s="746"/>
      <c r="T129" s="747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62"/>
      <c r="B130" s="755"/>
      <c r="C130" s="755"/>
      <c r="D130" s="755"/>
      <c r="E130" s="755"/>
      <c r="F130" s="755"/>
      <c r="G130" s="755"/>
      <c r="H130" s="755"/>
      <c r="I130" s="755"/>
      <c r="J130" s="755"/>
      <c r="K130" s="755"/>
      <c r="L130" s="755"/>
      <c r="M130" s="755"/>
      <c r="N130" s="755"/>
      <c r="O130" s="763"/>
      <c r="P130" s="758" t="s">
        <v>80</v>
      </c>
      <c r="Q130" s="759"/>
      <c r="R130" s="759"/>
      <c r="S130" s="759"/>
      <c r="T130" s="759"/>
      <c r="U130" s="759"/>
      <c r="V130" s="760"/>
      <c r="W130" s="37" t="s">
        <v>81</v>
      </c>
      <c r="X130" s="743">
        <f>IFERROR(X123/H123,"0")+IFERROR(X124/H124,"0")+IFERROR(X125/H125,"0")+IFERROR(X126/H126,"0")+IFERROR(X127/H127,"0")+IFERROR(X128/H128,"0")+IFERROR(X129/H129,"0")</f>
        <v>9.7380952380952372</v>
      </c>
      <c r="Y130" s="743">
        <f>IFERROR(Y123/H123,"0")+IFERROR(Y124/H124,"0")+IFERROR(Y125/H125,"0")+IFERROR(Y126/H126,"0")+IFERROR(Y127/H127,"0")+IFERROR(Y128/H128,"0")+IFERROR(Y129/H129,"0")</f>
        <v>10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0.10251</v>
      </c>
      <c r="AA130" s="744"/>
      <c r="AB130" s="744"/>
      <c r="AC130" s="744"/>
    </row>
    <row r="131" spans="1:68" x14ac:dyDescent="0.2">
      <c r="A131" s="755"/>
      <c r="B131" s="755"/>
      <c r="C131" s="755"/>
      <c r="D131" s="755"/>
      <c r="E131" s="755"/>
      <c r="F131" s="755"/>
      <c r="G131" s="755"/>
      <c r="H131" s="755"/>
      <c r="I131" s="755"/>
      <c r="J131" s="755"/>
      <c r="K131" s="755"/>
      <c r="L131" s="755"/>
      <c r="M131" s="755"/>
      <c r="N131" s="755"/>
      <c r="O131" s="763"/>
      <c r="P131" s="758" t="s">
        <v>80</v>
      </c>
      <c r="Q131" s="759"/>
      <c r="R131" s="759"/>
      <c r="S131" s="759"/>
      <c r="T131" s="759"/>
      <c r="U131" s="759"/>
      <c r="V131" s="760"/>
      <c r="W131" s="37" t="s">
        <v>69</v>
      </c>
      <c r="X131" s="743">
        <f>IFERROR(SUM(X123:X129),"0")</f>
        <v>41.9</v>
      </c>
      <c r="Y131" s="743">
        <f>IFERROR(SUM(Y123:Y129),"0")</f>
        <v>44.100000000000009</v>
      </c>
      <c r="Z131" s="37"/>
      <c r="AA131" s="744"/>
      <c r="AB131" s="744"/>
      <c r="AC131" s="744"/>
    </row>
    <row r="132" spans="1:68" ht="14.25" hidden="1" customHeight="1" x14ac:dyDescent="0.25">
      <c r="A132" s="754" t="s">
        <v>181</v>
      </c>
      <c r="B132" s="755"/>
      <c r="C132" s="755"/>
      <c r="D132" s="755"/>
      <c r="E132" s="755"/>
      <c r="F132" s="755"/>
      <c r="G132" s="755"/>
      <c r="H132" s="755"/>
      <c r="I132" s="755"/>
      <c r="J132" s="755"/>
      <c r="K132" s="755"/>
      <c r="L132" s="755"/>
      <c r="M132" s="755"/>
      <c r="N132" s="755"/>
      <c r="O132" s="755"/>
      <c r="P132" s="755"/>
      <c r="Q132" s="755"/>
      <c r="R132" s="755"/>
      <c r="S132" s="755"/>
      <c r="T132" s="755"/>
      <c r="U132" s="755"/>
      <c r="V132" s="755"/>
      <c r="W132" s="755"/>
      <c r="X132" s="755"/>
      <c r="Y132" s="755"/>
      <c r="Z132" s="755"/>
      <c r="AA132" s="737"/>
      <c r="AB132" s="737"/>
      <c r="AC132" s="737"/>
    </row>
    <row r="133" spans="1:68" ht="37.5" hidden="1" customHeight="1" x14ac:dyDescent="0.25">
      <c r="A133" s="54" t="s">
        <v>250</v>
      </c>
      <c r="B133" s="54" t="s">
        <v>251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6"/>
      <c r="R133" s="746"/>
      <c r="S133" s="746"/>
      <c r="T133" s="747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6"/>
      <c r="R134" s="746"/>
      <c r="S134" s="746"/>
      <c r="T134" s="747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62"/>
      <c r="B135" s="755"/>
      <c r="C135" s="755"/>
      <c r="D135" s="755"/>
      <c r="E135" s="755"/>
      <c r="F135" s="755"/>
      <c r="G135" s="755"/>
      <c r="H135" s="755"/>
      <c r="I135" s="755"/>
      <c r="J135" s="755"/>
      <c r="K135" s="755"/>
      <c r="L135" s="755"/>
      <c r="M135" s="755"/>
      <c r="N135" s="755"/>
      <c r="O135" s="763"/>
      <c r="P135" s="758" t="s">
        <v>80</v>
      </c>
      <c r="Q135" s="759"/>
      <c r="R135" s="759"/>
      <c r="S135" s="759"/>
      <c r="T135" s="759"/>
      <c r="U135" s="759"/>
      <c r="V135" s="760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55"/>
      <c r="B136" s="755"/>
      <c r="C136" s="755"/>
      <c r="D136" s="755"/>
      <c r="E136" s="755"/>
      <c r="F136" s="755"/>
      <c r="G136" s="755"/>
      <c r="H136" s="755"/>
      <c r="I136" s="755"/>
      <c r="J136" s="755"/>
      <c r="K136" s="755"/>
      <c r="L136" s="755"/>
      <c r="M136" s="755"/>
      <c r="N136" s="755"/>
      <c r="O136" s="763"/>
      <c r="P136" s="758" t="s">
        <v>80</v>
      </c>
      <c r="Q136" s="759"/>
      <c r="R136" s="759"/>
      <c r="S136" s="759"/>
      <c r="T136" s="759"/>
      <c r="U136" s="759"/>
      <c r="V136" s="760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68" t="s">
        <v>256</v>
      </c>
      <c r="B137" s="755"/>
      <c r="C137" s="755"/>
      <c r="D137" s="755"/>
      <c r="E137" s="755"/>
      <c r="F137" s="755"/>
      <c r="G137" s="755"/>
      <c r="H137" s="755"/>
      <c r="I137" s="755"/>
      <c r="J137" s="755"/>
      <c r="K137" s="755"/>
      <c r="L137" s="755"/>
      <c r="M137" s="755"/>
      <c r="N137" s="755"/>
      <c r="O137" s="755"/>
      <c r="P137" s="755"/>
      <c r="Q137" s="755"/>
      <c r="R137" s="755"/>
      <c r="S137" s="755"/>
      <c r="T137" s="755"/>
      <c r="U137" s="755"/>
      <c r="V137" s="755"/>
      <c r="W137" s="755"/>
      <c r="X137" s="755"/>
      <c r="Y137" s="755"/>
      <c r="Z137" s="755"/>
      <c r="AA137" s="736"/>
      <c r="AB137" s="736"/>
      <c r="AC137" s="736"/>
    </row>
    <row r="138" spans="1:68" ht="14.25" hidden="1" customHeight="1" x14ac:dyDescent="0.25">
      <c r="A138" s="754" t="s">
        <v>90</v>
      </c>
      <c r="B138" s="755"/>
      <c r="C138" s="755"/>
      <c r="D138" s="755"/>
      <c r="E138" s="755"/>
      <c r="F138" s="755"/>
      <c r="G138" s="755"/>
      <c r="H138" s="755"/>
      <c r="I138" s="755"/>
      <c r="J138" s="755"/>
      <c r="K138" s="755"/>
      <c r="L138" s="755"/>
      <c r="M138" s="755"/>
      <c r="N138" s="755"/>
      <c r="O138" s="755"/>
      <c r="P138" s="755"/>
      <c r="Q138" s="755"/>
      <c r="R138" s="755"/>
      <c r="S138" s="755"/>
      <c r="T138" s="755"/>
      <c r="U138" s="755"/>
      <c r="V138" s="755"/>
      <c r="W138" s="755"/>
      <c r="X138" s="755"/>
      <c r="Y138" s="755"/>
      <c r="Z138" s="755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46"/>
      <c r="R139" s="746"/>
      <c r="S139" s="746"/>
      <c r="T139" s="747"/>
      <c r="U139" s="34"/>
      <c r="V139" s="34"/>
      <c r="W139" s="35" t="s">
        <v>69</v>
      </c>
      <c r="X139" s="741">
        <v>10.4</v>
      </c>
      <c r="Y139" s="742">
        <f>IFERROR(IF(X139="",0,CEILING((X139/$H139),1)*$H139),"")</f>
        <v>12.8</v>
      </c>
      <c r="Z139" s="36">
        <f>IFERROR(IF(Y139=0,"",ROUNDUP(Y139/H139,0)*0.00651),"")</f>
        <v>2.6040000000000001E-2</v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10.984999999999999</v>
      </c>
      <c r="BN139" s="64">
        <f>IFERROR(Y139*I139/H139,"0")</f>
        <v>13.52</v>
      </c>
      <c r="BO139" s="64">
        <f>IFERROR(1/J139*(X139/H139),"0")</f>
        <v>1.785714285714286E-2</v>
      </c>
      <c r="BP139" s="64">
        <f>IFERROR(1/J139*(Y139/H139),"0")</f>
        <v>2.197802197802198E-2</v>
      </c>
    </row>
    <row r="140" spans="1:68" ht="27" hidden="1" customHeight="1" x14ac:dyDescent="0.25">
      <c r="A140" s="54" t="s">
        <v>257</v>
      </c>
      <c r="B140" s="54" t="s">
        <v>260</v>
      </c>
      <c r="C140" s="31">
        <v>4301011564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3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46"/>
      <c r="R140" s="746"/>
      <c r="S140" s="746"/>
      <c r="T140" s="747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62"/>
      <c r="B141" s="755"/>
      <c r="C141" s="755"/>
      <c r="D141" s="755"/>
      <c r="E141" s="755"/>
      <c r="F141" s="755"/>
      <c r="G141" s="755"/>
      <c r="H141" s="755"/>
      <c r="I141" s="755"/>
      <c r="J141" s="755"/>
      <c r="K141" s="755"/>
      <c r="L141" s="755"/>
      <c r="M141" s="755"/>
      <c r="N141" s="755"/>
      <c r="O141" s="763"/>
      <c r="P141" s="758" t="s">
        <v>80</v>
      </c>
      <c r="Q141" s="759"/>
      <c r="R141" s="759"/>
      <c r="S141" s="759"/>
      <c r="T141" s="759"/>
      <c r="U141" s="759"/>
      <c r="V141" s="760"/>
      <c r="W141" s="37" t="s">
        <v>81</v>
      </c>
      <c r="X141" s="743">
        <f>IFERROR(X139/H139,"0")+IFERROR(X140/H140,"0")</f>
        <v>3.25</v>
      </c>
      <c r="Y141" s="743">
        <f>IFERROR(Y139/H139,"0")+IFERROR(Y140/H140,"0")</f>
        <v>4</v>
      </c>
      <c r="Z141" s="743">
        <f>IFERROR(IF(Z139="",0,Z139),"0")+IFERROR(IF(Z140="",0,Z140),"0")</f>
        <v>2.6040000000000001E-2</v>
      </c>
      <c r="AA141" s="744"/>
      <c r="AB141" s="744"/>
      <c r="AC141" s="744"/>
    </row>
    <row r="142" spans="1:68" x14ac:dyDescent="0.2">
      <c r="A142" s="755"/>
      <c r="B142" s="755"/>
      <c r="C142" s="755"/>
      <c r="D142" s="755"/>
      <c r="E142" s="755"/>
      <c r="F142" s="755"/>
      <c r="G142" s="755"/>
      <c r="H142" s="755"/>
      <c r="I142" s="755"/>
      <c r="J142" s="755"/>
      <c r="K142" s="755"/>
      <c r="L142" s="755"/>
      <c r="M142" s="755"/>
      <c r="N142" s="755"/>
      <c r="O142" s="763"/>
      <c r="P142" s="758" t="s">
        <v>80</v>
      </c>
      <c r="Q142" s="759"/>
      <c r="R142" s="759"/>
      <c r="S142" s="759"/>
      <c r="T142" s="759"/>
      <c r="U142" s="759"/>
      <c r="V142" s="760"/>
      <c r="W142" s="37" t="s">
        <v>69</v>
      </c>
      <c r="X142" s="743">
        <f>IFERROR(SUM(X139:X140),"0")</f>
        <v>10.4</v>
      </c>
      <c r="Y142" s="743">
        <f>IFERROR(SUM(Y139:Y140),"0")</f>
        <v>12.8</v>
      </c>
      <c r="Z142" s="37"/>
      <c r="AA142" s="744"/>
      <c r="AB142" s="744"/>
      <c r="AC142" s="744"/>
    </row>
    <row r="143" spans="1:68" ht="14.25" hidden="1" customHeight="1" x14ac:dyDescent="0.25">
      <c r="A143" s="754" t="s">
        <v>150</v>
      </c>
      <c r="B143" s="755"/>
      <c r="C143" s="755"/>
      <c r="D143" s="755"/>
      <c r="E143" s="755"/>
      <c r="F143" s="755"/>
      <c r="G143" s="755"/>
      <c r="H143" s="755"/>
      <c r="I143" s="755"/>
      <c r="J143" s="755"/>
      <c r="K143" s="755"/>
      <c r="L143" s="755"/>
      <c r="M143" s="755"/>
      <c r="N143" s="755"/>
      <c r="O143" s="755"/>
      <c r="P143" s="755"/>
      <c r="Q143" s="755"/>
      <c r="R143" s="755"/>
      <c r="S143" s="755"/>
      <c r="T143" s="755"/>
      <c r="U143" s="755"/>
      <c r="V143" s="755"/>
      <c r="W143" s="755"/>
      <c r="X143" s="755"/>
      <c r="Y143" s="755"/>
      <c r="Z143" s="755"/>
      <c r="AA143" s="737"/>
      <c r="AB143" s="737"/>
      <c r="AC143" s="737"/>
    </row>
    <row r="144" spans="1:68" ht="27" hidden="1" customHeight="1" x14ac:dyDescent="0.25">
      <c r="A144" s="54" t="s">
        <v>261</v>
      </c>
      <c r="B144" s="54" t="s">
        <v>262</v>
      </c>
      <c r="C144" s="31">
        <v>4301031235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4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46"/>
      <c r="R144" s="746"/>
      <c r="S144" s="746"/>
      <c r="T144" s="747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261</v>
      </c>
      <c r="B145" s="54" t="s">
        <v>264</v>
      </c>
      <c r="C145" s="31">
        <v>4301031234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46"/>
      <c r="R145" s="746"/>
      <c r="S145" s="746"/>
      <c r="T145" s="747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62"/>
      <c r="B146" s="755"/>
      <c r="C146" s="755"/>
      <c r="D146" s="755"/>
      <c r="E146" s="755"/>
      <c r="F146" s="755"/>
      <c r="G146" s="755"/>
      <c r="H146" s="755"/>
      <c r="I146" s="755"/>
      <c r="J146" s="755"/>
      <c r="K146" s="755"/>
      <c r="L146" s="755"/>
      <c r="M146" s="755"/>
      <c r="N146" s="755"/>
      <c r="O146" s="763"/>
      <c r="P146" s="758" t="s">
        <v>80</v>
      </c>
      <c r="Q146" s="759"/>
      <c r="R146" s="759"/>
      <c r="S146" s="759"/>
      <c r="T146" s="759"/>
      <c r="U146" s="759"/>
      <c r="V146" s="760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55"/>
      <c r="B147" s="755"/>
      <c r="C147" s="755"/>
      <c r="D147" s="755"/>
      <c r="E147" s="755"/>
      <c r="F147" s="755"/>
      <c r="G147" s="755"/>
      <c r="H147" s="755"/>
      <c r="I147" s="755"/>
      <c r="J147" s="755"/>
      <c r="K147" s="755"/>
      <c r="L147" s="755"/>
      <c r="M147" s="755"/>
      <c r="N147" s="755"/>
      <c r="O147" s="763"/>
      <c r="P147" s="758" t="s">
        <v>80</v>
      </c>
      <c r="Q147" s="759"/>
      <c r="R147" s="759"/>
      <c r="S147" s="759"/>
      <c r="T147" s="759"/>
      <c r="U147" s="759"/>
      <c r="V147" s="760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4" t="s">
        <v>64</v>
      </c>
      <c r="B148" s="755"/>
      <c r="C148" s="755"/>
      <c r="D148" s="755"/>
      <c r="E148" s="755"/>
      <c r="F148" s="755"/>
      <c r="G148" s="755"/>
      <c r="H148" s="755"/>
      <c r="I148" s="755"/>
      <c r="J148" s="755"/>
      <c r="K148" s="755"/>
      <c r="L148" s="755"/>
      <c r="M148" s="755"/>
      <c r="N148" s="755"/>
      <c r="O148" s="755"/>
      <c r="P148" s="755"/>
      <c r="Q148" s="755"/>
      <c r="R148" s="755"/>
      <c r="S148" s="755"/>
      <c r="T148" s="755"/>
      <c r="U148" s="755"/>
      <c r="V148" s="755"/>
      <c r="W148" s="755"/>
      <c r="X148" s="755"/>
      <c r="Y148" s="755"/>
      <c r="Z148" s="755"/>
      <c r="AA148" s="737"/>
      <c r="AB148" s="737"/>
      <c r="AC148" s="737"/>
    </row>
    <row r="149" spans="1:68" ht="16.5" hidden="1" customHeight="1" x14ac:dyDescent="0.25">
      <c r="A149" s="54" t="s">
        <v>265</v>
      </c>
      <c r="B149" s="54" t="s">
        <v>266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6"/>
      <c r="R149" s="746"/>
      <c r="S149" s="746"/>
      <c r="T149" s="747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265</v>
      </c>
      <c r="B150" s="54" t="s">
        <v>267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6"/>
      <c r="R150" s="746"/>
      <c r="S150" s="746"/>
      <c r="T150" s="747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62"/>
      <c r="B151" s="755"/>
      <c r="C151" s="755"/>
      <c r="D151" s="755"/>
      <c r="E151" s="755"/>
      <c r="F151" s="755"/>
      <c r="G151" s="755"/>
      <c r="H151" s="755"/>
      <c r="I151" s="755"/>
      <c r="J151" s="755"/>
      <c r="K151" s="755"/>
      <c r="L151" s="755"/>
      <c r="M151" s="755"/>
      <c r="N151" s="755"/>
      <c r="O151" s="763"/>
      <c r="P151" s="758" t="s">
        <v>80</v>
      </c>
      <c r="Q151" s="759"/>
      <c r="R151" s="759"/>
      <c r="S151" s="759"/>
      <c r="T151" s="759"/>
      <c r="U151" s="759"/>
      <c r="V151" s="760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55"/>
      <c r="B152" s="755"/>
      <c r="C152" s="755"/>
      <c r="D152" s="755"/>
      <c r="E152" s="755"/>
      <c r="F152" s="755"/>
      <c r="G152" s="755"/>
      <c r="H152" s="755"/>
      <c r="I152" s="755"/>
      <c r="J152" s="755"/>
      <c r="K152" s="755"/>
      <c r="L152" s="755"/>
      <c r="M152" s="755"/>
      <c r="N152" s="755"/>
      <c r="O152" s="763"/>
      <c r="P152" s="758" t="s">
        <v>80</v>
      </c>
      <c r="Q152" s="759"/>
      <c r="R152" s="759"/>
      <c r="S152" s="759"/>
      <c r="T152" s="759"/>
      <c r="U152" s="759"/>
      <c r="V152" s="760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68" t="s">
        <v>88</v>
      </c>
      <c r="B153" s="755"/>
      <c r="C153" s="755"/>
      <c r="D153" s="755"/>
      <c r="E153" s="755"/>
      <c r="F153" s="755"/>
      <c r="G153" s="755"/>
      <c r="H153" s="755"/>
      <c r="I153" s="755"/>
      <c r="J153" s="755"/>
      <c r="K153" s="755"/>
      <c r="L153" s="755"/>
      <c r="M153" s="755"/>
      <c r="N153" s="755"/>
      <c r="O153" s="755"/>
      <c r="P153" s="755"/>
      <c r="Q153" s="755"/>
      <c r="R153" s="755"/>
      <c r="S153" s="755"/>
      <c r="T153" s="755"/>
      <c r="U153" s="755"/>
      <c r="V153" s="755"/>
      <c r="W153" s="755"/>
      <c r="X153" s="755"/>
      <c r="Y153" s="755"/>
      <c r="Z153" s="755"/>
      <c r="AA153" s="736"/>
      <c r="AB153" s="736"/>
      <c r="AC153" s="736"/>
    </row>
    <row r="154" spans="1:68" ht="14.25" hidden="1" customHeight="1" x14ac:dyDescent="0.25">
      <c r="A154" s="754" t="s">
        <v>90</v>
      </c>
      <c r="B154" s="755"/>
      <c r="C154" s="755"/>
      <c r="D154" s="755"/>
      <c r="E154" s="755"/>
      <c r="F154" s="755"/>
      <c r="G154" s="755"/>
      <c r="H154" s="755"/>
      <c r="I154" s="755"/>
      <c r="J154" s="755"/>
      <c r="K154" s="755"/>
      <c r="L154" s="755"/>
      <c r="M154" s="755"/>
      <c r="N154" s="755"/>
      <c r="O154" s="755"/>
      <c r="P154" s="755"/>
      <c r="Q154" s="755"/>
      <c r="R154" s="755"/>
      <c r="S154" s="755"/>
      <c r="T154" s="755"/>
      <c r="U154" s="755"/>
      <c r="V154" s="755"/>
      <c r="W154" s="755"/>
      <c r="X154" s="755"/>
      <c r="Y154" s="755"/>
      <c r="Z154" s="755"/>
      <c r="AA154" s="737"/>
      <c r="AB154" s="737"/>
      <c r="AC154" s="737"/>
    </row>
    <row r="155" spans="1:68" ht="27" hidden="1" customHeight="1" x14ac:dyDescent="0.25">
      <c r="A155" s="54" t="s">
        <v>268</v>
      </c>
      <c r="B155" s="54" t="s">
        <v>269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6"/>
      <c r="R155" s="746"/>
      <c r="S155" s="746"/>
      <c r="T155" s="747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62"/>
      <c r="B156" s="755"/>
      <c r="C156" s="755"/>
      <c r="D156" s="755"/>
      <c r="E156" s="755"/>
      <c r="F156" s="755"/>
      <c r="G156" s="755"/>
      <c r="H156" s="755"/>
      <c r="I156" s="755"/>
      <c r="J156" s="755"/>
      <c r="K156" s="755"/>
      <c r="L156" s="755"/>
      <c r="M156" s="755"/>
      <c r="N156" s="755"/>
      <c r="O156" s="763"/>
      <c r="P156" s="758" t="s">
        <v>80</v>
      </c>
      <c r="Q156" s="759"/>
      <c r="R156" s="759"/>
      <c r="S156" s="759"/>
      <c r="T156" s="759"/>
      <c r="U156" s="759"/>
      <c r="V156" s="760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55"/>
      <c r="B157" s="755"/>
      <c r="C157" s="755"/>
      <c r="D157" s="755"/>
      <c r="E157" s="755"/>
      <c r="F157" s="755"/>
      <c r="G157" s="755"/>
      <c r="H157" s="755"/>
      <c r="I157" s="755"/>
      <c r="J157" s="755"/>
      <c r="K157" s="755"/>
      <c r="L157" s="755"/>
      <c r="M157" s="755"/>
      <c r="N157" s="755"/>
      <c r="O157" s="763"/>
      <c r="P157" s="758" t="s">
        <v>80</v>
      </c>
      <c r="Q157" s="759"/>
      <c r="R157" s="759"/>
      <c r="S157" s="759"/>
      <c r="T157" s="759"/>
      <c r="U157" s="759"/>
      <c r="V157" s="760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4" t="s">
        <v>150</v>
      </c>
      <c r="B158" s="755"/>
      <c r="C158" s="755"/>
      <c r="D158" s="755"/>
      <c r="E158" s="755"/>
      <c r="F158" s="755"/>
      <c r="G158" s="755"/>
      <c r="H158" s="755"/>
      <c r="I158" s="755"/>
      <c r="J158" s="755"/>
      <c r="K158" s="755"/>
      <c r="L158" s="755"/>
      <c r="M158" s="755"/>
      <c r="N158" s="755"/>
      <c r="O158" s="755"/>
      <c r="P158" s="755"/>
      <c r="Q158" s="755"/>
      <c r="R158" s="755"/>
      <c r="S158" s="755"/>
      <c r="T158" s="755"/>
      <c r="U158" s="755"/>
      <c r="V158" s="755"/>
      <c r="W158" s="755"/>
      <c r="X158" s="755"/>
      <c r="Y158" s="755"/>
      <c r="Z158" s="755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6"/>
      <c r="R159" s="746"/>
      <c r="S159" s="746"/>
      <c r="T159" s="747"/>
      <c r="U159" s="34"/>
      <c r="V159" s="34"/>
      <c r="W159" s="35" t="s">
        <v>69</v>
      </c>
      <c r="X159" s="741">
        <v>20</v>
      </c>
      <c r="Y159" s="742">
        <f>IFERROR(IF(X159="",0,CEILING((X159/$H159),1)*$H159),"")</f>
        <v>27</v>
      </c>
      <c r="Z159" s="36">
        <f>IFERROR(IF(Y159=0,"",ROUNDUP(Y159/H159,0)*0.01898),"")</f>
        <v>5.6940000000000004E-2</v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21.3</v>
      </c>
      <c r="BN159" s="64">
        <f>IFERROR(Y159*I159/H159,"0")</f>
        <v>28.755000000000003</v>
      </c>
      <c r="BO159" s="64">
        <f>IFERROR(1/J159*(X159/H159),"0")</f>
        <v>3.4722222222222224E-2</v>
      </c>
      <c r="BP159" s="64">
        <f>IFERROR(1/J159*(Y159/H159),"0")</f>
        <v>4.6875E-2</v>
      </c>
    </row>
    <row r="160" spans="1:68" ht="27" hidden="1" customHeight="1" x14ac:dyDescent="0.25">
      <c r="A160" s="54" t="s">
        <v>274</v>
      </c>
      <c r="B160" s="54" t="s">
        <v>275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6"/>
      <c r="R160" s="746"/>
      <c r="S160" s="746"/>
      <c r="T160" s="747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277</v>
      </c>
      <c r="B161" s="54" t="s">
        <v>278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6"/>
      <c r="R161" s="746"/>
      <c r="S161" s="746"/>
      <c r="T161" s="747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6"/>
      <c r="R162" s="746"/>
      <c r="S162" s="746"/>
      <c r="T162" s="747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282</v>
      </c>
      <c r="B163" s="54" t="s">
        <v>283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6"/>
      <c r="R163" s="746"/>
      <c r="S163" s="746"/>
      <c r="T163" s="747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62"/>
      <c r="B164" s="755"/>
      <c r="C164" s="755"/>
      <c r="D164" s="755"/>
      <c r="E164" s="755"/>
      <c r="F164" s="755"/>
      <c r="G164" s="755"/>
      <c r="H164" s="755"/>
      <c r="I164" s="755"/>
      <c r="J164" s="755"/>
      <c r="K164" s="755"/>
      <c r="L164" s="755"/>
      <c r="M164" s="755"/>
      <c r="N164" s="755"/>
      <c r="O164" s="763"/>
      <c r="P164" s="758" t="s">
        <v>80</v>
      </c>
      <c r="Q164" s="759"/>
      <c r="R164" s="759"/>
      <c r="S164" s="759"/>
      <c r="T164" s="759"/>
      <c r="U164" s="759"/>
      <c r="V164" s="760"/>
      <c r="W164" s="37" t="s">
        <v>81</v>
      </c>
      <c r="X164" s="743">
        <f>IFERROR(X159/H159,"0")+IFERROR(X160/H160,"0")+IFERROR(X161/H161,"0")+IFERROR(X162/H162,"0")+IFERROR(X163/H163,"0")</f>
        <v>2.2222222222222223</v>
      </c>
      <c r="Y164" s="743">
        <f>IFERROR(Y159/H159,"0")+IFERROR(Y160/H160,"0")+IFERROR(Y161/H161,"0")+IFERROR(Y162/H162,"0")+IFERROR(Y163/H163,"0")</f>
        <v>3</v>
      </c>
      <c r="Z164" s="743">
        <f>IFERROR(IF(Z159="",0,Z159),"0")+IFERROR(IF(Z160="",0,Z160),"0")+IFERROR(IF(Z161="",0,Z161),"0")+IFERROR(IF(Z162="",0,Z162),"0")+IFERROR(IF(Z163="",0,Z163),"0")</f>
        <v>5.6940000000000004E-2</v>
      </c>
      <c r="AA164" s="744"/>
      <c r="AB164" s="744"/>
      <c r="AC164" s="744"/>
    </row>
    <row r="165" spans="1:68" x14ac:dyDescent="0.2">
      <c r="A165" s="755"/>
      <c r="B165" s="755"/>
      <c r="C165" s="755"/>
      <c r="D165" s="755"/>
      <c r="E165" s="755"/>
      <c r="F165" s="755"/>
      <c r="G165" s="755"/>
      <c r="H165" s="755"/>
      <c r="I165" s="755"/>
      <c r="J165" s="755"/>
      <c r="K165" s="755"/>
      <c r="L165" s="755"/>
      <c r="M165" s="755"/>
      <c r="N165" s="755"/>
      <c r="O165" s="763"/>
      <c r="P165" s="758" t="s">
        <v>80</v>
      </c>
      <c r="Q165" s="759"/>
      <c r="R165" s="759"/>
      <c r="S165" s="759"/>
      <c r="T165" s="759"/>
      <c r="U165" s="759"/>
      <c r="V165" s="760"/>
      <c r="W165" s="37" t="s">
        <v>69</v>
      </c>
      <c r="X165" s="743">
        <f>IFERROR(SUM(X159:X163),"0")</f>
        <v>20</v>
      </c>
      <c r="Y165" s="743">
        <f>IFERROR(SUM(Y159:Y163),"0")</f>
        <v>27</v>
      </c>
      <c r="Z165" s="37"/>
      <c r="AA165" s="744"/>
      <c r="AB165" s="744"/>
      <c r="AC165" s="744"/>
    </row>
    <row r="166" spans="1:68" ht="14.25" hidden="1" customHeight="1" x14ac:dyDescent="0.25">
      <c r="A166" s="754" t="s">
        <v>64</v>
      </c>
      <c r="B166" s="755"/>
      <c r="C166" s="755"/>
      <c r="D166" s="755"/>
      <c r="E166" s="755"/>
      <c r="F166" s="755"/>
      <c r="G166" s="755"/>
      <c r="H166" s="755"/>
      <c r="I166" s="755"/>
      <c r="J166" s="755"/>
      <c r="K166" s="755"/>
      <c r="L166" s="755"/>
      <c r="M166" s="755"/>
      <c r="N166" s="755"/>
      <c r="O166" s="755"/>
      <c r="P166" s="755"/>
      <c r="Q166" s="755"/>
      <c r="R166" s="755"/>
      <c r="S166" s="755"/>
      <c r="T166" s="755"/>
      <c r="U166" s="755"/>
      <c r="V166" s="755"/>
      <c r="W166" s="755"/>
      <c r="X166" s="755"/>
      <c r="Y166" s="755"/>
      <c r="Z166" s="755"/>
      <c r="AA166" s="737"/>
      <c r="AB166" s="737"/>
      <c r="AC166" s="737"/>
    </row>
    <row r="167" spans="1:68" ht="16.5" hidden="1" customHeight="1" x14ac:dyDescent="0.25">
      <c r="A167" s="54" t="s">
        <v>284</v>
      </c>
      <c r="B167" s="54" t="s">
        <v>285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6"/>
      <c r="R167" s="746"/>
      <c r="S167" s="746"/>
      <c r="T167" s="747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6"/>
      <c r="R168" s="746"/>
      <c r="S168" s="746"/>
      <c r="T168" s="747"/>
      <c r="U168" s="34"/>
      <c r="V168" s="34"/>
      <c r="W168" s="35" t="s">
        <v>69</v>
      </c>
      <c r="X168" s="741">
        <v>10</v>
      </c>
      <c r="Y168" s="742">
        <f>IFERROR(IF(X168="",0,CEILING((X168/$H168),1)*$H168),"")</f>
        <v>12</v>
      </c>
      <c r="Z168" s="36">
        <f>IFERROR(IF(Y168=0,"",ROUNDUP(Y168/H168,0)*0.00651),"")</f>
        <v>2.6040000000000001E-2</v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10.839999999999998</v>
      </c>
      <c r="BN168" s="64">
        <f>IFERROR(Y168*I168/H168,"0")</f>
        <v>13.008000000000001</v>
      </c>
      <c r="BO168" s="64">
        <f>IFERROR(1/J168*(X168/H168),"0")</f>
        <v>1.8315018315018316E-2</v>
      </c>
      <c r="BP168" s="64">
        <f>IFERROR(1/J168*(Y168/H168),"0")</f>
        <v>2.197802197802198E-2</v>
      </c>
    </row>
    <row r="169" spans="1:68" x14ac:dyDescent="0.2">
      <c r="A169" s="762"/>
      <c r="B169" s="755"/>
      <c r="C169" s="755"/>
      <c r="D169" s="755"/>
      <c r="E169" s="755"/>
      <c r="F169" s="755"/>
      <c r="G169" s="755"/>
      <c r="H169" s="755"/>
      <c r="I169" s="755"/>
      <c r="J169" s="755"/>
      <c r="K169" s="755"/>
      <c r="L169" s="755"/>
      <c r="M169" s="755"/>
      <c r="N169" s="755"/>
      <c r="O169" s="763"/>
      <c r="P169" s="758" t="s">
        <v>80</v>
      </c>
      <c r="Q169" s="759"/>
      <c r="R169" s="759"/>
      <c r="S169" s="759"/>
      <c r="T169" s="759"/>
      <c r="U169" s="759"/>
      <c r="V169" s="760"/>
      <c r="W169" s="37" t="s">
        <v>81</v>
      </c>
      <c r="X169" s="743">
        <f>IFERROR(X167/H167,"0")+IFERROR(X168/H168,"0")</f>
        <v>3.3333333333333335</v>
      </c>
      <c r="Y169" s="743">
        <f>IFERROR(Y167/H167,"0")+IFERROR(Y168/H168,"0")</f>
        <v>4</v>
      </c>
      <c r="Z169" s="743">
        <f>IFERROR(IF(Z167="",0,Z167),"0")+IFERROR(IF(Z168="",0,Z168),"0")</f>
        <v>2.6040000000000001E-2</v>
      </c>
      <c r="AA169" s="744"/>
      <c r="AB169" s="744"/>
      <c r="AC169" s="744"/>
    </row>
    <row r="170" spans="1:68" x14ac:dyDescent="0.2">
      <c r="A170" s="755"/>
      <c r="B170" s="755"/>
      <c r="C170" s="755"/>
      <c r="D170" s="755"/>
      <c r="E170" s="755"/>
      <c r="F170" s="755"/>
      <c r="G170" s="755"/>
      <c r="H170" s="755"/>
      <c r="I170" s="755"/>
      <c r="J170" s="755"/>
      <c r="K170" s="755"/>
      <c r="L170" s="755"/>
      <c r="M170" s="755"/>
      <c r="N170" s="755"/>
      <c r="O170" s="763"/>
      <c r="P170" s="758" t="s">
        <v>80</v>
      </c>
      <c r="Q170" s="759"/>
      <c r="R170" s="759"/>
      <c r="S170" s="759"/>
      <c r="T170" s="759"/>
      <c r="U170" s="759"/>
      <c r="V170" s="760"/>
      <c r="W170" s="37" t="s">
        <v>69</v>
      </c>
      <c r="X170" s="743">
        <f>IFERROR(SUM(X167:X168),"0")</f>
        <v>10</v>
      </c>
      <c r="Y170" s="743">
        <f>IFERROR(SUM(Y167:Y168),"0")</f>
        <v>12</v>
      </c>
      <c r="Z170" s="37"/>
      <c r="AA170" s="744"/>
      <c r="AB170" s="744"/>
      <c r="AC170" s="744"/>
    </row>
    <row r="171" spans="1:68" ht="27.75" hidden="1" customHeight="1" x14ac:dyDescent="0.2">
      <c r="A171" s="802" t="s">
        <v>290</v>
      </c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3"/>
      <c r="P171" s="803"/>
      <c r="Q171" s="803"/>
      <c r="R171" s="803"/>
      <c r="S171" s="803"/>
      <c r="T171" s="803"/>
      <c r="U171" s="803"/>
      <c r="V171" s="803"/>
      <c r="W171" s="803"/>
      <c r="X171" s="803"/>
      <c r="Y171" s="803"/>
      <c r="Z171" s="803"/>
      <c r="AA171" s="48"/>
      <c r="AB171" s="48"/>
      <c r="AC171" s="48"/>
    </row>
    <row r="172" spans="1:68" ht="16.5" hidden="1" customHeight="1" x14ac:dyDescent="0.25">
      <c r="A172" s="768" t="s">
        <v>291</v>
      </c>
      <c r="B172" s="755"/>
      <c r="C172" s="755"/>
      <c r="D172" s="755"/>
      <c r="E172" s="755"/>
      <c r="F172" s="755"/>
      <c r="G172" s="755"/>
      <c r="H172" s="755"/>
      <c r="I172" s="755"/>
      <c r="J172" s="755"/>
      <c r="K172" s="755"/>
      <c r="L172" s="755"/>
      <c r="M172" s="755"/>
      <c r="N172" s="755"/>
      <c r="O172" s="755"/>
      <c r="P172" s="755"/>
      <c r="Q172" s="755"/>
      <c r="R172" s="755"/>
      <c r="S172" s="755"/>
      <c r="T172" s="755"/>
      <c r="U172" s="755"/>
      <c r="V172" s="755"/>
      <c r="W172" s="755"/>
      <c r="X172" s="755"/>
      <c r="Y172" s="755"/>
      <c r="Z172" s="755"/>
      <c r="AA172" s="736"/>
      <c r="AB172" s="736"/>
      <c r="AC172" s="736"/>
    </row>
    <row r="173" spans="1:68" ht="14.25" hidden="1" customHeight="1" x14ac:dyDescent="0.25">
      <c r="A173" s="754" t="s">
        <v>139</v>
      </c>
      <c r="B173" s="755"/>
      <c r="C173" s="755"/>
      <c r="D173" s="755"/>
      <c r="E173" s="755"/>
      <c r="F173" s="755"/>
      <c r="G173" s="755"/>
      <c r="H173" s="755"/>
      <c r="I173" s="755"/>
      <c r="J173" s="755"/>
      <c r="K173" s="755"/>
      <c r="L173" s="755"/>
      <c r="M173" s="755"/>
      <c r="N173" s="755"/>
      <c r="O173" s="755"/>
      <c r="P173" s="755"/>
      <c r="Q173" s="755"/>
      <c r="R173" s="755"/>
      <c r="S173" s="755"/>
      <c r="T173" s="755"/>
      <c r="U173" s="755"/>
      <c r="V173" s="755"/>
      <c r="W173" s="755"/>
      <c r="X173" s="755"/>
      <c r="Y173" s="755"/>
      <c r="Z173" s="755"/>
      <c r="AA173" s="737"/>
      <c r="AB173" s="737"/>
      <c r="AC173" s="737"/>
    </row>
    <row r="174" spans="1:68" ht="27" hidden="1" customHeight="1" x14ac:dyDescent="0.25">
      <c r="A174" s="54" t="s">
        <v>292</v>
      </c>
      <c r="B174" s="54" t="s">
        <v>293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6"/>
      <c r="R174" s="746"/>
      <c r="S174" s="746"/>
      <c r="T174" s="747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62"/>
      <c r="B175" s="755"/>
      <c r="C175" s="755"/>
      <c r="D175" s="755"/>
      <c r="E175" s="755"/>
      <c r="F175" s="755"/>
      <c r="G175" s="755"/>
      <c r="H175" s="755"/>
      <c r="I175" s="755"/>
      <c r="J175" s="755"/>
      <c r="K175" s="755"/>
      <c r="L175" s="755"/>
      <c r="M175" s="755"/>
      <c r="N175" s="755"/>
      <c r="O175" s="763"/>
      <c r="P175" s="758" t="s">
        <v>80</v>
      </c>
      <c r="Q175" s="759"/>
      <c r="R175" s="759"/>
      <c r="S175" s="759"/>
      <c r="T175" s="759"/>
      <c r="U175" s="759"/>
      <c r="V175" s="760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55"/>
      <c r="B176" s="755"/>
      <c r="C176" s="755"/>
      <c r="D176" s="755"/>
      <c r="E176" s="755"/>
      <c r="F176" s="755"/>
      <c r="G176" s="755"/>
      <c r="H176" s="755"/>
      <c r="I176" s="755"/>
      <c r="J176" s="755"/>
      <c r="K176" s="755"/>
      <c r="L176" s="755"/>
      <c r="M176" s="755"/>
      <c r="N176" s="755"/>
      <c r="O176" s="763"/>
      <c r="P176" s="758" t="s">
        <v>80</v>
      </c>
      <c r="Q176" s="759"/>
      <c r="R176" s="759"/>
      <c r="S176" s="759"/>
      <c r="T176" s="759"/>
      <c r="U176" s="759"/>
      <c r="V176" s="760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4" t="s">
        <v>150</v>
      </c>
      <c r="B177" s="755"/>
      <c r="C177" s="755"/>
      <c r="D177" s="755"/>
      <c r="E177" s="755"/>
      <c r="F177" s="755"/>
      <c r="G177" s="755"/>
      <c r="H177" s="755"/>
      <c r="I177" s="755"/>
      <c r="J177" s="755"/>
      <c r="K177" s="755"/>
      <c r="L177" s="755"/>
      <c r="M177" s="755"/>
      <c r="N177" s="755"/>
      <c r="O177" s="755"/>
      <c r="P177" s="755"/>
      <c r="Q177" s="755"/>
      <c r="R177" s="755"/>
      <c r="S177" s="755"/>
      <c r="T177" s="755"/>
      <c r="U177" s="755"/>
      <c r="V177" s="755"/>
      <c r="W177" s="755"/>
      <c r="X177" s="755"/>
      <c r="Y177" s="755"/>
      <c r="Z177" s="755"/>
      <c r="AA177" s="737"/>
      <c r="AB177" s="737"/>
      <c r="AC177" s="737"/>
    </row>
    <row r="178" spans="1:68" ht="27" hidden="1" customHeight="1" x14ac:dyDescent="0.25">
      <c r="A178" s="54" t="s">
        <v>295</v>
      </c>
      <c r="B178" s="54" t="s">
        <v>296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0" t="s">
        <v>297</v>
      </c>
      <c r="Q178" s="746"/>
      <c r="R178" s="746"/>
      <c r="S178" s="746"/>
      <c r="T178" s="747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6"/>
      <c r="R179" s="746"/>
      <c r="S179" s="746"/>
      <c r="T179" s="747"/>
      <c r="U179" s="34"/>
      <c r="V179" s="34"/>
      <c r="W179" s="35" t="s">
        <v>69</v>
      </c>
      <c r="X179" s="741">
        <v>20</v>
      </c>
      <c r="Y179" s="742">
        <f t="shared" si="25"/>
        <v>21</v>
      </c>
      <c r="Z179" s="36">
        <f>IFERROR(IF(Y179=0,"",ROUNDUP(Y179/H179,0)*0.00902),"")</f>
        <v>4.5100000000000001E-2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21.285714285714281</v>
      </c>
      <c r="BN179" s="64">
        <f t="shared" si="27"/>
        <v>22.349999999999998</v>
      </c>
      <c r="BO179" s="64">
        <f t="shared" si="28"/>
        <v>3.6075036075036072E-2</v>
      </c>
      <c r="BP179" s="64">
        <f t="shared" si="29"/>
        <v>3.787878787878788E-2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6"/>
      <c r="R180" s="746"/>
      <c r="S180" s="746"/>
      <c r="T180" s="747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6"/>
      <c r="R181" s="746"/>
      <c r="S181" s="746"/>
      <c r="T181" s="747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6"/>
      <c r="R182" s="746"/>
      <c r="S182" s="746"/>
      <c r="T182" s="747"/>
      <c r="U182" s="34"/>
      <c r="V182" s="34"/>
      <c r="W182" s="35" t="s">
        <v>69</v>
      </c>
      <c r="X182" s="741">
        <v>2.1</v>
      </c>
      <c r="Y182" s="742">
        <f t="shared" si="25"/>
        <v>2.1</v>
      </c>
      <c r="Z182" s="36">
        <f>IFERROR(IF(Y182=0,"",ROUNDUP(Y182/H182,0)*0.00502),"")</f>
        <v>5.0200000000000002E-3</v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2.23</v>
      </c>
      <c r="BN182" s="64">
        <f t="shared" si="27"/>
        <v>2.23</v>
      </c>
      <c r="BO182" s="64">
        <f t="shared" si="28"/>
        <v>4.2735042735042739E-3</v>
      </c>
      <c r="BP182" s="64">
        <f t="shared" si="29"/>
        <v>4.2735042735042739E-3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6"/>
      <c r="R183" s="746"/>
      <c r="S183" s="746"/>
      <c r="T183" s="747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6"/>
      <c r="R184" s="746"/>
      <c r="S184" s="746"/>
      <c r="T184" s="747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6"/>
      <c r="R185" s="746"/>
      <c r="S185" s="746"/>
      <c r="T185" s="747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317</v>
      </c>
      <c r="B186" s="54" t="s">
        <v>318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6"/>
      <c r="R186" s="746"/>
      <c r="S186" s="746"/>
      <c r="T186" s="747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62"/>
      <c r="B187" s="755"/>
      <c r="C187" s="755"/>
      <c r="D187" s="755"/>
      <c r="E187" s="755"/>
      <c r="F187" s="755"/>
      <c r="G187" s="755"/>
      <c r="H187" s="755"/>
      <c r="I187" s="755"/>
      <c r="J187" s="755"/>
      <c r="K187" s="755"/>
      <c r="L187" s="755"/>
      <c r="M187" s="755"/>
      <c r="N187" s="755"/>
      <c r="O187" s="763"/>
      <c r="P187" s="758" t="s">
        <v>80</v>
      </c>
      <c r="Q187" s="759"/>
      <c r="R187" s="759"/>
      <c r="S187" s="759"/>
      <c r="T187" s="759"/>
      <c r="U187" s="759"/>
      <c r="V187" s="760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5.7619047619047619</v>
      </c>
      <c r="Y187" s="743">
        <f>IFERROR(Y178/H178,"0")+IFERROR(Y179/H179,"0")+IFERROR(Y180/H180,"0")+IFERROR(Y181/H181,"0")+IFERROR(Y182/H182,"0")+IFERROR(Y183/H183,"0")+IFERROR(Y184/H184,"0")+IFERROR(Y185/H185,"0")+IFERROR(Y186/H186,"0")</f>
        <v>6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5.0119999999999998E-2</v>
      </c>
      <c r="AA187" s="744"/>
      <c r="AB187" s="744"/>
      <c r="AC187" s="744"/>
    </row>
    <row r="188" spans="1:68" x14ac:dyDescent="0.2">
      <c r="A188" s="755"/>
      <c r="B188" s="755"/>
      <c r="C188" s="755"/>
      <c r="D188" s="755"/>
      <c r="E188" s="755"/>
      <c r="F188" s="755"/>
      <c r="G188" s="755"/>
      <c r="H188" s="755"/>
      <c r="I188" s="755"/>
      <c r="J188" s="755"/>
      <c r="K188" s="755"/>
      <c r="L188" s="755"/>
      <c r="M188" s="755"/>
      <c r="N188" s="755"/>
      <c r="O188" s="763"/>
      <c r="P188" s="758" t="s">
        <v>80</v>
      </c>
      <c r="Q188" s="759"/>
      <c r="R188" s="759"/>
      <c r="S188" s="759"/>
      <c r="T188" s="759"/>
      <c r="U188" s="759"/>
      <c r="V188" s="760"/>
      <c r="W188" s="37" t="s">
        <v>69</v>
      </c>
      <c r="X188" s="743">
        <f>IFERROR(SUM(X178:X186),"0")</f>
        <v>22.1</v>
      </c>
      <c r="Y188" s="743">
        <f>IFERROR(SUM(Y178:Y186),"0")</f>
        <v>23.1</v>
      </c>
      <c r="Z188" s="37"/>
      <c r="AA188" s="744"/>
      <c r="AB188" s="744"/>
      <c r="AC188" s="744"/>
    </row>
    <row r="189" spans="1:68" ht="16.5" hidden="1" customHeight="1" x14ac:dyDescent="0.25">
      <c r="A189" s="768" t="s">
        <v>320</v>
      </c>
      <c r="B189" s="755"/>
      <c r="C189" s="755"/>
      <c r="D189" s="755"/>
      <c r="E189" s="755"/>
      <c r="F189" s="755"/>
      <c r="G189" s="755"/>
      <c r="H189" s="755"/>
      <c r="I189" s="755"/>
      <c r="J189" s="755"/>
      <c r="K189" s="755"/>
      <c r="L189" s="755"/>
      <c r="M189" s="755"/>
      <c r="N189" s="755"/>
      <c r="O189" s="755"/>
      <c r="P189" s="755"/>
      <c r="Q189" s="755"/>
      <c r="R189" s="755"/>
      <c r="S189" s="755"/>
      <c r="T189" s="755"/>
      <c r="U189" s="755"/>
      <c r="V189" s="755"/>
      <c r="W189" s="755"/>
      <c r="X189" s="755"/>
      <c r="Y189" s="755"/>
      <c r="Z189" s="755"/>
      <c r="AA189" s="736"/>
      <c r="AB189" s="736"/>
      <c r="AC189" s="736"/>
    </row>
    <row r="190" spans="1:68" ht="14.25" hidden="1" customHeight="1" x14ac:dyDescent="0.25">
      <c r="A190" s="754" t="s">
        <v>90</v>
      </c>
      <c r="B190" s="755"/>
      <c r="C190" s="755"/>
      <c r="D190" s="755"/>
      <c r="E190" s="755"/>
      <c r="F190" s="755"/>
      <c r="G190" s="755"/>
      <c r="H190" s="755"/>
      <c r="I190" s="755"/>
      <c r="J190" s="755"/>
      <c r="K190" s="755"/>
      <c r="L190" s="755"/>
      <c r="M190" s="755"/>
      <c r="N190" s="755"/>
      <c r="O190" s="755"/>
      <c r="P190" s="755"/>
      <c r="Q190" s="755"/>
      <c r="R190" s="755"/>
      <c r="S190" s="755"/>
      <c r="T190" s="755"/>
      <c r="U190" s="755"/>
      <c r="V190" s="755"/>
      <c r="W190" s="755"/>
      <c r="X190" s="755"/>
      <c r="Y190" s="755"/>
      <c r="Z190" s="755"/>
      <c r="AA190" s="737"/>
      <c r="AB190" s="737"/>
      <c r="AC190" s="737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6"/>
      <c r="R191" s="746"/>
      <c r="S191" s="746"/>
      <c r="T191" s="747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6"/>
      <c r="R192" s="746"/>
      <c r="S192" s="746"/>
      <c r="T192" s="747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62"/>
      <c r="B193" s="755"/>
      <c r="C193" s="755"/>
      <c r="D193" s="755"/>
      <c r="E193" s="755"/>
      <c r="F193" s="755"/>
      <c r="G193" s="755"/>
      <c r="H193" s="755"/>
      <c r="I193" s="755"/>
      <c r="J193" s="755"/>
      <c r="K193" s="755"/>
      <c r="L193" s="755"/>
      <c r="M193" s="755"/>
      <c r="N193" s="755"/>
      <c r="O193" s="763"/>
      <c r="P193" s="758" t="s">
        <v>80</v>
      </c>
      <c r="Q193" s="759"/>
      <c r="R193" s="759"/>
      <c r="S193" s="759"/>
      <c r="T193" s="759"/>
      <c r="U193" s="759"/>
      <c r="V193" s="760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55"/>
      <c r="B194" s="755"/>
      <c r="C194" s="755"/>
      <c r="D194" s="755"/>
      <c r="E194" s="755"/>
      <c r="F194" s="755"/>
      <c r="G194" s="755"/>
      <c r="H194" s="755"/>
      <c r="I194" s="755"/>
      <c r="J194" s="755"/>
      <c r="K194" s="755"/>
      <c r="L194" s="755"/>
      <c r="M194" s="755"/>
      <c r="N194" s="755"/>
      <c r="O194" s="763"/>
      <c r="P194" s="758" t="s">
        <v>80</v>
      </c>
      <c r="Q194" s="759"/>
      <c r="R194" s="759"/>
      <c r="S194" s="759"/>
      <c r="T194" s="759"/>
      <c r="U194" s="759"/>
      <c r="V194" s="760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4" t="s">
        <v>139</v>
      </c>
      <c r="B195" s="755"/>
      <c r="C195" s="755"/>
      <c r="D195" s="755"/>
      <c r="E195" s="755"/>
      <c r="F195" s="755"/>
      <c r="G195" s="755"/>
      <c r="H195" s="755"/>
      <c r="I195" s="755"/>
      <c r="J195" s="755"/>
      <c r="K195" s="755"/>
      <c r="L195" s="755"/>
      <c r="M195" s="755"/>
      <c r="N195" s="755"/>
      <c r="O195" s="755"/>
      <c r="P195" s="755"/>
      <c r="Q195" s="755"/>
      <c r="R195" s="755"/>
      <c r="S195" s="755"/>
      <c r="T195" s="755"/>
      <c r="U195" s="755"/>
      <c r="V195" s="755"/>
      <c r="W195" s="755"/>
      <c r="X195" s="755"/>
      <c r="Y195" s="755"/>
      <c r="Z195" s="755"/>
      <c r="AA195" s="737"/>
      <c r="AB195" s="737"/>
      <c r="AC195" s="737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6"/>
      <c r="R196" s="746"/>
      <c r="S196" s="746"/>
      <c r="T196" s="747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6"/>
      <c r="R197" s="746"/>
      <c r="S197" s="746"/>
      <c r="T197" s="747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62"/>
      <c r="B198" s="755"/>
      <c r="C198" s="755"/>
      <c r="D198" s="755"/>
      <c r="E198" s="755"/>
      <c r="F198" s="755"/>
      <c r="G198" s="755"/>
      <c r="H198" s="755"/>
      <c r="I198" s="755"/>
      <c r="J198" s="755"/>
      <c r="K198" s="755"/>
      <c r="L198" s="755"/>
      <c r="M198" s="755"/>
      <c r="N198" s="755"/>
      <c r="O198" s="763"/>
      <c r="P198" s="758" t="s">
        <v>80</v>
      </c>
      <c r="Q198" s="759"/>
      <c r="R198" s="759"/>
      <c r="S198" s="759"/>
      <c r="T198" s="759"/>
      <c r="U198" s="759"/>
      <c r="V198" s="760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55"/>
      <c r="B199" s="755"/>
      <c r="C199" s="755"/>
      <c r="D199" s="755"/>
      <c r="E199" s="755"/>
      <c r="F199" s="755"/>
      <c r="G199" s="755"/>
      <c r="H199" s="755"/>
      <c r="I199" s="755"/>
      <c r="J199" s="755"/>
      <c r="K199" s="755"/>
      <c r="L199" s="755"/>
      <c r="M199" s="755"/>
      <c r="N199" s="755"/>
      <c r="O199" s="763"/>
      <c r="P199" s="758" t="s">
        <v>80</v>
      </c>
      <c r="Q199" s="759"/>
      <c r="R199" s="759"/>
      <c r="S199" s="759"/>
      <c r="T199" s="759"/>
      <c r="U199" s="759"/>
      <c r="V199" s="760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4" t="s">
        <v>150</v>
      </c>
      <c r="B200" s="755"/>
      <c r="C200" s="755"/>
      <c r="D200" s="755"/>
      <c r="E200" s="755"/>
      <c r="F200" s="755"/>
      <c r="G200" s="755"/>
      <c r="H200" s="755"/>
      <c r="I200" s="755"/>
      <c r="J200" s="755"/>
      <c r="K200" s="755"/>
      <c r="L200" s="755"/>
      <c r="M200" s="755"/>
      <c r="N200" s="755"/>
      <c r="O200" s="755"/>
      <c r="P200" s="755"/>
      <c r="Q200" s="755"/>
      <c r="R200" s="755"/>
      <c r="S200" s="755"/>
      <c r="T200" s="755"/>
      <c r="U200" s="755"/>
      <c r="V200" s="755"/>
      <c r="W200" s="755"/>
      <c r="X200" s="755"/>
      <c r="Y200" s="755"/>
      <c r="Z200" s="755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6"/>
      <c r="R201" s="746"/>
      <c r="S201" s="746"/>
      <c r="T201" s="747"/>
      <c r="U201" s="34"/>
      <c r="V201" s="34"/>
      <c r="W201" s="35" t="s">
        <v>69</v>
      </c>
      <c r="X201" s="741">
        <v>50</v>
      </c>
      <c r="Y201" s="742">
        <f t="shared" ref="Y201:Y208" si="30">IFERROR(IF(X201="",0,CEILING((X201/$H201),1)*$H201),"")</f>
        <v>54</v>
      </c>
      <c r="Z201" s="36">
        <f>IFERROR(IF(Y201=0,"",ROUNDUP(Y201/H201,0)*0.00902),"")</f>
        <v>9.0200000000000002E-2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51.944444444444443</v>
      </c>
      <c r="BN201" s="64">
        <f t="shared" ref="BN201:BN208" si="32">IFERROR(Y201*I201/H201,"0")</f>
        <v>56.099999999999994</v>
      </c>
      <c r="BO201" s="64">
        <f t="shared" ref="BO201:BO208" si="33">IFERROR(1/J201*(X201/H201),"0")</f>
        <v>7.0145903479236812E-2</v>
      </c>
      <c r="BP201" s="64">
        <f t="shared" ref="BP201:BP208" si="34">IFERROR(1/J201*(Y201/H201),"0")</f>
        <v>7.575757575757576E-2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6"/>
      <c r="R202" s="746"/>
      <c r="S202" s="746"/>
      <c r="T202" s="747"/>
      <c r="U202" s="34"/>
      <c r="V202" s="34"/>
      <c r="W202" s="35" t="s">
        <v>69</v>
      </c>
      <c r="X202" s="741">
        <v>25</v>
      </c>
      <c r="Y202" s="742">
        <f t="shared" si="30"/>
        <v>27</v>
      </c>
      <c r="Z202" s="36">
        <f>IFERROR(IF(Y202=0,"",ROUNDUP(Y202/H202,0)*0.00902),"")</f>
        <v>4.5100000000000001E-2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25.972222222222221</v>
      </c>
      <c r="BN202" s="64">
        <f t="shared" si="32"/>
        <v>28.049999999999997</v>
      </c>
      <c r="BO202" s="64">
        <f t="shared" si="33"/>
        <v>3.5072951739618406E-2</v>
      </c>
      <c r="BP202" s="64">
        <f t="shared" si="34"/>
        <v>3.787878787878788E-2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6"/>
      <c r="R203" s="746"/>
      <c r="S203" s="746"/>
      <c r="T203" s="747"/>
      <c r="U203" s="34"/>
      <c r="V203" s="34"/>
      <c r="W203" s="35" t="s">
        <v>69</v>
      </c>
      <c r="X203" s="741">
        <v>25</v>
      </c>
      <c r="Y203" s="742">
        <f t="shared" si="30"/>
        <v>27</v>
      </c>
      <c r="Z203" s="36">
        <f>IFERROR(IF(Y203=0,"",ROUNDUP(Y203/H203,0)*0.00902),"")</f>
        <v>4.5100000000000001E-2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25.972222222222221</v>
      </c>
      <c r="BN203" s="64">
        <f t="shared" si="32"/>
        <v>28.049999999999997</v>
      </c>
      <c r="BO203" s="64">
        <f t="shared" si="33"/>
        <v>3.5072951739618406E-2</v>
      </c>
      <c r="BP203" s="64">
        <f t="shared" si="34"/>
        <v>3.787878787878788E-2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6"/>
      <c r="R204" s="746"/>
      <c r="S204" s="746"/>
      <c r="T204" s="747"/>
      <c r="U204" s="34"/>
      <c r="V204" s="34"/>
      <c r="W204" s="35" t="s">
        <v>69</v>
      </c>
      <c r="X204" s="741">
        <v>25</v>
      </c>
      <c r="Y204" s="742">
        <f t="shared" si="30"/>
        <v>27</v>
      </c>
      <c r="Z204" s="36">
        <f>IFERROR(IF(Y204=0,"",ROUNDUP(Y204/H204,0)*0.00902),"")</f>
        <v>4.5100000000000001E-2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25.972222222222221</v>
      </c>
      <c r="BN204" s="64">
        <f t="shared" si="32"/>
        <v>28.049999999999997</v>
      </c>
      <c r="BO204" s="64">
        <f t="shared" si="33"/>
        <v>3.5072951739618406E-2</v>
      </c>
      <c r="BP204" s="64">
        <f t="shared" si="34"/>
        <v>3.787878787878788E-2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6"/>
      <c r="R205" s="746"/>
      <c r="S205" s="746"/>
      <c r="T205" s="747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345</v>
      </c>
      <c r="B206" s="54" t="s">
        <v>346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6"/>
      <c r="R206" s="746"/>
      <c r="S206" s="746"/>
      <c r="T206" s="747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6"/>
      <c r="R207" s="746"/>
      <c r="S207" s="746"/>
      <c r="T207" s="747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6"/>
      <c r="R208" s="746"/>
      <c r="S208" s="746"/>
      <c r="T208" s="747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62"/>
      <c r="B209" s="755"/>
      <c r="C209" s="755"/>
      <c r="D209" s="755"/>
      <c r="E209" s="755"/>
      <c r="F209" s="755"/>
      <c r="G209" s="755"/>
      <c r="H209" s="755"/>
      <c r="I209" s="755"/>
      <c r="J209" s="755"/>
      <c r="K209" s="755"/>
      <c r="L209" s="755"/>
      <c r="M209" s="755"/>
      <c r="N209" s="755"/>
      <c r="O209" s="763"/>
      <c r="P209" s="758" t="s">
        <v>80</v>
      </c>
      <c r="Q209" s="759"/>
      <c r="R209" s="759"/>
      <c r="S209" s="759"/>
      <c r="T209" s="759"/>
      <c r="U209" s="759"/>
      <c r="V209" s="760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23.148148148148149</v>
      </c>
      <c r="Y209" s="743">
        <f>IFERROR(Y201/H201,"0")+IFERROR(Y202/H202,"0")+IFERROR(Y203/H203,"0")+IFERROR(Y204/H204,"0")+IFERROR(Y205/H205,"0")+IFERROR(Y206/H206,"0")+IFERROR(Y207/H207,"0")+IFERROR(Y208/H208,"0")</f>
        <v>25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0.22550000000000001</v>
      </c>
      <c r="AA209" s="744"/>
      <c r="AB209" s="744"/>
      <c r="AC209" s="744"/>
    </row>
    <row r="210" spans="1:68" x14ac:dyDescent="0.2">
      <c r="A210" s="755"/>
      <c r="B210" s="755"/>
      <c r="C210" s="755"/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63"/>
      <c r="P210" s="758" t="s">
        <v>80</v>
      </c>
      <c r="Q210" s="759"/>
      <c r="R210" s="759"/>
      <c r="S210" s="759"/>
      <c r="T210" s="759"/>
      <c r="U210" s="759"/>
      <c r="V210" s="760"/>
      <c r="W210" s="37" t="s">
        <v>69</v>
      </c>
      <c r="X210" s="743">
        <f>IFERROR(SUM(X201:X208),"0")</f>
        <v>125</v>
      </c>
      <c r="Y210" s="743">
        <f>IFERROR(SUM(Y201:Y208),"0")</f>
        <v>135</v>
      </c>
      <c r="Z210" s="37"/>
      <c r="AA210" s="744"/>
      <c r="AB210" s="744"/>
      <c r="AC210" s="744"/>
    </row>
    <row r="211" spans="1:68" ht="14.25" hidden="1" customHeight="1" x14ac:dyDescent="0.25">
      <c r="A211" s="754" t="s">
        <v>64</v>
      </c>
      <c r="B211" s="755"/>
      <c r="C211" s="755"/>
      <c r="D211" s="755"/>
      <c r="E211" s="755"/>
      <c r="F211" s="755"/>
      <c r="G211" s="755"/>
      <c r="H211" s="755"/>
      <c r="I211" s="755"/>
      <c r="J211" s="755"/>
      <c r="K211" s="755"/>
      <c r="L211" s="755"/>
      <c r="M211" s="755"/>
      <c r="N211" s="755"/>
      <c r="O211" s="755"/>
      <c r="P211" s="755"/>
      <c r="Q211" s="755"/>
      <c r="R211" s="755"/>
      <c r="S211" s="755"/>
      <c r="T211" s="755"/>
      <c r="U211" s="755"/>
      <c r="V211" s="755"/>
      <c r="W211" s="755"/>
      <c r="X211" s="755"/>
      <c r="Y211" s="755"/>
      <c r="Z211" s="755"/>
      <c r="AA211" s="737"/>
      <c r="AB211" s="737"/>
      <c r="AC211" s="737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6"/>
      <c r="R212" s="746"/>
      <c r="S212" s="746"/>
      <c r="T212" s="747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5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6"/>
      <c r="R213" s="746"/>
      <c r="S213" s="746"/>
      <c r="T213" s="747"/>
      <c r="U213" s="34"/>
      <c r="V213" s="34"/>
      <c r="W213" s="35" t="s">
        <v>69</v>
      </c>
      <c r="X213" s="741">
        <v>39</v>
      </c>
      <c r="Y213" s="742">
        <f t="shared" si="35"/>
        <v>39</v>
      </c>
      <c r="Z213" s="36">
        <f>IFERROR(IF(Y213=0,"",ROUNDUP(Y213/H213,0)*0.01898),"")</f>
        <v>9.4899999999999998E-2</v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41.595000000000006</v>
      </c>
      <c r="BN213" s="64">
        <f t="shared" si="37"/>
        <v>41.595000000000006</v>
      </c>
      <c r="BO213" s="64">
        <f t="shared" si="38"/>
        <v>7.8125E-2</v>
      </c>
      <c r="BP213" s="64">
        <f t="shared" si="39"/>
        <v>7.8125E-2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6"/>
      <c r="R214" s="746"/>
      <c r="S214" s="746"/>
      <c r="T214" s="747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360</v>
      </c>
      <c r="B215" s="54" t="s">
        <v>361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6"/>
      <c r="R215" s="746"/>
      <c r="S215" s="746"/>
      <c r="T215" s="747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6"/>
      <c r="R216" s="746"/>
      <c r="S216" s="746"/>
      <c r="T216" s="747"/>
      <c r="U216" s="34"/>
      <c r="V216" s="34"/>
      <c r="W216" s="35" t="s">
        <v>69</v>
      </c>
      <c r="X216" s="741">
        <v>6</v>
      </c>
      <c r="Y216" s="742">
        <f t="shared" si="35"/>
        <v>7.1999999999999993</v>
      </c>
      <c r="Z216" s="36">
        <f t="shared" ref="Z216:Z223" si="40">IFERROR(IF(Y216=0,"",ROUNDUP(Y216/H216,0)*0.00651),"")</f>
        <v>1.9529999999999999E-2</v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6.6749999999999998</v>
      </c>
      <c r="BN216" s="64">
        <f t="shared" si="37"/>
        <v>8.009999999999998</v>
      </c>
      <c r="BO216" s="64">
        <f t="shared" si="38"/>
        <v>1.3736263736263738E-2</v>
      </c>
      <c r="BP216" s="64">
        <f t="shared" si="39"/>
        <v>1.6483516483516484E-2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6"/>
      <c r="R217" s="746"/>
      <c r="S217" s="746"/>
      <c r="T217" s="747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6"/>
      <c r="R218" s="746"/>
      <c r="S218" s="746"/>
      <c r="T218" s="747"/>
      <c r="U218" s="34"/>
      <c r="V218" s="34"/>
      <c r="W218" s="35" t="s">
        <v>69</v>
      </c>
      <c r="X218" s="741">
        <v>14.4</v>
      </c>
      <c r="Y218" s="742">
        <f t="shared" si="35"/>
        <v>14.399999999999999</v>
      </c>
      <c r="Z218" s="36">
        <f t="shared" si="40"/>
        <v>3.9059999999999997E-2</v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15.912000000000001</v>
      </c>
      <c r="BN218" s="64">
        <f t="shared" si="37"/>
        <v>15.912000000000001</v>
      </c>
      <c r="BO218" s="64">
        <f t="shared" si="38"/>
        <v>3.2967032967032968E-2</v>
      </c>
      <c r="BP218" s="64">
        <f t="shared" si="39"/>
        <v>3.2967032967032968E-2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6"/>
      <c r="R219" s="746"/>
      <c r="S219" s="746"/>
      <c r="T219" s="747"/>
      <c r="U219" s="34"/>
      <c r="V219" s="34"/>
      <c r="W219" s="35" t="s">
        <v>69</v>
      </c>
      <c r="X219" s="741">
        <v>9</v>
      </c>
      <c r="Y219" s="742">
        <f t="shared" si="35"/>
        <v>9.6</v>
      </c>
      <c r="Z219" s="36">
        <f t="shared" si="40"/>
        <v>2.6040000000000001E-2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9.9450000000000021</v>
      </c>
      <c r="BN219" s="64">
        <f t="shared" si="37"/>
        <v>10.608000000000001</v>
      </c>
      <c r="BO219" s="64">
        <f t="shared" si="38"/>
        <v>2.0604395604395608E-2</v>
      </c>
      <c r="BP219" s="64">
        <f t="shared" si="39"/>
        <v>2.197802197802198E-2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6"/>
      <c r="R220" s="746"/>
      <c r="S220" s="746"/>
      <c r="T220" s="747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6"/>
      <c r="R221" s="746"/>
      <c r="S221" s="746"/>
      <c r="T221" s="747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6"/>
      <c r="R222" s="746"/>
      <c r="S222" s="746"/>
      <c r="T222" s="747"/>
      <c r="U222" s="34"/>
      <c r="V222" s="34"/>
      <c r="W222" s="35" t="s">
        <v>69</v>
      </c>
      <c r="X222" s="741">
        <v>10.4</v>
      </c>
      <c r="Y222" s="742">
        <f t="shared" si="35"/>
        <v>12</v>
      </c>
      <c r="Z222" s="36">
        <f t="shared" si="40"/>
        <v>3.2550000000000003E-2</v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11.518000000000001</v>
      </c>
      <c r="BN222" s="64">
        <f t="shared" si="37"/>
        <v>13.290000000000001</v>
      </c>
      <c r="BO222" s="64">
        <f t="shared" si="38"/>
        <v>2.3809523809523815E-2</v>
      </c>
      <c r="BP222" s="64">
        <f t="shared" si="39"/>
        <v>2.7472527472527476E-2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3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6"/>
      <c r="R223" s="746"/>
      <c r="S223" s="746"/>
      <c r="T223" s="747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62"/>
      <c r="B224" s="755"/>
      <c r="C224" s="755"/>
      <c r="D224" s="755"/>
      <c r="E224" s="755"/>
      <c r="F224" s="755"/>
      <c r="G224" s="755"/>
      <c r="H224" s="755"/>
      <c r="I224" s="755"/>
      <c r="J224" s="755"/>
      <c r="K224" s="755"/>
      <c r="L224" s="755"/>
      <c r="M224" s="755"/>
      <c r="N224" s="755"/>
      <c r="O224" s="763"/>
      <c r="P224" s="758" t="s">
        <v>80</v>
      </c>
      <c r="Q224" s="759"/>
      <c r="R224" s="759"/>
      <c r="S224" s="759"/>
      <c r="T224" s="759"/>
      <c r="U224" s="759"/>
      <c r="V224" s="760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21.583333333333336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23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0.21208000000000002</v>
      </c>
      <c r="AA224" s="744"/>
      <c r="AB224" s="744"/>
      <c r="AC224" s="744"/>
    </row>
    <row r="225" spans="1:68" x14ac:dyDescent="0.2">
      <c r="A225" s="755"/>
      <c r="B225" s="755"/>
      <c r="C225" s="755"/>
      <c r="D225" s="755"/>
      <c r="E225" s="755"/>
      <c r="F225" s="755"/>
      <c r="G225" s="755"/>
      <c r="H225" s="755"/>
      <c r="I225" s="755"/>
      <c r="J225" s="755"/>
      <c r="K225" s="755"/>
      <c r="L225" s="755"/>
      <c r="M225" s="755"/>
      <c r="N225" s="755"/>
      <c r="O225" s="763"/>
      <c r="P225" s="758" t="s">
        <v>80</v>
      </c>
      <c r="Q225" s="759"/>
      <c r="R225" s="759"/>
      <c r="S225" s="759"/>
      <c r="T225" s="759"/>
      <c r="U225" s="759"/>
      <c r="V225" s="760"/>
      <c r="W225" s="37" t="s">
        <v>69</v>
      </c>
      <c r="X225" s="743">
        <f>IFERROR(SUM(X212:X223),"0")</f>
        <v>78.800000000000011</v>
      </c>
      <c r="Y225" s="743">
        <f>IFERROR(SUM(Y212:Y223),"0")</f>
        <v>82.2</v>
      </c>
      <c r="Z225" s="37"/>
      <c r="AA225" s="744"/>
      <c r="AB225" s="744"/>
      <c r="AC225" s="744"/>
    </row>
    <row r="226" spans="1:68" ht="14.25" hidden="1" customHeight="1" x14ac:dyDescent="0.25">
      <c r="A226" s="754" t="s">
        <v>181</v>
      </c>
      <c r="B226" s="755"/>
      <c r="C226" s="755"/>
      <c r="D226" s="755"/>
      <c r="E226" s="755"/>
      <c r="F226" s="755"/>
      <c r="G226" s="755"/>
      <c r="H226" s="755"/>
      <c r="I226" s="755"/>
      <c r="J226" s="755"/>
      <c r="K226" s="755"/>
      <c r="L226" s="755"/>
      <c r="M226" s="755"/>
      <c r="N226" s="755"/>
      <c r="O226" s="755"/>
      <c r="P226" s="755"/>
      <c r="Q226" s="755"/>
      <c r="R226" s="755"/>
      <c r="S226" s="755"/>
      <c r="T226" s="755"/>
      <c r="U226" s="755"/>
      <c r="V226" s="755"/>
      <c r="W226" s="755"/>
      <c r="X226" s="755"/>
      <c r="Y226" s="755"/>
      <c r="Z226" s="755"/>
      <c r="AA226" s="737"/>
      <c r="AB226" s="737"/>
      <c r="AC226" s="737"/>
    </row>
    <row r="227" spans="1:68" ht="27" hidden="1" customHeight="1" x14ac:dyDescent="0.25">
      <c r="A227" s="54" t="s">
        <v>384</v>
      </c>
      <c r="B227" s="54" t="s">
        <v>385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37" t="s">
        <v>386</v>
      </c>
      <c r="Q227" s="746"/>
      <c r="R227" s="746"/>
      <c r="S227" s="746"/>
      <c r="T227" s="747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6"/>
      <c r="R228" s="746"/>
      <c r="S228" s="746"/>
      <c r="T228" s="747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6"/>
      <c r="R229" s="746"/>
      <c r="S229" s="746"/>
      <c r="T229" s="747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394</v>
      </c>
      <c r="B230" s="54" t="s">
        <v>395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6"/>
      <c r="R230" s="746"/>
      <c r="S230" s="746"/>
      <c r="T230" s="747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62"/>
      <c r="B231" s="755"/>
      <c r="C231" s="755"/>
      <c r="D231" s="755"/>
      <c r="E231" s="755"/>
      <c r="F231" s="755"/>
      <c r="G231" s="755"/>
      <c r="H231" s="755"/>
      <c r="I231" s="755"/>
      <c r="J231" s="755"/>
      <c r="K231" s="755"/>
      <c r="L231" s="755"/>
      <c r="M231" s="755"/>
      <c r="N231" s="755"/>
      <c r="O231" s="763"/>
      <c r="P231" s="758" t="s">
        <v>80</v>
      </c>
      <c r="Q231" s="759"/>
      <c r="R231" s="759"/>
      <c r="S231" s="759"/>
      <c r="T231" s="759"/>
      <c r="U231" s="759"/>
      <c r="V231" s="760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55"/>
      <c r="B232" s="755"/>
      <c r="C232" s="755"/>
      <c r="D232" s="755"/>
      <c r="E232" s="755"/>
      <c r="F232" s="755"/>
      <c r="G232" s="755"/>
      <c r="H232" s="755"/>
      <c r="I232" s="755"/>
      <c r="J232" s="755"/>
      <c r="K232" s="755"/>
      <c r="L232" s="755"/>
      <c r="M232" s="755"/>
      <c r="N232" s="755"/>
      <c r="O232" s="763"/>
      <c r="P232" s="758" t="s">
        <v>80</v>
      </c>
      <c r="Q232" s="759"/>
      <c r="R232" s="759"/>
      <c r="S232" s="759"/>
      <c r="T232" s="759"/>
      <c r="U232" s="759"/>
      <c r="V232" s="760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68" t="s">
        <v>396</v>
      </c>
      <c r="B233" s="755"/>
      <c r="C233" s="755"/>
      <c r="D233" s="755"/>
      <c r="E233" s="755"/>
      <c r="F233" s="755"/>
      <c r="G233" s="755"/>
      <c r="H233" s="755"/>
      <c r="I233" s="755"/>
      <c r="J233" s="755"/>
      <c r="K233" s="755"/>
      <c r="L233" s="755"/>
      <c r="M233" s="755"/>
      <c r="N233" s="755"/>
      <c r="O233" s="755"/>
      <c r="P233" s="755"/>
      <c r="Q233" s="755"/>
      <c r="R233" s="755"/>
      <c r="S233" s="755"/>
      <c r="T233" s="755"/>
      <c r="U233" s="755"/>
      <c r="V233" s="755"/>
      <c r="W233" s="755"/>
      <c r="X233" s="755"/>
      <c r="Y233" s="755"/>
      <c r="Z233" s="755"/>
      <c r="AA233" s="736"/>
      <c r="AB233" s="736"/>
      <c r="AC233" s="736"/>
    </row>
    <row r="234" spans="1:68" ht="14.25" hidden="1" customHeight="1" x14ac:dyDescent="0.25">
      <c r="A234" s="754" t="s">
        <v>90</v>
      </c>
      <c r="B234" s="755"/>
      <c r="C234" s="755"/>
      <c r="D234" s="755"/>
      <c r="E234" s="755"/>
      <c r="F234" s="755"/>
      <c r="G234" s="755"/>
      <c r="H234" s="755"/>
      <c r="I234" s="755"/>
      <c r="J234" s="755"/>
      <c r="K234" s="755"/>
      <c r="L234" s="755"/>
      <c r="M234" s="755"/>
      <c r="N234" s="755"/>
      <c r="O234" s="755"/>
      <c r="P234" s="755"/>
      <c r="Q234" s="755"/>
      <c r="R234" s="755"/>
      <c r="S234" s="755"/>
      <c r="T234" s="755"/>
      <c r="U234" s="755"/>
      <c r="V234" s="755"/>
      <c r="W234" s="755"/>
      <c r="X234" s="755"/>
      <c r="Y234" s="755"/>
      <c r="Z234" s="755"/>
      <c r="AA234" s="737"/>
      <c r="AB234" s="737"/>
      <c r="AC234" s="737"/>
    </row>
    <row r="235" spans="1:68" ht="27" hidden="1" customHeight="1" x14ac:dyDescent="0.25">
      <c r="A235" s="54" t="s">
        <v>397</v>
      </c>
      <c r="B235" s="54" t="s">
        <v>398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6"/>
      <c r="R235" s="746"/>
      <c r="S235" s="746"/>
      <c r="T235" s="747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6"/>
      <c r="R236" s="746"/>
      <c r="S236" s="746"/>
      <c r="T236" s="747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1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6"/>
      <c r="R237" s="746"/>
      <c r="S237" s="746"/>
      <c r="T237" s="747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406</v>
      </c>
      <c r="B238" s="54" t="s">
        <v>407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6"/>
      <c r="R238" s="746"/>
      <c r="S238" s="746"/>
      <c r="T238" s="747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406</v>
      </c>
      <c r="B239" s="54" t="s">
        <v>409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6"/>
      <c r="R239" s="746"/>
      <c r="S239" s="746"/>
      <c r="T239" s="747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6"/>
      <c r="R240" s="746"/>
      <c r="S240" s="746"/>
      <c r="T240" s="747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6"/>
      <c r="R241" s="746"/>
      <c r="S241" s="746"/>
      <c r="T241" s="747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6"/>
      <c r="R242" s="746"/>
      <c r="S242" s="746"/>
      <c r="T242" s="747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62"/>
      <c r="B243" s="755"/>
      <c r="C243" s="755"/>
      <c r="D243" s="755"/>
      <c r="E243" s="755"/>
      <c r="F243" s="755"/>
      <c r="G243" s="755"/>
      <c r="H243" s="755"/>
      <c r="I243" s="755"/>
      <c r="J243" s="755"/>
      <c r="K243" s="755"/>
      <c r="L243" s="755"/>
      <c r="M243" s="755"/>
      <c r="N243" s="755"/>
      <c r="O243" s="763"/>
      <c r="P243" s="758" t="s">
        <v>80</v>
      </c>
      <c r="Q243" s="759"/>
      <c r="R243" s="759"/>
      <c r="S243" s="759"/>
      <c r="T243" s="759"/>
      <c r="U243" s="759"/>
      <c r="V243" s="760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55"/>
      <c r="B244" s="755"/>
      <c r="C244" s="755"/>
      <c r="D244" s="755"/>
      <c r="E244" s="755"/>
      <c r="F244" s="755"/>
      <c r="G244" s="755"/>
      <c r="H244" s="755"/>
      <c r="I244" s="755"/>
      <c r="J244" s="755"/>
      <c r="K244" s="755"/>
      <c r="L244" s="755"/>
      <c r="M244" s="755"/>
      <c r="N244" s="755"/>
      <c r="O244" s="763"/>
      <c r="P244" s="758" t="s">
        <v>80</v>
      </c>
      <c r="Q244" s="759"/>
      <c r="R244" s="759"/>
      <c r="S244" s="759"/>
      <c r="T244" s="759"/>
      <c r="U244" s="759"/>
      <c r="V244" s="760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68" t="s">
        <v>416</v>
      </c>
      <c r="B245" s="755"/>
      <c r="C245" s="755"/>
      <c r="D245" s="755"/>
      <c r="E245" s="755"/>
      <c r="F245" s="755"/>
      <c r="G245" s="755"/>
      <c r="H245" s="755"/>
      <c r="I245" s="755"/>
      <c r="J245" s="755"/>
      <c r="K245" s="755"/>
      <c r="L245" s="755"/>
      <c r="M245" s="755"/>
      <c r="N245" s="755"/>
      <c r="O245" s="755"/>
      <c r="P245" s="755"/>
      <c r="Q245" s="755"/>
      <c r="R245" s="755"/>
      <c r="S245" s="755"/>
      <c r="T245" s="755"/>
      <c r="U245" s="755"/>
      <c r="V245" s="755"/>
      <c r="W245" s="755"/>
      <c r="X245" s="755"/>
      <c r="Y245" s="755"/>
      <c r="Z245" s="755"/>
      <c r="AA245" s="736"/>
      <c r="AB245" s="736"/>
      <c r="AC245" s="736"/>
    </row>
    <row r="246" spans="1:68" ht="14.25" hidden="1" customHeight="1" x14ac:dyDescent="0.25">
      <c r="A246" s="754" t="s">
        <v>90</v>
      </c>
      <c r="B246" s="755"/>
      <c r="C246" s="755"/>
      <c r="D246" s="755"/>
      <c r="E246" s="755"/>
      <c r="F246" s="755"/>
      <c r="G246" s="755"/>
      <c r="H246" s="755"/>
      <c r="I246" s="755"/>
      <c r="J246" s="755"/>
      <c r="K246" s="755"/>
      <c r="L246" s="755"/>
      <c r="M246" s="755"/>
      <c r="N246" s="755"/>
      <c r="O246" s="755"/>
      <c r="P246" s="755"/>
      <c r="Q246" s="755"/>
      <c r="R246" s="755"/>
      <c r="S246" s="755"/>
      <c r="T246" s="755"/>
      <c r="U246" s="755"/>
      <c r="V246" s="755"/>
      <c r="W246" s="755"/>
      <c r="X246" s="755"/>
      <c r="Y246" s="755"/>
      <c r="Z246" s="755"/>
      <c r="AA246" s="737"/>
      <c r="AB246" s="737"/>
      <c r="AC246" s="737"/>
    </row>
    <row r="247" spans="1:68" ht="27" hidden="1" customHeight="1" x14ac:dyDescent="0.25">
      <c r="A247" s="54" t="s">
        <v>417</v>
      </c>
      <c r="B247" s="54" t="s">
        <v>418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6"/>
      <c r="R247" s="746"/>
      <c r="S247" s="746"/>
      <c r="T247" s="747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417</v>
      </c>
      <c r="B248" s="54" t="s">
        <v>420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6"/>
      <c r="R248" s="746"/>
      <c r="S248" s="746"/>
      <c r="T248" s="747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6"/>
      <c r="R249" s="746"/>
      <c r="S249" s="746"/>
      <c r="T249" s="747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6"/>
      <c r="R250" s="746"/>
      <c r="S250" s="746"/>
      <c r="T250" s="747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6"/>
      <c r="R251" s="746"/>
      <c r="S251" s="746"/>
      <c r="T251" s="747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6"/>
      <c r="R252" s="746"/>
      <c r="S252" s="746"/>
      <c r="T252" s="747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6"/>
      <c r="R253" s="746"/>
      <c r="S253" s="746"/>
      <c r="T253" s="747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6"/>
      <c r="R254" s="746"/>
      <c r="S254" s="746"/>
      <c r="T254" s="747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6"/>
      <c r="R255" s="746"/>
      <c r="S255" s="746"/>
      <c r="T255" s="747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62"/>
      <c r="B256" s="755"/>
      <c r="C256" s="755"/>
      <c r="D256" s="755"/>
      <c r="E256" s="755"/>
      <c r="F256" s="755"/>
      <c r="G256" s="755"/>
      <c r="H256" s="755"/>
      <c r="I256" s="755"/>
      <c r="J256" s="755"/>
      <c r="K256" s="755"/>
      <c r="L256" s="755"/>
      <c r="M256" s="755"/>
      <c r="N256" s="755"/>
      <c r="O256" s="763"/>
      <c r="P256" s="758" t="s">
        <v>80</v>
      </c>
      <c r="Q256" s="759"/>
      <c r="R256" s="759"/>
      <c r="S256" s="759"/>
      <c r="T256" s="759"/>
      <c r="U256" s="759"/>
      <c r="V256" s="760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55"/>
      <c r="B257" s="755"/>
      <c r="C257" s="755"/>
      <c r="D257" s="755"/>
      <c r="E257" s="755"/>
      <c r="F257" s="755"/>
      <c r="G257" s="755"/>
      <c r="H257" s="755"/>
      <c r="I257" s="755"/>
      <c r="J257" s="755"/>
      <c r="K257" s="755"/>
      <c r="L257" s="755"/>
      <c r="M257" s="755"/>
      <c r="N257" s="755"/>
      <c r="O257" s="763"/>
      <c r="P257" s="758" t="s">
        <v>80</v>
      </c>
      <c r="Q257" s="759"/>
      <c r="R257" s="759"/>
      <c r="S257" s="759"/>
      <c r="T257" s="759"/>
      <c r="U257" s="759"/>
      <c r="V257" s="760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4" t="s">
        <v>139</v>
      </c>
      <c r="B258" s="755"/>
      <c r="C258" s="755"/>
      <c r="D258" s="755"/>
      <c r="E258" s="755"/>
      <c r="F258" s="755"/>
      <c r="G258" s="755"/>
      <c r="H258" s="755"/>
      <c r="I258" s="755"/>
      <c r="J258" s="755"/>
      <c r="K258" s="755"/>
      <c r="L258" s="755"/>
      <c r="M258" s="755"/>
      <c r="N258" s="755"/>
      <c r="O258" s="755"/>
      <c r="P258" s="755"/>
      <c r="Q258" s="755"/>
      <c r="R258" s="755"/>
      <c r="S258" s="755"/>
      <c r="T258" s="755"/>
      <c r="U258" s="755"/>
      <c r="V258" s="755"/>
      <c r="W258" s="755"/>
      <c r="X258" s="755"/>
      <c r="Y258" s="755"/>
      <c r="Z258" s="755"/>
      <c r="AA258" s="737"/>
      <c r="AB258" s="737"/>
      <c r="AC258" s="737"/>
    </row>
    <row r="259" spans="1:68" ht="27" hidden="1" customHeight="1" x14ac:dyDescent="0.25">
      <c r="A259" s="54" t="s">
        <v>438</v>
      </c>
      <c r="B259" s="54" t="s">
        <v>439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6"/>
      <c r="R259" s="746"/>
      <c r="S259" s="746"/>
      <c r="T259" s="747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62"/>
      <c r="B260" s="755"/>
      <c r="C260" s="755"/>
      <c r="D260" s="755"/>
      <c r="E260" s="755"/>
      <c r="F260" s="755"/>
      <c r="G260" s="755"/>
      <c r="H260" s="755"/>
      <c r="I260" s="755"/>
      <c r="J260" s="755"/>
      <c r="K260" s="755"/>
      <c r="L260" s="755"/>
      <c r="M260" s="755"/>
      <c r="N260" s="755"/>
      <c r="O260" s="763"/>
      <c r="P260" s="758" t="s">
        <v>80</v>
      </c>
      <c r="Q260" s="759"/>
      <c r="R260" s="759"/>
      <c r="S260" s="759"/>
      <c r="T260" s="759"/>
      <c r="U260" s="759"/>
      <c r="V260" s="760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55"/>
      <c r="B261" s="755"/>
      <c r="C261" s="755"/>
      <c r="D261" s="755"/>
      <c r="E261" s="755"/>
      <c r="F261" s="755"/>
      <c r="G261" s="755"/>
      <c r="H261" s="755"/>
      <c r="I261" s="755"/>
      <c r="J261" s="755"/>
      <c r="K261" s="755"/>
      <c r="L261" s="755"/>
      <c r="M261" s="755"/>
      <c r="N261" s="755"/>
      <c r="O261" s="763"/>
      <c r="P261" s="758" t="s">
        <v>80</v>
      </c>
      <c r="Q261" s="759"/>
      <c r="R261" s="759"/>
      <c r="S261" s="759"/>
      <c r="T261" s="759"/>
      <c r="U261" s="759"/>
      <c r="V261" s="760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68" t="s">
        <v>441</v>
      </c>
      <c r="B262" s="755"/>
      <c r="C262" s="755"/>
      <c r="D262" s="755"/>
      <c r="E262" s="755"/>
      <c r="F262" s="755"/>
      <c r="G262" s="755"/>
      <c r="H262" s="755"/>
      <c r="I262" s="755"/>
      <c r="J262" s="755"/>
      <c r="K262" s="755"/>
      <c r="L262" s="755"/>
      <c r="M262" s="755"/>
      <c r="N262" s="755"/>
      <c r="O262" s="755"/>
      <c r="P262" s="755"/>
      <c r="Q262" s="755"/>
      <c r="R262" s="755"/>
      <c r="S262" s="755"/>
      <c r="T262" s="755"/>
      <c r="U262" s="755"/>
      <c r="V262" s="755"/>
      <c r="W262" s="755"/>
      <c r="X262" s="755"/>
      <c r="Y262" s="755"/>
      <c r="Z262" s="755"/>
      <c r="AA262" s="736"/>
      <c r="AB262" s="736"/>
      <c r="AC262" s="736"/>
    </row>
    <row r="263" spans="1:68" ht="14.25" hidden="1" customHeight="1" x14ac:dyDescent="0.25">
      <c r="A263" s="754" t="s">
        <v>90</v>
      </c>
      <c r="B263" s="755"/>
      <c r="C263" s="755"/>
      <c r="D263" s="755"/>
      <c r="E263" s="755"/>
      <c r="F263" s="755"/>
      <c r="G263" s="755"/>
      <c r="H263" s="755"/>
      <c r="I263" s="755"/>
      <c r="J263" s="755"/>
      <c r="K263" s="755"/>
      <c r="L263" s="755"/>
      <c r="M263" s="755"/>
      <c r="N263" s="755"/>
      <c r="O263" s="755"/>
      <c r="P263" s="755"/>
      <c r="Q263" s="755"/>
      <c r="R263" s="755"/>
      <c r="S263" s="755"/>
      <c r="T263" s="755"/>
      <c r="U263" s="755"/>
      <c r="V263" s="755"/>
      <c r="W263" s="755"/>
      <c r="X263" s="755"/>
      <c r="Y263" s="755"/>
      <c r="Z263" s="755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6"/>
      <c r="R264" s="746"/>
      <c r="S264" s="746"/>
      <c r="T264" s="747"/>
      <c r="U264" s="34"/>
      <c r="V264" s="34"/>
      <c r="W264" s="35" t="s">
        <v>69</v>
      </c>
      <c r="X264" s="741">
        <v>50</v>
      </c>
      <c r="Y264" s="742">
        <f t="shared" ref="Y264:Y272" si="51">IFERROR(IF(X264="",0,CEILING((X264/$H264),1)*$H264),"")</f>
        <v>54</v>
      </c>
      <c r="Z264" s="36">
        <f>IFERROR(IF(Y264=0,"",ROUNDUP(Y264/H264,0)*0.01898),"")</f>
        <v>9.4899999999999998E-2</v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52.013888888888886</v>
      </c>
      <c r="BN264" s="64">
        <f t="shared" ref="BN264:BN272" si="53">IFERROR(Y264*I264/H264,"0")</f>
        <v>56.17499999999999</v>
      </c>
      <c r="BO264" s="64">
        <f t="shared" ref="BO264:BO272" si="54">IFERROR(1/J264*(X264/H264),"0")</f>
        <v>7.2337962962962965E-2</v>
      </c>
      <c r="BP264" s="64">
        <f t="shared" ref="BP264:BP272" si="55">IFERROR(1/J264*(Y264/H264),"0")</f>
        <v>7.8125E-2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6"/>
      <c r="R265" s="746"/>
      <c r="S265" s="746"/>
      <c r="T265" s="747"/>
      <c r="U265" s="34"/>
      <c r="V265" s="34"/>
      <c r="W265" s="35" t="s">
        <v>69</v>
      </c>
      <c r="X265" s="741">
        <v>190</v>
      </c>
      <c r="Y265" s="742">
        <f t="shared" si="51"/>
        <v>194.4</v>
      </c>
      <c r="Z265" s="36">
        <f>IFERROR(IF(Y265=0,"",ROUNDUP(Y265/H265,0)*0.01898),"")</f>
        <v>0.34164</v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197.65277777777777</v>
      </c>
      <c r="BN265" s="64">
        <f t="shared" si="53"/>
        <v>202.22999999999996</v>
      </c>
      <c r="BO265" s="64">
        <f t="shared" si="54"/>
        <v>0.27488425925925924</v>
      </c>
      <c r="BP265" s="64">
        <f t="shared" si="55"/>
        <v>0.28125</v>
      </c>
    </row>
    <row r="266" spans="1:68" ht="27" hidden="1" customHeight="1" x14ac:dyDescent="0.25">
      <c r="A266" s="54" t="s">
        <v>445</v>
      </c>
      <c r="B266" s="54" t="s">
        <v>448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6"/>
      <c r="R266" s="746"/>
      <c r="S266" s="746"/>
      <c r="T266" s="747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6"/>
      <c r="R267" s="746"/>
      <c r="S267" s="746"/>
      <c r="T267" s="747"/>
      <c r="U267" s="34"/>
      <c r="V267" s="34"/>
      <c r="W267" s="35" t="s">
        <v>69</v>
      </c>
      <c r="X267" s="741">
        <v>20</v>
      </c>
      <c r="Y267" s="742">
        <f t="shared" si="51"/>
        <v>21.6</v>
      </c>
      <c r="Z267" s="36">
        <f>IFERROR(IF(Y267=0,"",ROUNDUP(Y267/H267,0)*0.01898),"")</f>
        <v>3.7960000000000001E-2</v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20.805555555555554</v>
      </c>
      <c r="BN267" s="64">
        <f t="shared" si="53"/>
        <v>22.47</v>
      </c>
      <c r="BO267" s="64">
        <f t="shared" si="54"/>
        <v>2.8935185185185182E-2</v>
      </c>
      <c r="BP267" s="64">
        <f t="shared" si="55"/>
        <v>3.125E-2</v>
      </c>
    </row>
    <row r="268" spans="1:68" ht="37.5" hidden="1" customHeight="1" x14ac:dyDescent="0.25">
      <c r="A268" s="54" t="s">
        <v>453</v>
      </c>
      <c r="B268" s="54" t="s">
        <v>454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6"/>
      <c r="R268" s="746"/>
      <c r="S268" s="746"/>
      <c r="T268" s="747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6"/>
      <c r="R269" s="746"/>
      <c r="S269" s="746"/>
      <c r="T269" s="747"/>
      <c r="U269" s="34"/>
      <c r="V269" s="34"/>
      <c r="W269" s="35" t="s">
        <v>69</v>
      </c>
      <c r="X269" s="741">
        <v>10</v>
      </c>
      <c r="Y269" s="742">
        <f t="shared" si="51"/>
        <v>12</v>
      </c>
      <c r="Z269" s="36">
        <f>IFERROR(IF(Y269=0,"",ROUNDUP(Y269/H269,0)*0.00902),"")</f>
        <v>2.7060000000000001E-2</v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10.525</v>
      </c>
      <c r="BN269" s="64">
        <f t="shared" si="53"/>
        <v>12.629999999999999</v>
      </c>
      <c r="BO269" s="64">
        <f t="shared" si="54"/>
        <v>1.893939393939394E-2</v>
      </c>
      <c r="BP269" s="64">
        <f t="shared" si="55"/>
        <v>2.2727272727272728E-2</v>
      </c>
    </row>
    <row r="270" spans="1:68" ht="27" hidden="1" customHeight="1" x14ac:dyDescent="0.25">
      <c r="A270" s="54" t="s">
        <v>459</v>
      </c>
      <c r="B270" s="54" t="s">
        <v>460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6"/>
      <c r="R270" s="746"/>
      <c r="S270" s="746"/>
      <c r="T270" s="747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462</v>
      </c>
      <c r="B271" s="54" t="s">
        <v>463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6"/>
      <c r="R271" s="746"/>
      <c r="S271" s="746"/>
      <c r="T271" s="747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465</v>
      </c>
      <c r="B272" s="54" t="s">
        <v>466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6"/>
      <c r="R272" s="746"/>
      <c r="S272" s="746"/>
      <c r="T272" s="747"/>
      <c r="U272" s="34"/>
      <c r="V272" s="34"/>
      <c r="W272" s="35" t="s">
        <v>69</v>
      </c>
      <c r="X272" s="741">
        <v>56</v>
      </c>
      <c r="Y272" s="742">
        <f t="shared" si="51"/>
        <v>60</v>
      </c>
      <c r="Z272" s="36">
        <f>IFERROR(IF(Y272=0,"",ROUNDUP(Y272/H272,0)*0.00902),"")</f>
        <v>0.10824</v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58.351999999999997</v>
      </c>
      <c r="BN272" s="64">
        <f t="shared" si="53"/>
        <v>62.52</v>
      </c>
      <c r="BO272" s="64">
        <f t="shared" si="54"/>
        <v>8.484848484848484E-2</v>
      </c>
      <c r="BP272" s="64">
        <f t="shared" si="55"/>
        <v>9.0909090909090912E-2</v>
      </c>
    </row>
    <row r="273" spans="1:68" x14ac:dyDescent="0.2">
      <c r="A273" s="762"/>
      <c r="B273" s="755"/>
      <c r="C273" s="755"/>
      <c r="D273" s="755"/>
      <c r="E273" s="755"/>
      <c r="F273" s="755"/>
      <c r="G273" s="755"/>
      <c r="H273" s="755"/>
      <c r="I273" s="755"/>
      <c r="J273" s="755"/>
      <c r="K273" s="755"/>
      <c r="L273" s="755"/>
      <c r="M273" s="755"/>
      <c r="N273" s="755"/>
      <c r="O273" s="763"/>
      <c r="P273" s="758" t="s">
        <v>80</v>
      </c>
      <c r="Q273" s="759"/>
      <c r="R273" s="759"/>
      <c r="S273" s="759"/>
      <c r="T273" s="759"/>
      <c r="U273" s="759"/>
      <c r="V273" s="760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37.774074074074072</v>
      </c>
      <c r="Y273" s="743">
        <f>IFERROR(Y264/H264,"0")+IFERROR(Y265/H265,"0")+IFERROR(Y266/H266,"0")+IFERROR(Y267/H267,"0")+IFERROR(Y268/H268,"0")+IFERROR(Y269/H269,"0")+IFERROR(Y270/H270,"0")+IFERROR(Y271/H271,"0")+IFERROR(Y272/H272,"0")</f>
        <v>40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0.60980000000000001</v>
      </c>
      <c r="AA273" s="744"/>
      <c r="AB273" s="744"/>
      <c r="AC273" s="744"/>
    </row>
    <row r="274" spans="1:68" x14ac:dyDescent="0.2">
      <c r="A274" s="755"/>
      <c r="B274" s="755"/>
      <c r="C274" s="755"/>
      <c r="D274" s="755"/>
      <c r="E274" s="755"/>
      <c r="F274" s="755"/>
      <c r="G274" s="755"/>
      <c r="H274" s="755"/>
      <c r="I274" s="755"/>
      <c r="J274" s="755"/>
      <c r="K274" s="755"/>
      <c r="L274" s="755"/>
      <c r="M274" s="755"/>
      <c r="N274" s="755"/>
      <c r="O274" s="763"/>
      <c r="P274" s="758" t="s">
        <v>80</v>
      </c>
      <c r="Q274" s="759"/>
      <c r="R274" s="759"/>
      <c r="S274" s="759"/>
      <c r="T274" s="759"/>
      <c r="U274" s="759"/>
      <c r="V274" s="760"/>
      <c r="W274" s="37" t="s">
        <v>69</v>
      </c>
      <c r="X274" s="743">
        <f>IFERROR(SUM(X264:X272),"0")</f>
        <v>326</v>
      </c>
      <c r="Y274" s="743">
        <f>IFERROR(SUM(Y264:Y272),"0")</f>
        <v>342</v>
      </c>
      <c r="Z274" s="37"/>
      <c r="AA274" s="744"/>
      <c r="AB274" s="744"/>
      <c r="AC274" s="744"/>
    </row>
    <row r="275" spans="1:68" ht="16.5" hidden="1" customHeight="1" x14ac:dyDescent="0.25">
      <c r="A275" s="768" t="s">
        <v>468</v>
      </c>
      <c r="B275" s="755"/>
      <c r="C275" s="755"/>
      <c r="D275" s="755"/>
      <c r="E275" s="755"/>
      <c r="F275" s="755"/>
      <c r="G275" s="755"/>
      <c r="H275" s="755"/>
      <c r="I275" s="755"/>
      <c r="J275" s="755"/>
      <c r="K275" s="755"/>
      <c r="L275" s="755"/>
      <c r="M275" s="755"/>
      <c r="N275" s="755"/>
      <c r="O275" s="755"/>
      <c r="P275" s="755"/>
      <c r="Q275" s="755"/>
      <c r="R275" s="755"/>
      <c r="S275" s="755"/>
      <c r="T275" s="755"/>
      <c r="U275" s="755"/>
      <c r="V275" s="755"/>
      <c r="W275" s="755"/>
      <c r="X275" s="755"/>
      <c r="Y275" s="755"/>
      <c r="Z275" s="755"/>
      <c r="AA275" s="736"/>
      <c r="AB275" s="736"/>
      <c r="AC275" s="736"/>
    </row>
    <row r="276" spans="1:68" ht="14.25" hidden="1" customHeight="1" x14ac:dyDescent="0.25">
      <c r="A276" s="754" t="s">
        <v>90</v>
      </c>
      <c r="B276" s="755"/>
      <c r="C276" s="755"/>
      <c r="D276" s="755"/>
      <c r="E276" s="755"/>
      <c r="F276" s="755"/>
      <c r="G276" s="755"/>
      <c r="H276" s="755"/>
      <c r="I276" s="755"/>
      <c r="J276" s="755"/>
      <c r="K276" s="755"/>
      <c r="L276" s="755"/>
      <c r="M276" s="755"/>
      <c r="N276" s="755"/>
      <c r="O276" s="755"/>
      <c r="P276" s="755"/>
      <c r="Q276" s="755"/>
      <c r="R276" s="755"/>
      <c r="S276" s="755"/>
      <c r="T276" s="755"/>
      <c r="U276" s="755"/>
      <c r="V276" s="755"/>
      <c r="W276" s="755"/>
      <c r="X276" s="755"/>
      <c r="Y276" s="755"/>
      <c r="Z276" s="755"/>
      <c r="AA276" s="737"/>
      <c r="AB276" s="737"/>
      <c r="AC276" s="737"/>
    </row>
    <row r="277" spans="1:68" ht="37.5" hidden="1" customHeight="1" x14ac:dyDescent="0.25">
      <c r="A277" s="54" t="s">
        <v>469</v>
      </c>
      <c r="B277" s="54" t="s">
        <v>470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6"/>
      <c r="R277" s="746"/>
      <c r="S277" s="746"/>
      <c r="T277" s="747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62"/>
      <c r="B278" s="755"/>
      <c r="C278" s="755"/>
      <c r="D278" s="755"/>
      <c r="E278" s="755"/>
      <c r="F278" s="755"/>
      <c r="G278" s="755"/>
      <c r="H278" s="755"/>
      <c r="I278" s="755"/>
      <c r="J278" s="755"/>
      <c r="K278" s="755"/>
      <c r="L278" s="755"/>
      <c r="M278" s="755"/>
      <c r="N278" s="755"/>
      <c r="O278" s="763"/>
      <c r="P278" s="758" t="s">
        <v>80</v>
      </c>
      <c r="Q278" s="759"/>
      <c r="R278" s="759"/>
      <c r="S278" s="759"/>
      <c r="T278" s="759"/>
      <c r="U278" s="759"/>
      <c r="V278" s="760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55"/>
      <c r="B279" s="755"/>
      <c r="C279" s="755"/>
      <c r="D279" s="755"/>
      <c r="E279" s="755"/>
      <c r="F279" s="755"/>
      <c r="G279" s="755"/>
      <c r="H279" s="755"/>
      <c r="I279" s="755"/>
      <c r="J279" s="755"/>
      <c r="K279" s="755"/>
      <c r="L279" s="755"/>
      <c r="M279" s="755"/>
      <c r="N279" s="755"/>
      <c r="O279" s="763"/>
      <c r="P279" s="758" t="s">
        <v>80</v>
      </c>
      <c r="Q279" s="759"/>
      <c r="R279" s="759"/>
      <c r="S279" s="759"/>
      <c r="T279" s="759"/>
      <c r="U279" s="759"/>
      <c r="V279" s="760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68" t="s">
        <v>471</v>
      </c>
      <c r="B280" s="755"/>
      <c r="C280" s="755"/>
      <c r="D280" s="755"/>
      <c r="E280" s="755"/>
      <c r="F280" s="755"/>
      <c r="G280" s="755"/>
      <c r="H280" s="755"/>
      <c r="I280" s="755"/>
      <c r="J280" s="755"/>
      <c r="K280" s="755"/>
      <c r="L280" s="755"/>
      <c r="M280" s="755"/>
      <c r="N280" s="755"/>
      <c r="O280" s="755"/>
      <c r="P280" s="755"/>
      <c r="Q280" s="755"/>
      <c r="R280" s="755"/>
      <c r="S280" s="755"/>
      <c r="T280" s="755"/>
      <c r="U280" s="755"/>
      <c r="V280" s="755"/>
      <c r="W280" s="755"/>
      <c r="X280" s="755"/>
      <c r="Y280" s="755"/>
      <c r="Z280" s="755"/>
      <c r="AA280" s="736"/>
      <c r="AB280" s="736"/>
      <c r="AC280" s="736"/>
    </row>
    <row r="281" spans="1:68" ht="14.25" hidden="1" customHeight="1" x14ac:dyDescent="0.25">
      <c r="A281" s="754" t="s">
        <v>90</v>
      </c>
      <c r="B281" s="755"/>
      <c r="C281" s="755"/>
      <c r="D281" s="755"/>
      <c r="E281" s="755"/>
      <c r="F281" s="755"/>
      <c r="G281" s="755"/>
      <c r="H281" s="755"/>
      <c r="I281" s="755"/>
      <c r="J281" s="755"/>
      <c r="K281" s="755"/>
      <c r="L281" s="755"/>
      <c r="M281" s="755"/>
      <c r="N281" s="755"/>
      <c r="O281" s="755"/>
      <c r="P281" s="755"/>
      <c r="Q281" s="755"/>
      <c r="R281" s="755"/>
      <c r="S281" s="755"/>
      <c r="T281" s="755"/>
      <c r="U281" s="755"/>
      <c r="V281" s="755"/>
      <c r="W281" s="755"/>
      <c r="X281" s="755"/>
      <c r="Y281" s="755"/>
      <c r="Z281" s="755"/>
      <c r="AA281" s="737"/>
      <c r="AB281" s="737"/>
      <c r="AC281" s="737"/>
    </row>
    <row r="282" spans="1:68" ht="27" hidden="1" customHeight="1" x14ac:dyDescent="0.25">
      <c r="A282" s="54" t="s">
        <v>472</v>
      </c>
      <c r="B282" s="54" t="s">
        <v>473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6"/>
      <c r="R282" s="746"/>
      <c r="S282" s="746"/>
      <c r="T282" s="747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474</v>
      </c>
      <c r="B283" s="54" t="s">
        <v>475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6"/>
      <c r="R283" s="746"/>
      <c r="S283" s="746"/>
      <c r="T283" s="747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477</v>
      </c>
      <c r="B284" s="54" t="s">
        <v>478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6"/>
      <c r="R284" s="746"/>
      <c r="S284" s="746"/>
      <c r="T284" s="747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62"/>
      <c r="B285" s="755"/>
      <c r="C285" s="755"/>
      <c r="D285" s="755"/>
      <c r="E285" s="755"/>
      <c r="F285" s="755"/>
      <c r="G285" s="755"/>
      <c r="H285" s="755"/>
      <c r="I285" s="755"/>
      <c r="J285" s="755"/>
      <c r="K285" s="755"/>
      <c r="L285" s="755"/>
      <c r="M285" s="755"/>
      <c r="N285" s="755"/>
      <c r="O285" s="763"/>
      <c r="P285" s="758" t="s">
        <v>80</v>
      </c>
      <c r="Q285" s="759"/>
      <c r="R285" s="759"/>
      <c r="S285" s="759"/>
      <c r="T285" s="759"/>
      <c r="U285" s="759"/>
      <c r="V285" s="760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55"/>
      <c r="B286" s="755"/>
      <c r="C286" s="755"/>
      <c r="D286" s="755"/>
      <c r="E286" s="755"/>
      <c r="F286" s="755"/>
      <c r="G286" s="755"/>
      <c r="H286" s="755"/>
      <c r="I286" s="755"/>
      <c r="J286" s="755"/>
      <c r="K286" s="755"/>
      <c r="L286" s="755"/>
      <c r="M286" s="755"/>
      <c r="N286" s="755"/>
      <c r="O286" s="763"/>
      <c r="P286" s="758" t="s">
        <v>80</v>
      </c>
      <c r="Q286" s="759"/>
      <c r="R286" s="759"/>
      <c r="S286" s="759"/>
      <c r="T286" s="759"/>
      <c r="U286" s="759"/>
      <c r="V286" s="760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68" t="s">
        <v>480</v>
      </c>
      <c r="B287" s="755"/>
      <c r="C287" s="755"/>
      <c r="D287" s="755"/>
      <c r="E287" s="755"/>
      <c r="F287" s="755"/>
      <c r="G287" s="755"/>
      <c r="H287" s="755"/>
      <c r="I287" s="755"/>
      <c r="J287" s="755"/>
      <c r="K287" s="755"/>
      <c r="L287" s="755"/>
      <c r="M287" s="755"/>
      <c r="N287" s="755"/>
      <c r="O287" s="755"/>
      <c r="P287" s="755"/>
      <c r="Q287" s="755"/>
      <c r="R287" s="755"/>
      <c r="S287" s="755"/>
      <c r="T287" s="755"/>
      <c r="U287" s="755"/>
      <c r="V287" s="755"/>
      <c r="W287" s="755"/>
      <c r="X287" s="755"/>
      <c r="Y287" s="755"/>
      <c r="Z287" s="755"/>
      <c r="AA287" s="736"/>
      <c r="AB287" s="736"/>
      <c r="AC287" s="736"/>
    </row>
    <row r="288" spans="1:68" ht="14.25" hidden="1" customHeight="1" x14ac:dyDescent="0.25">
      <c r="A288" s="754" t="s">
        <v>64</v>
      </c>
      <c r="B288" s="755"/>
      <c r="C288" s="755"/>
      <c r="D288" s="755"/>
      <c r="E288" s="755"/>
      <c r="F288" s="755"/>
      <c r="G288" s="755"/>
      <c r="H288" s="755"/>
      <c r="I288" s="755"/>
      <c r="J288" s="755"/>
      <c r="K288" s="755"/>
      <c r="L288" s="755"/>
      <c r="M288" s="755"/>
      <c r="N288" s="755"/>
      <c r="O288" s="755"/>
      <c r="P288" s="755"/>
      <c r="Q288" s="755"/>
      <c r="R288" s="755"/>
      <c r="S288" s="755"/>
      <c r="T288" s="755"/>
      <c r="U288" s="755"/>
      <c r="V288" s="755"/>
      <c r="W288" s="755"/>
      <c r="X288" s="755"/>
      <c r="Y288" s="755"/>
      <c r="Z288" s="755"/>
      <c r="AA288" s="737"/>
      <c r="AB288" s="737"/>
      <c r="AC288" s="737"/>
    </row>
    <row r="289" spans="1:68" ht="37.5" hidden="1" customHeight="1" x14ac:dyDescent="0.25">
      <c r="A289" s="54" t="s">
        <v>481</v>
      </c>
      <c r="B289" s="54" t="s">
        <v>482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6"/>
      <c r="R289" s="746"/>
      <c r="S289" s="746"/>
      <c r="T289" s="747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484</v>
      </c>
      <c r="B290" s="54" t="s">
        <v>485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6"/>
      <c r="R290" s="746"/>
      <c r="S290" s="746"/>
      <c r="T290" s="747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487</v>
      </c>
      <c r="B291" s="54" t="s">
        <v>488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6"/>
      <c r="R291" s="746"/>
      <c r="S291" s="746"/>
      <c r="T291" s="747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6"/>
      <c r="R292" s="746"/>
      <c r="S292" s="746"/>
      <c r="T292" s="747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493</v>
      </c>
      <c r="B293" s="54" t="s">
        <v>494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6"/>
      <c r="R293" s="746"/>
      <c r="S293" s="746"/>
      <c r="T293" s="747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495</v>
      </c>
      <c r="B294" s="54" t="s">
        <v>496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6"/>
      <c r="R294" s="746"/>
      <c r="S294" s="746"/>
      <c r="T294" s="747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62"/>
      <c r="B295" s="755"/>
      <c r="C295" s="755"/>
      <c r="D295" s="755"/>
      <c r="E295" s="755"/>
      <c r="F295" s="755"/>
      <c r="G295" s="755"/>
      <c r="H295" s="755"/>
      <c r="I295" s="755"/>
      <c r="J295" s="755"/>
      <c r="K295" s="755"/>
      <c r="L295" s="755"/>
      <c r="M295" s="755"/>
      <c r="N295" s="755"/>
      <c r="O295" s="763"/>
      <c r="P295" s="758" t="s">
        <v>80</v>
      </c>
      <c r="Q295" s="759"/>
      <c r="R295" s="759"/>
      <c r="S295" s="759"/>
      <c r="T295" s="759"/>
      <c r="U295" s="759"/>
      <c r="V295" s="760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55"/>
      <c r="B296" s="755"/>
      <c r="C296" s="755"/>
      <c r="D296" s="755"/>
      <c r="E296" s="755"/>
      <c r="F296" s="755"/>
      <c r="G296" s="755"/>
      <c r="H296" s="755"/>
      <c r="I296" s="755"/>
      <c r="J296" s="755"/>
      <c r="K296" s="755"/>
      <c r="L296" s="755"/>
      <c r="M296" s="755"/>
      <c r="N296" s="755"/>
      <c r="O296" s="763"/>
      <c r="P296" s="758" t="s">
        <v>80</v>
      </c>
      <c r="Q296" s="759"/>
      <c r="R296" s="759"/>
      <c r="S296" s="759"/>
      <c r="T296" s="759"/>
      <c r="U296" s="759"/>
      <c r="V296" s="760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68" t="s">
        <v>498</v>
      </c>
      <c r="B297" s="755"/>
      <c r="C297" s="755"/>
      <c r="D297" s="755"/>
      <c r="E297" s="755"/>
      <c r="F297" s="755"/>
      <c r="G297" s="755"/>
      <c r="H297" s="755"/>
      <c r="I297" s="755"/>
      <c r="J297" s="755"/>
      <c r="K297" s="755"/>
      <c r="L297" s="755"/>
      <c r="M297" s="755"/>
      <c r="N297" s="755"/>
      <c r="O297" s="755"/>
      <c r="P297" s="755"/>
      <c r="Q297" s="755"/>
      <c r="R297" s="755"/>
      <c r="S297" s="755"/>
      <c r="T297" s="755"/>
      <c r="U297" s="755"/>
      <c r="V297" s="755"/>
      <c r="W297" s="755"/>
      <c r="X297" s="755"/>
      <c r="Y297" s="755"/>
      <c r="Z297" s="755"/>
      <c r="AA297" s="736"/>
      <c r="AB297" s="736"/>
      <c r="AC297" s="736"/>
    </row>
    <row r="298" spans="1:68" ht="14.25" hidden="1" customHeight="1" x14ac:dyDescent="0.25">
      <c r="A298" s="754" t="s">
        <v>90</v>
      </c>
      <c r="B298" s="755"/>
      <c r="C298" s="755"/>
      <c r="D298" s="755"/>
      <c r="E298" s="755"/>
      <c r="F298" s="755"/>
      <c r="G298" s="755"/>
      <c r="H298" s="755"/>
      <c r="I298" s="755"/>
      <c r="J298" s="755"/>
      <c r="K298" s="755"/>
      <c r="L298" s="755"/>
      <c r="M298" s="755"/>
      <c r="N298" s="755"/>
      <c r="O298" s="755"/>
      <c r="P298" s="755"/>
      <c r="Q298" s="755"/>
      <c r="R298" s="755"/>
      <c r="S298" s="755"/>
      <c r="T298" s="755"/>
      <c r="U298" s="755"/>
      <c r="V298" s="755"/>
      <c r="W298" s="755"/>
      <c r="X298" s="755"/>
      <c r="Y298" s="755"/>
      <c r="Z298" s="755"/>
      <c r="AA298" s="737"/>
      <c r="AB298" s="737"/>
      <c r="AC298" s="737"/>
    </row>
    <row r="299" spans="1:68" ht="27" hidden="1" customHeight="1" x14ac:dyDescent="0.25">
      <c r="A299" s="54" t="s">
        <v>499</v>
      </c>
      <c r="B299" s="54" t="s">
        <v>500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10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6"/>
      <c r="R299" s="746"/>
      <c r="S299" s="746"/>
      <c r="T299" s="747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62"/>
      <c r="B300" s="755"/>
      <c r="C300" s="755"/>
      <c r="D300" s="755"/>
      <c r="E300" s="755"/>
      <c r="F300" s="755"/>
      <c r="G300" s="755"/>
      <c r="H300" s="755"/>
      <c r="I300" s="755"/>
      <c r="J300" s="755"/>
      <c r="K300" s="755"/>
      <c r="L300" s="755"/>
      <c r="M300" s="755"/>
      <c r="N300" s="755"/>
      <c r="O300" s="763"/>
      <c r="P300" s="758" t="s">
        <v>80</v>
      </c>
      <c r="Q300" s="759"/>
      <c r="R300" s="759"/>
      <c r="S300" s="759"/>
      <c r="T300" s="759"/>
      <c r="U300" s="759"/>
      <c r="V300" s="760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55"/>
      <c r="B301" s="755"/>
      <c r="C301" s="755"/>
      <c r="D301" s="755"/>
      <c r="E301" s="755"/>
      <c r="F301" s="755"/>
      <c r="G301" s="755"/>
      <c r="H301" s="755"/>
      <c r="I301" s="755"/>
      <c r="J301" s="755"/>
      <c r="K301" s="755"/>
      <c r="L301" s="755"/>
      <c r="M301" s="755"/>
      <c r="N301" s="755"/>
      <c r="O301" s="763"/>
      <c r="P301" s="758" t="s">
        <v>80</v>
      </c>
      <c r="Q301" s="759"/>
      <c r="R301" s="759"/>
      <c r="S301" s="759"/>
      <c r="T301" s="759"/>
      <c r="U301" s="759"/>
      <c r="V301" s="760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4" t="s">
        <v>150</v>
      </c>
      <c r="B302" s="755"/>
      <c r="C302" s="755"/>
      <c r="D302" s="755"/>
      <c r="E302" s="755"/>
      <c r="F302" s="755"/>
      <c r="G302" s="755"/>
      <c r="H302" s="755"/>
      <c r="I302" s="755"/>
      <c r="J302" s="755"/>
      <c r="K302" s="755"/>
      <c r="L302" s="755"/>
      <c r="M302" s="755"/>
      <c r="N302" s="755"/>
      <c r="O302" s="755"/>
      <c r="P302" s="755"/>
      <c r="Q302" s="755"/>
      <c r="R302" s="755"/>
      <c r="S302" s="755"/>
      <c r="T302" s="755"/>
      <c r="U302" s="755"/>
      <c r="V302" s="755"/>
      <c r="W302" s="755"/>
      <c r="X302" s="755"/>
      <c r="Y302" s="755"/>
      <c r="Z302" s="755"/>
      <c r="AA302" s="737"/>
      <c r="AB302" s="737"/>
      <c r="AC302" s="737"/>
    </row>
    <row r="303" spans="1:68" ht="27" hidden="1" customHeight="1" x14ac:dyDescent="0.25">
      <c r="A303" s="54" t="s">
        <v>502</v>
      </c>
      <c r="B303" s="54" t="s">
        <v>503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8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6"/>
      <c r="R303" s="746"/>
      <c r="S303" s="746"/>
      <c r="T303" s="747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62"/>
      <c r="B304" s="755"/>
      <c r="C304" s="755"/>
      <c r="D304" s="755"/>
      <c r="E304" s="755"/>
      <c r="F304" s="755"/>
      <c r="G304" s="755"/>
      <c r="H304" s="755"/>
      <c r="I304" s="755"/>
      <c r="J304" s="755"/>
      <c r="K304" s="755"/>
      <c r="L304" s="755"/>
      <c r="M304" s="755"/>
      <c r="N304" s="755"/>
      <c r="O304" s="763"/>
      <c r="P304" s="758" t="s">
        <v>80</v>
      </c>
      <c r="Q304" s="759"/>
      <c r="R304" s="759"/>
      <c r="S304" s="759"/>
      <c r="T304" s="759"/>
      <c r="U304" s="759"/>
      <c r="V304" s="760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55"/>
      <c r="B305" s="755"/>
      <c r="C305" s="755"/>
      <c r="D305" s="755"/>
      <c r="E305" s="755"/>
      <c r="F305" s="755"/>
      <c r="G305" s="755"/>
      <c r="H305" s="755"/>
      <c r="I305" s="755"/>
      <c r="J305" s="755"/>
      <c r="K305" s="755"/>
      <c r="L305" s="755"/>
      <c r="M305" s="755"/>
      <c r="N305" s="755"/>
      <c r="O305" s="763"/>
      <c r="P305" s="758" t="s">
        <v>80</v>
      </c>
      <c r="Q305" s="759"/>
      <c r="R305" s="759"/>
      <c r="S305" s="759"/>
      <c r="T305" s="759"/>
      <c r="U305" s="759"/>
      <c r="V305" s="760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4" t="s">
        <v>64</v>
      </c>
      <c r="B306" s="755"/>
      <c r="C306" s="755"/>
      <c r="D306" s="755"/>
      <c r="E306" s="755"/>
      <c r="F306" s="755"/>
      <c r="G306" s="755"/>
      <c r="H306" s="755"/>
      <c r="I306" s="755"/>
      <c r="J306" s="755"/>
      <c r="K306" s="755"/>
      <c r="L306" s="755"/>
      <c r="M306" s="755"/>
      <c r="N306" s="755"/>
      <c r="O306" s="755"/>
      <c r="P306" s="755"/>
      <c r="Q306" s="755"/>
      <c r="R306" s="755"/>
      <c r="S306" s="755"/>
      <c r="T306" s="755"/>
      <c r="U306" s="755"/>
      <c r="V306" s="755"/>
      <c r="W306" s="755"/>
      <c r="X306" s="755"/>
      <c r="Y306" s="755"/>
      <c r="Z306" s="755"/>
      <c r="AA306" s="737"/>
      <c r="AB306" s="737"/>
      <c r="AC306" s="737"/>
    </row>
    <row r="307" spans="1:68" ht="27" hidden="1" customHeight="1" x14ac:dyDescent="0.25">
      <c r="A307" s="54" t="s">
        <v>505</v>
      </c>
      <c r="B307" s="54" t="s">
        <v>506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6"/>
      <c r="R307" s="746"/>
      <c r="S307" s="746"/>
      <c r="T307" s="747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508</v>
      </c>
      <c r="B308" s="54" t="s">
        <v>509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8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6"/>
      <c r="R308" s="746"/>
      <c r="S308" s="746"/>
      <c r="T308" s="747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62"/>
      <c r="B309" s="755"/>
      <c r="C309" s="755"/>
      <c r="D309" s="755"/>
      <c r="E309" s="755"/>
      <c r="F309" s="755"/>
      <c r="G309" s="755"/>
      <c r="H309" s="755"/>
      <c r="I309" s="755"/>
      <c r="J309" s="755"/>
      <c r="K309" s="755"/>
      <c r="L309" s="755"/>
      <c r="M309" s="755"/>
      <c r="N309" s="755"/>
      <c r="O309" s="763"/>
      <c r="P309" s="758" t="s">
        <v>80</v>
      </c>
      <c r="Q309" s="759"/>
      <c r="R309" s="759"/>
      <c r="S309" s="759"/>
      <c r="T309" s="759"/>
      <c r="U309" s="759"/>
      <c r="V309" s="760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55"/>
      <c r="B310" s="755"/>
      <c r="C310" s="755"/>
      <c r="D310" s="755"/>
      <c r="E310" s="755"/>
      <c r="F310" s="755"/>
      <c r="G310" s="755"/>
      <c r="H310" s="755"/>
      <c r="I310" s="755"/>
      <c r="J310" s="755"/>
      <c r="K310" s="755"/>
      <c r="L310" s="755"/>
      <c r="M310" s="755"/>
      <c r="N310" s="755"/>
      <c r="O310" s="763"/>
      <c r="P310" s="758" t="s">
        <v>80</v>
      </c>
      <c r="Q310" s="759"/>
      <c r="R310" s="759"/>
      <c r="S310" s="759"/>
      <c r="T310" s="759"/>
      <c r="U310" s="759"/>
      <c r="V310" s="760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68" t="s">
        <v>511</v>
      </c>
      <c r="B311" s="755"/>
      <c r="C311" s="755"/>
      <c r="D311" s="755"/>
      <c r="E311" s="755"/>
      <c r="F311" s="755"/>
      <c r="G311" s="755"/>
      <c r="H311" s="755"/>
      <c r="I311" s="755"/>
      <c r="J311" s="755"/>
      <c r="K311" s="755"/>
      <c r="L311" s="755"/>
      <c r="M311" s="755"/>
      <c r="N311" s="755"/>
      <c r="O311" s="755"/>
      <c r="P311" s="755"/>
      <c r="Q311" s="755"/>
      <c r="R311" s="755"/>
      <c r="S311" s="755"/>
      <c r="T311" s="755"/>
      <c r="U311" s="755"/>
      <c r="V311" s="755"/>
      <c r="W311" s="755"/>
      <c r="X311" s="755"/>
      <c r="Y311" s="755"/>
      <c r="Z311" s="755"/>
      <c r="AA311" s="736"/>
      <c r="AB311" s="736"/>
      <c r="AC311" s="736"/>
    </row>
    <row r="312" spans="1:68" ht="14.25" hidden="1" customHeight="1" x14ac:dyDescent="0.25">
      <c r="A312" s="754" t="s">
        <v>90</v>
      </c>
      <c r="B312" s="755"/>
      <c r="C312" s="755"/>
      <c r="D312" s="755"/>
      <c r="E312" s="755"/>
      <c r="F312" s="755"/>
      <c r="G312" s="755"/>
      <c r="H312" s="755"/>
      <c r="I312" s="755"/>
      <c r="J312" s="755"/>
      <c r="K312" s="755"/>
      <c r="L312" s="755"/>
      <c r="M312" s="755"/>
      <c r="N312" s="755"/>
      <c r="O312" s="755"/>
      <c r="P312" s="755"/>
      <c r="Q312" s="755"/>
      <c r="R312" s="755"/>
      <c r="S312" s="755"/>
      <c r="T312" s="755"/>
      <c r="U312" s="755"/>
      <c r="V312" s="755"/>
      <c r="W312" s="755"/>
      <c r="X312" s="755"/>
      <c r="Y312" s="755"/>
      <c r="Z312" s="755"/>
      <c r="AA312" s="737"/>
      <c r="AB312" s="737"/>
      <c r="AC312" s="737"/>
    </row>
    <row r="313" spans="1:68" ht="27" hidden="1" customHeight="1" x14ac:dyDescent="0.25">
      <c r="A313" s="54" t="s">
        <v>512</v>
      </c>
      <c r="B313" s="54" t="s">
        <v>513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6"/>
      <c r="R313" s="746"/>
      <c r="S313" s="746"/>
      <c r="T313" s="747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62"/>
      <c r="B314" s="755"/>
      <c r="C314" s="755"/>
      <c r="D314" s="755"/>
      <c r="E314" s="755"/>
      <c r="F314" s="755"/>
      <c r="G314" s="755"/>
      <c r="H314" s="755"/>
      <c r="I314" s="755"/>
      <c r="J314" s="755"/>
      <c r="K314" s="755"/>
      <c r="L314" s="755"/>
      <c r="M314" s="755"/>
      <c r="N314" s="755"/>
      <c r="O314" s="763"/>
      <c r="P314" s="758" t="s">
        <v>80</v>
      </c>
      <c r="Q314" s="759"/>
      <c r="R314" s="759"/>
      <c r="S314" s="759"/>
      <c r="T314" s="759"/>
      <c r="U314" s="759"/>
      <c r="V314" s="760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55"/>
      <c r="B315" s="755"/>
      <c r="C315" s="755"/>
      <c r="D315" s="755"/>
      <c r="E315" s="755"/>
      <c r="F315" s="755"/>
      <c r="G315" s="755"/>
      <c r="H315" s="755"/>
      <c r="I315" s="755"/>
      <c r="J315" s="755"/>
      <c r="K315" s="755"/>
      <c r="L315" s="755"/>
      <c r="M315" s="755"/>
      <c r="N315" s="755"/>
      <c r="O315" s="763"/>
      <c r="P315" s="758" t="s">
        <v>80</v>
      </c>
      <c r="Q315" s="759"/>
      <c r="R315" s="759"/>
      <c r="S315" s="759"/>
      <c r="T315" s="759"/>
      <c r="U315" s="759"/>
      <c r="V315" s="760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4" t="s">
        <v>150</v>
      </c>
      <c r="B316" s="755"/>
      <c r="C316" s="755"/>
      <c r="D316" s="755"/>
      <c r="E316" s="755"/>
      <c r="F316" s="755"/>
      <c r="G316" s="755"/>
      <c r="H316" s="755"/>
      <c r="I316" s="755"/>
      <c r="J316" s="755"/>
      <c r="K316" s="755"/>
      <c r="L316" s="755"/>
      <c r="M316" s="755"/>
      <c r="N316" s="755"/>
      <c r="O316" s="755"/>
      <c r="P316" s="755"/>
      <c r="Q316" s="755"/>
      <c r="R316" s="755"/>
      <c r="S316" s="755"/>
      <c r="T316" s="755"/>
      <c r="U316" s="755"/>
      <c r="V316" s="755"/>
      <c r="W316" s="755"/>
      <c r="X316" s="755"/>
      <c r="Y316" s="755"/>
      <c r="Z316" s="755"/>
      <c r="AA316" s="737"/>
      <c r="AB316" s="737"/>
      <c r="AC316" s="737"/>
    </row>
    <row r="317" spans="1:68" ht="27" hidden="1" customHeight="1" x14ac:dyDescent="0.25">
      <c r="A317" s="54" t="s">
        <v>515</v>
      </c>
      <c r="B317" s="54" t="s">
        <v>516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6"/>
      <c r="R317" s="746"/>
      <c r="S317" s="746"/>
      <c r="T317" s="747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62"/>
      <c r="B318" s="755"/>
      <c r="C318" s="755"/>
      <c r="D318" s="755"/>
      <c r="E318" s="755"/>
      <c r="F318" s="755"/>
      <c r="G318" s="755"/>
      <c r="H318" s="755"/>
      <c r="I318" s="755"/>
      <c r="J318" s="755"/>
      <c r="K318" s="755"/>
      <c r="L318" s="755"/>
      <c r="M318" s="755"/>
      <c r="N318" s="755"/>
      <c r="O318" s="763"/>
      <c r="P318" s="758" t="s">
        <v>80</v>
      </c>
      <c r="Q318" s="759"/>
      <c r="R318" s="759"/>
      <c r="S318" s="759"/>
      <c r="T318" s="759"/>
      <c r="U318" s="759"/>
      <c r="V318" s="760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55"/>
      <c r="B319" s="755"/>
      <c r="C319" s="755"/>
      <c r="D319" s="755"/>
      <c r="E319" s="755"/>
      <c r="F319" s="755"/>
      <c r="G319" s="755"/>
      <c r="H319" s="755"/>
      <c r="I319" s="755"/>
      <c r="J319" s="755"/>
      <c r="K319" s="755"/>
      <c r="L319" s="755"/>
      <c r="M319" s="755"/>
      <c r="N319" s="755"/>
      <c r="O319" s="763"/>
      <c r="P319" s="758" t="s">
        <v>80</v>
      </c>
      <c r="Q319" s="759"/>
      <c r="R319" s="759"/>
      <c r="S319" s="759"/>
      <c r="T319" s="759"/>
      <c r="U319" s="759"/>
      <c r="V319" s="760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4" t="s">
        <v>64</v>
      </c>
      <c r="B320" s="755"/>
      <c r="C320" s="755"/>
      <c r="D320" s="755"/>
      <c r="E320" s="755"/>
      <c r="F320" s="755"/>
      <c r="G320" s="755"/>
      <c r="H320" s="755"/>
      <c r="I320" s="755"/>
      <c r="J320" s="755"/>
      <c r="K320" s="755"/>
      <c r="L320" s="755"/>
      <c r="M320" s="755"/>
      <c r="N320" s="755"/>
      <c r="O320" s="755"/>
      <c r="P320" s="755"/>
      <c r="Q320" s="755"/>
      <c r="R320" s="755"/>
      <c r="S320" s="755"/>
      <c r="T320" s="755"/>
      <c r="U320" s="755"/>
      <c r="V320" s="755"/>
      <c r="W320" s="755"/>
      <c r="X320" s="755"/>
      <c r="Y320" s="755"/>
      <c r="Z320" s="755"/>
      <c r="AA320" s="737"/>
      <c r="AB320" s="737"/>
      <c r="AC320" s="737"/>
    </row>
    <row r="321" spans="1:68" ht="27" hidden="1" customHeight="1" x14ac:dyDescent="0.25">
      <c r="A321" s="54" t="s">
        <v>518</v>
      </c>
      <c r="B321" s="54" t="s">
        <v>519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4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6"/>
      <c r="R321" s="746"/>
      <c r="S321" s="746"/>
      <c r="T321" s="747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6"/>
      <c r="R322" s="746"/>
      <c r="S322" s="746"/>
      <c r="T322" s="747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62"/>
      <c r="B323" s="755"/>
      <c r="C323" s="755"/>
      <c r="D323" s="755"/>
      <c r="E323" s="755"/>
      <c r="F323" s="755"/>
      <c r="G323" s="755"/>
      <c r="H323" s="755"/>
      <c r="I323" s="755"/>
      <c r="J323" s="755"/>
      <c r="K323" s="755"/>
      <c r="L323" s="755"/>
      <c r="M323" s="755"/>
      <c r="N323" s="755"/>
      <c r="O323" s="763"/>
      <c r="P323" s="758" t="s">
        <v>80</v>
      </c>
      <c r="Q323" s="759"/>
      <c r="R323" s="759"/>
      <c r="S323" s="759"/>
      <c r="T323" s="759"/>
      <c r="U323" s="759"/>
      <c r="V323" s="760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55"/>
      <c r="B324" s="755"/>
      <c r="C324" s="755"/>
      <c r="D324" s="755"/>
      <c r="E324" s="755"/>
      <c r="F324" s="755"/>
      <c r="G324" s="755"/>
      <c r="H324" s="755"/>
      <c r="I324" s="755"/>
      <c r="J324" s="755"/>
      <c r="K324" s="755"/>
      <c r="L324" s="755"/>
      <c r="M324" s="755"/>
      <c r="N324" s="755"/>
      <c r="O324" s="763"/>
      <c r="P324" s="758" t="s">
        <v>80</v>
      </c>
      <c r="Q324" s="759"/>
      <c r="R324" s="759"/>
      <c r="S324" s="759"/>
      <c r="T324" s="759"/>
      <c r="U324" s="759"/>
      <c r="V324" s="760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68" t="s">
        <v>524</v>
      </c>
      <c r="B325" s="755"/>
      <c r="C325" s="755"/>
      <c r="D325" s="755"/>
      <c r="E325" s="755"/>
      <c r="F325" s="755"/>
      <c r="G325" s="755"/>
      <c r="H325" s="755"/>
      <c r="I325" s="755"/>
      <c r="J325" s="755"/>
      <c r="K325" s="755"/>
      <c r="L325" s="755"/>
      <c r="M325" s="755"/>
      <c r="N325" s="755"/>
      <c r="O325" s="755"/>
      <c r="P325" s="755"/>
      <c r="Q325" s="755"/>
      <c r="R325" s="755"/>
      <c r="S325" s="755"/>
      <c r="T325" s="755"/>
      <c r="U325" s="755"/>
      <c r="V325" s="755"/>
      <c r="W325" s="755"/>
      <c r="X325" s="755"/>
      <c r="Y325" s="755"/>
      <c r="Z325" s="755"/>
      <c r="AA325" s="736"/>
      <c r="AB325" s="736"/>
      <c r="AC325" s="736"/>
    </row>
    <row r="326" spans="1:68" ht="14.25" hidden="1" customHeight="1" x14ac:dyDescent="0.25">
      <c r="A326" s="754" t="s">
        <v>90</v>
      </c>
      <c r="B326" s="755"/>
      <c r="C326" s="755"/>
      <c r="D326" s="755"/>
      <c r="E326" s="755"/>
      <c r="F326" s="755"/>
      <c r="G326" s="755"/>
      <c r="H326" s="755"/>
      <c r="I326" s="755"/>
      <c r="J326" s="755"/>
      <c r="K326" s="755"/>
      <c r="L326" s="755"/>
      <c r="M326" s="755"/>
      <c r="N326" s="755"/>
      <c r="O326" s="755"/>
      <c r="P326" s="755"/>
      <c r="Q326" s="755"/>
      <c r="R326" s="755"/>
      <c r="S326" s="755"/>
      <c r="T326" s="755"/>
      <c r="U326" s="755"/>
      <c r="V326" s="755"/>
      <c r="W326" s="755"/>
      <c r="X326" s="755"/>
      <c r="Y326" s="755"/>
      <c r="Z326" s="755"/>
      <c r="AA326" s="737"/>
      <c r="AB326" s="737"/>
      <c r="AC326" s="737"/>
    </row>
    <row r="327" spans="1:68" ht="27" hidden="1" customHeight="1" x14ac:dyDescent="0.25">
      <c r="A327" s="54" t="s">
        <v>525</v>
      </c>
      <c r="B327" s="54" t="s">
        <v>526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6"/>
      <c r="R327" s="746"/>
      <c r="S327" s="746"/>
      <c r="T327" s="747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6"/>
      <c r="R328" s="746"/>
      <c r="S328" s="746"/>
      <c r="T328" s="747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62"/>
      <c r="B329" s="755"/>
      <c r="C329" s="755"/>
      <c r="D329" s="755"/>
      <c r="E329" s="755"/>
      <c r="F329" s="755"/>
      <c r="G329" s="755"/>
      <c r="H329" s="755"/>
      <c r="I329" s="755"/>
      <c r="J329" s="755"/>
      <c r="K329" s="755"/>
      <c r="L329" s="755"/>
      <c r="M329" s="755"/>
      <c r="N329" s="755"/>
      <c r="O329" s="763"/>
      <c r="P329" s="758" t="s">
        <v>80</v>
      </c>
      <c r="Q329" s="759"/>
      <c r="R329" s="759"/>
      <c r="S329" s="759"/>
      <c r="T329" s="759"/>
      <c r="U329" s="759"/>
      <c r="V329" s="760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55"/>
      <c r="B330" s="755"/>
      <c r="C330" s="755"/>
      <c r="D330" s="755"/>
      <c r="E330" s="755"/>
      <c r="F330" s="755"/>
      <c r="G330" s="755"/>
      <c r="H330" s="755"/>
      <c r="I330" s="755"/>
      <c r="J330" s="755"/>
      <c r="K330" s="755"/>
      <c r="L330" s="755"/>
      <c r="M330" s="755"/>
      <c r="N330" s="755"/>
      <c r="O330" s="763"/>
      <c r="P330" s="758" t="s">
        <v>80</v>
      </c>
      <c r="Q330" s="759"/>
      <c r="R330" s="759"/>
      <c r="S330" s="759"/>
      <c r="T330" s="759"/>
      <c r="U330" s="759"/>
      <c r="V330" s="760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4" t="s">
        <v>150</v>
      </c>
      <c r="B331" s="755"/>
      <c r="C331" s="755"/>
      <c r="D331" s="755"/>
      <c r="E331" s="755"/>
      <c r="F331" s="755"/>
      <c r="G331" s="755"/>
      <c r="H331" s="755"/>
      <c r="I331" s="755"/>
      <c r="J331" s="755"/>
      <c r="K331" s="755"/>
      <c r="L331" s="755"/>
      <c r="M331" s="755"/>
      <c r="N331" s="755"/>
      <c r="O331" s="755"/>
      <c r="P331" s="755"/>
      <c r="Q331" s="755"/>
      <c r="R331" s="755"/>
      <c r="S331" s="755"/>
      <c r="T331" s="755"/>
      <c r="U331" s="755"/>
      <c r="V331" s="755"/>
      <c r="W331" s="755"/>
      <c r="X331" s="755"/>
      <c r="Y331" s="755"/>
      <c r="Z331" s="755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6"/>
      <c r="R332" s="746"/>
      <c r="S332" s="746"/>
      <c r="T332" s="747"/>
      <c r="U332" s="34"/>
      <c r="V332" s="34"/>
      <c r="W332" s="35" t="s">
        <v>69</v>
      </c>
      <c r="X332" s="741">
        <v>6.3</v>
      </c>
      <c r="Y332" s="742">
        <f>IFERROR(IF(X332="",0,CEILING((X332/$H332),1)*$H332),"")</f>
        <v>6.3000000000000007</v>
      </c>
      <c r="Z332" s="36">
        <f>IFERROR(IF(Y332=0,"",ROUNDUP(Y332/H332,0)*0.00502),"")</f>
        <v>1.506E-2</v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6.6000000000000005</v>
      </c>
      <c r="BN332" s="64">
        <f>IFERROR(Y332*I332/H332,"0")</f>
        <v>6.6000000000000014</v>
      </c>
      <c r="BO332" s="64">
        <f>IFERROR(1/J332*(X332/H332),"0")</f>
        <v>1.2820512820512822E-2</v>
      </c>
      <c r="BP332" s="64">
        <f>IFERROR(1/J332*(Y332/H332),"0")</f>
        <v>1.2820512820512822E-2</v>
      </c>
    </row>
    <row r="333" spans="1:68" ht="27" hidden="1" customHeight="1" x14ac:dyDescent="0.25">
      <c r="A333" s="54" t="s">
        <v>532</v>
      </c>
      <c r="B333" s="54" t="s">
        <v>533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6"/>
      <c r="R333" s="746"/>
      <c r="S333" s="746"/>
      <c r="T333" s="747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62"/>
      <c r="B334" s="755"/>
      <c r="C334" s="755"/>
      <c r="D334" s="755"/>
      <c r="E334" s="755"/>
      <c r="F334" s="755"/>
      <c r="G334" s="755"/>
      <c r="H334" s="755"/>
      <c r="I334" s="755"/>
      <c r="J334" s="755"/>
      <c r="K334" s="755"/>
      <c r="L334" s="755"/>
      <c r="M334" s="755"/>
      <c r="N334" s="755"/>
      <c r="O334" s="763"/>
      <c r="P334" s="758" t="s">
        <v>80</v>
      </c>
      <c r="Q334" s="759"/>
      <c r="R334" s="759"/>
      <c r="S334" s="759"/>
      <c r="T334" s="759"/>
      <c r="U334" s="759"/>
      <c r="V334" s="760"/>
      <c r="W334" s="37" t="s">
        <v>81</v>
      </c>
      <c r="X334" s="743">
        <f>IFERROR(X332/H332,"0")+IFERROR(X333/H333,"0")</f>
        <v>3</v>
      </c>
      <c r="Y334" s="743">
        <f>IFERROR(Y332/H332,"0")+IFERROR(Y333/H333,"0")</f>
        <v>3</v>
      </c>
      <c r="Z334" s="743">
        <f>IFERROR(IF(Z332="",0,Z332),"0")+IFERROR(IF(Z333="",0,Z333),"0")</f>
        <v>1.506E-2</v>
      </c>
      <c r="AA334" s="744"/>
      <c r="AB334" s="744"/>
      <c r="AC334" s="744"/>
    </row>
    <row r="335" spans="1:68" x14ac:dyDescent="0.2">
      <c r="A335" s="755"/>
      <c r="B335" s="755"/>
      <c r="C335" s="755"/>
      <c r="D335" s="755"/>
      <c r="E335" s="755"/>
      <c r="F335" s="755"/>
      <c r="G335" s="755"/>
      <c r="H335" s="755"/>
      <c r="I335" s="755"/>
      <c r="J335" s="755"/>
      <c r="K335" s="755"/>
      <c r="L335" s="755"/>
      <c r="M335" s="755"/>
      <c r="N335" s="755"/>
      <c r="O335" s="763"/>
      <c r="P335" s="758" t="s">
        <v>80</v>
      </c>
      <c r="Q335" s="759"/>
      <c r="R335" s="759"/>
      <c r="S335" s="759"/>
      <c r="T335" s="759"/>
      <c r="U335" s="759"/>
      <c r="V335" s="760"/>
      <c r="W335" s="37" t="s">
        <v>69</v>
      </c>
      <c r="X335" s="743">
        <f>IFERROR(SUM(X332:X333),"0")</f>
        <v>6.3</v>
      </c>
      <c r="Y335" s="743">
        <f>IFERROR(SUM(Y332:Y333),"0")</f>
        <v>6.3000000000000007</v>
      </c>
      <c r="Z335" s="37"/>
      <c r="AA335" s="744"/>
      <c r="AB335" s="744"/>
      <c r="AC335" s="744"/>
    </row>
    <row r="336" spans="1:68" ht="14.25" hidden="1" customHeight="1" x14ac:dyDescent="0.25">
      <c r="A336" s="754" t="s">
        <v>64</v>
      </c>
      <c r="B336" s="755"/>
      <c r="C336" s="755"/>
      <c r="D336" s="755"/>
      <c r="E336" s="755"/>
      <c r="F336" s="755"/>
      <c r="G336" s="755"/>
      <c r="H336" s="755"/>
      <c r="I336" s="755"/>
      <c r="J336" s="755"/>
      <c r="K336" s="755"/>
      <c r="L336" s="755"/>
      <c r="M336" s="755"/>
      <c r="N336" s="755"/>
      <c r="O336" s="755"/>
      <c r="P336" s="755"/>
      <c r="Q336" s="755"/>
      <c r="R336" s="755"/>
      <c r="S336" s="755"/>
      <c r="T336" s="755"/>
      <c r="U336" s="755"/>
      <c r="V336" s="755"/>
      <c r="W336" s="755"/>
      <c r="X336" s="755"/>
      <c r="Y336" s="755"/>
      <c r="Z336" s="755"/>
      <c r="AA336" s="737"/>
      <c r="AB336" s="737"/>
      <c r="AC336" s="737"/>
    </row>
    <row r="337" spans="1:68" ht="27" hidden="1" customHeight="1" x14ac:dyDescent="0.25">
      <c r="A337" s="54" t="s">
        <v>534</v>
      </c>
      <c r="B337" s="54" t="s">
        <v>535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6"/>
      <c r="R337" s="746"/>
      <c r="S337" s="746"/>
      <c r="T337" s="747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62"/>
      <c r="B338" s="755"/>
      <c r="C338" s="755"/>
      <c r="D338" s="755"/>
      <c r="E338" s="755"/>
      <c r="F338" s="755"/>
      <c r="G338" s="755"/>
      <c r="H338" s="755"/>
      <c r="I338" s="755"/>
      <c r="J338" s="755"/>
      <c r="K338" s="755"/>
      <c r="L338" s="755"/>
      <c r="M338" s="755"/>
      <c r="N338" s="755"/>
      <c r="O338" s="763"/>
      <c r="P338" s="758" t="s">
        <v>80</v>
      </c>
      <c r="Q338" s="759"/>
      <c r="R338" s="759"/>
      <c r="S338" s="759"/>
      <c r="T338" s="759"/>
      <c r="U338" s="759"/>
      <c r="V338" s="760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55"/>
      <c r="B339" s="755"/>
      <c r="C339" s="755"/>
      <c r="D339" s="755"/>
      <c r="E339" s="755"/>
      <c r="F339" s="755"/>
      <c r="G339" s="755"/>
      <c r="H339" s="755"/>
      <c r="I339" s="755"/>
      <c r="J339" s="755"/>
      <c r="K339" s="755"/>
      <c r="L339" s="755"/>
      <c r="M339" s="755"/>
      <c r="N339" s="755"/>
      <c r="O339" s="763"/>
      <c r="P339" s="758" t="s">
        <v>80</v>
      </c>
      <c r="Q339" s="759"/>
      <c r="R339" s="759"/>
      <c r="S339" s="759"/>
      <c r="T339" s="759"/>
      <c r="U339" s="759"/>
      <c r="V339" s="760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68" t="s">
        <v>537</v>
      </c>
      <c r="B340" s="755"/>
      <c r="C340" s="755"/>
      <c r="D340" s="755"/>
      <c r="E340" s="755"/>
      <c r="F340" s="755"/>
      <c r="G340" s="755"/>
      <c r="H340" s="755"/>
      <c r="I340" s="755"/>
      <c r="J340" s="755"/>
      <c r="K340" s="755"/>
      <c r="L340" s="755"/>
      <c r="M340" s="755"/>
      <c r="N340" s="755"/>
      <c r="O340" s="755"/>
      <c r="P340" s="755"/>
      <c r="Q340" s="755"/>
      <c r="R340" s="755"/>
      <c r="S340" s="755"/>
      <c r="T340" s="755"/>
      <c r="U340" s="755"/>
      <c r="V340" s="755"/>
      <c r="W340" s="755"/>
      <c r="X340" s="755"/>
      <c r="Y340" s="755"/>
      <c r="Z340" s="755"/>
      <c r="AA340" s="736"/>
      <c r="AB340" s="736"/>
      <c r="AC340" s="736"/>
    </row>
    <row r="341" spans="1:68" ht="14.25" hidden="1" customHeight="1" x14ac:dyDescent="0.25">
      <c r="A341" s="754" t="s">
        <v>90</v>
      </c>
      <c r="B341" s="755"/>
      <c r="C341" s="755"/>
      <c r="D341" s="755"/>
      <c r="E341" s="755"/>
      <c r="F341" s="755"/>
      <c r="G341" s="755"/>
      <c r="H341" s="755"/>
      <c r="I341" s="755"/>
      <c r="J341" s="755"/>
      <c r="K341" s="755"/>
      <c r="L341" s="755"/>
      <c r="M341" s="755"/>
      <c r="N341" s="755"/>
      <c r="O341" s="755"/>
      <c r="P341" s="755"/>
      <c r="Q341" s="755"/>
      <c r="R341" s="755"/>
      <c r="S341" s="755"/>
      <c r="T341" s="755"/>
      <c r="U341" s="755"/>
      <c r="V341" s="755"/>
      <c r="W341" s="755"/>
      <c r="X341" s="755"/>
      <c r="Y341" s="755"/>
      <c r="Z341" s="755"/>
      <c r="AA341" s="737"/>
      <c r="AB341" s="737"/>
      <c r="AC341" s="737"/>
    </row>
    <row r="342" spans="1:68" ht="16.5" hidden="1" customHeight="1" x14ac:dyDescent="0.25">
      <c r="A342" s="54" t="s">
        <v>538</v>
      </c>
      <c r="B342" s="54" t="s">
        <v>539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6"/>
      <c r="R342" s="746"/>
      <c r="S342" s="746"/>
      <c r="T342" s="747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62"/>
      <c r="B343" s="755"/>
      <c r="C343" s="755"/>
      <c r="D343" s="755"/>
      <c r="E343" s="755"/>
      <c r="F343" s="755"/>
      <c r="G343" s="755"/>
      <c r="H343" s="755"/>
      <c r="I343" s="755"/>
      <c r="J343" s="755"/>
      <c r="K343" s="755"/>
      <c r="L343" s="755"/>
      <c r="M343" s="755"/>
      <c r="N343" s="755"/>
      <c r="O343" s="763"/>
      <c r="P343" s="758" t="s">
        <v>80</v>
      </c>
      <c r="Q343" s="759"/>
      <c r="R343" s="759"/>
      <c r="S343" s="759"/>
      <c r="T343" s="759"/>
      <c r="U343" s="759"/>
      <c r="V343" s="760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55"/>
      <c r="B344" s="755"/>
      <c r="C344" s="755"/>
      <c r="D344" s="755"/>
      <c r="E344" s="755"/>
      <c r="F344" s="755"/>
      <c r="G344" s="755"/>
      <c r="H344" s="755"/>
      <c r="I344" s="755"/>
      <c r="J344" s="755"/>
      <c r="K344" s="755"/>
      <c r="L344" s="755"/>
      <c r="M344" s="755"/>
      <c r="N344" s="755"/>
      <c r="O344" s="763"/>
      <c r="P344" s="758" t="s">
        <v>80</v>
      </c>
      <c r="Q344" s="759"/>
      <c r="R344" s="759"/>
      <c r="S344" s="759"/>
      <c r="T344" s="759"/>
      <c r="U344" s="759"/>
      <c r="V344" s="760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68" t="s">
        <v>541</v>
      </c>
      <c r="B345" s="755"/>
      <c r="C345" s="755"/>
      <c r="D345" s="755"/>
      <c r="E345" s="755"/>
      <c r="F345" s="755"/>
      <c r="G345" s="755"/>
      <c r="H345" s="755"/>
      <c r="I345" s="755"/>
      <c r="J345" s="755"/>
      <c r="K345" s="755"/>
      <c r="L345" s="755"/>
      <c r="M345" s="755"/>
      <c r="N345" s="755"/>
      <c r="O345" s="755"/>
      <c r="P345" s="755"/>
      <c r="Q345" s="755"/>
      <c r="R345" s="755"/>
      <c r="S345" s="755"/>
      <c r="T345" s="755"/>
      <c r="U345" s="755"/>
      <c r="V345" s="755"/>
      <c r="W345" s="755"/>
      <c r="X345" s="755"/>
      <c r="Y345" s="755"/>
      <c r="Z345" s="755"/>
      <c r="AA345" s="736"/>
      <c r="AB345" s="736"/>
      <c r="AC345" s="736"/>
    </row>
    <row r="346" spans="1:68" ht="14.25" hidden="1" customHeight="1" x14ac:dyDescent="0.25">
      <c r="A346" s="754" t="s">
        <v>90</v>
      </c>
      <c r="B346" s="755"/>
      <c r="C346" s="755"/>
      <c r="D346" s="755"/>
      <c r="E346" s="755"/>
      <c r="F346" s="755"/>
      <c r="G346" s="755"/>
      <c r="H346" s="755"/>
      <c r="I346" s="755"/>
      <c r="J346" s="755"/>
      <c r="K346" s="755"/>
      <c r="L346" s="755"/>
      <c r="M346" s="755"/>
      <c r="N346" s="755"/>
      <c r="O346" s="755"/>
      <c r="P346" s="755"/>
      <c r="Q346" s="755"/>
      <c r="R346" s="755"/>
      <c r="S346" s="755"/>
      <c r="T346" s="755"/>
      <c r="U346" s="755"/>
      <c r="V346" s="755"/>
      <c r="W346" s="755"/>
      <c r="X346" s="755"/>
      <c r="Y346" s="755"/>
      <c r="Z346" s="755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6"/>
      <c r="R347" s="746"/>
      <c r="S347" s="746"/>
      <c r="T347" s="747"/>
      <c r="U347" s="34"/>
      <c r="V347" s="34"/>
      <c r="W347" s="35" t="s">
        <v>69</v>
      </c>
      <c r="X347" s="741">
        <v>130</v>
      </c>
      <c r="Y347" s="742">
        <f t="shared" ref="Y347:Y354" si="61">IFERROR(IF(X347="",0,CEILING((X347/$H347),1)*$H347),"")</f>
        <v>140.4</v>
      </c>
      <c r="Z347" s="36">
        <f>IFERROR(IF(Y347=0,"",ROUNDUP(Y347/H347,0)*0.01898),"")</f>
        <v>0.24674000000000001</v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135.23611111111109</v>
      </c>
      <c r="BN347" s="64">
        <f t="shared" ref="BN347:BN354" si="63">IFERROR(Y347*I347/H347,"0")</f>
        <v>146.05499999999998</v>
      </c>
      <c r="BO347" s="64">
        <f t="shared" ref="BO347:BO354" si="64">IFERROR(1/J347*(X347/H347),"0")</f>
        <v>0.18807870370370369</v>
      </c>
      <c r="BP347" s="64">
        <f t="shared" ref="BP347:BP354" si="65">IFERROR(1/J347*(Y347/H347),"0")</f>
        <v>0.203125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5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6"/>
      <c r="R348" s="746"/>
      <c r="S348" s="746"/>
      <c r="T348" s="747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6"/>
      <c r="R349" s="746"/>
      <c r="S349" s="746"/>
      <c r="T349" s="747"/>
      <c r="U349" s="34"/>
      <c r="V349" s="34"/>
      <c r="W349" s="35" t="s">
        <v>69</v>
      </c>
      <c r="X349" s="741">
        <v>930</v>
      </c>
      <c r="Y349" s="742">
        <f t="shared" si="61"/>
        <v>939.6</v>
      </c>
      <c r="Z349" s="36">
        <f>IFERROR(IF(Y349=0,"",ROUNDUP(Y349/H349,0)*0.01898),"")</f>
        <v>1.65126</v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967.45833333333326</v>
      </c>
      <c r="BN349" s="64">
        <f t="shared" si="63"/>
        <v>977.44499999999982</v>
      </c>
      <c r="BO349" s="64">
        <f t="shared" si="64"/>
        <v>1.3454861111111109</v>
      </c>
      <c r="BP349" s="64">
        <f t="shared" si="65"/>
        <v>1.359375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6"/>
      <c r="R350" s="746"/>
      <c r="S350" s="746"/>
      <c r="T350" s="747"/>
      <c r="U350" s="34"/>
      <c r="V350" s="34"/>
      <c r="W350" s="35" t="s">
        <v>69</v>
      </c>
      <c r="X350" s="741">
        <v>130</v>
      </c>
      <c r="Y350" s="742">
        <f t="shared" si="61"/>
        <v>140.4</v>
      </c>
      <c r="Z350" s="36">
        <f>IFERROR(IF(Y350=0,"",ROUNDUP(Y350/H350,0)*0.01898),"")</f>
        <v>0.24674000000000001</v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135.23611111111109</v>
      </c>
      <c r="BN350" s="64">
        <f t="shared" si="63"/>
        <v>146.05499999999998</v>
      </c>
      <c r="BO350" s="64">
        <f t="shared" si="64"/>
        <v>0.18807870370370369</v>
      </c>
      <c r="BP350" s="64">
        <f t="shared" si="65"/>
        <v>0.203125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6"/>
      <c r="R351" s="746"/>
      <c r="S351" s="746"/>
      <c r="T351" s="747"/>
      <c r="U351" s="34"/>
      <c r="V351" s="34"/>
      <c r="W351" s="35" t="s">
        <v>69</v>
      </c>
      <c r="X351" s="741">
        <v>36</v>
      </c>
      <c r="Y351" s="742">
        <f t="shared" si="61"/>
        <v>36</v>
      </c>
      <c r="Z351" s="36">
        <f>IFERROR(IF(Y351=0,"",ROUNDUP(Y351/H351,0)*0.00902),"")</f>
        <v>8.1180000000000002E-2</v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37.89</v>
      </c>
      <c r="BN351" s="64">
        <f t="shared" si="63"/>
        <v>37.89</v>
      </c>
      <c r="BO351" s="64">
        <f t="shared" si="64"/>
        <v>6.8181818181818177E-2</v>
      </c>
      <c r="BP351" s="64">
        <f t="shared" si="65"/>
        <v>6.8181818181818177E-2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6"/>
      <c r="R352" s="746"/>
      <c r="S352" s="746"/>
      <c r="T352" s="747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6"/>
      <c r="R353" s="746"/>
      <c r="S353" s="746"/>
      <c r="T353" s="747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6"/>
      <c r="R354" s="746"/>
      <c r="S354" s="746"/>
      <c r="T354" s="747"/>
      <c r="U354" s="34"/>
      <c r="V354" s="34"/>
      <c r="W354" s="35" t="s">
        <v>69</v>
      </c>
      <c r="X354" s="741">
        <v>140</v>
      </c>
      <c r="Y354" s="742">
        <f t="shared" si="61"/>
        <v>140</v>
      </c>
      <c r="Z354" s="36">
        <f>IFERROR(IF(Y354=0,"",ROUNDUP(Y354/H354,0)*0.00902),"")</f>
        <v>0.25256000000000001</v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145.88</v>
      </c>
      <c r="BN354" s="64">
        <f t="shared" si="63"/>
        <v>145.88</v>
      </c>
      <c r="BO354" s="64">
        <f t="shared" si="64"/>
        <v>0.21212121212121213</v>
      </c>
      <c r="BP354" s="64">
        <f t="shared" si="65"/>
        <v>0.21212121212121213</v>
      </c>
    </row>
    <row r="355" spans="1:68" x14ac:dyDescent="0.2">
      <c r="A355" s="762"/>
      <c r="B355" s="755"/>
      <c r="C355" s="755"/>
      <c r="D355" s="755"/>
      <c r="E355" s="755"/>
      <c r="F355" s="755"/>
      <c r="G355" s="755"/>
      <c r="H355" s="755"/>
      <c r="I355" s="755"/>
      <c r="J355" s="755"/>
      <c r="K355" s="755"/>
      <c r="L355" s="755"/>
      <c r="M355" s="755"/>
      <c r="N355" s="755"/>
      <c r="O355" s="763"/>
      <c r="P355" s="758" t="s">
        <v>80</v>
      </c>
      <c r="Q355" s="759"/>
      <c r="R355" s="759"/>
      <c r="S355" s="759"/>
      <c r="T355" s="759"/>
      <c r="U355" s="759"/>
      <c r="V355" s="760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147.18518518518516</v>
      </c>
      <c r="Y355" s="743">
        <f>IFERROR(Y347/H347,"0")+IFERROR(Y348/H348,"0")+IFERROR(Y349/H349,"0")+IFERROR(Y350/H350,"0")+IFERROR(Y351/H351,"0")+IFERROR(Y352/H352,"0")+IFERROR(Y353/H353,"0")+IFERROR(Y354/H354,"0")</f>
        <v>150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2.4784799999999998</v>
      </c>
      <c r="AA355" s="744"/>
      <c r="AB355" s="744"/>
      <c r="AC355" s="744"/>
    </row>
    <row r="356" spans="1:68" x14ac:dyDescent="0.2">
      <c r="A356" s="755"/>
      <c r="B356" s="755"/>
      <c r="C356" s="755"/>
      <c r="D356" s="755"/>
      <c r="E356" s="755"/>
      <c r="F356" s="755"/>
      <c r="G356" s="755"/>
      <c r="H356" s="755"/>
      <c r="I356" s="755"/>
      <c r="J356" s="755"/>
      <c r="K356" s="755"/>
      <c r="L356" s="755"/>
      <c r="M356" s="755"/>
      <c r="N356" s="755"/>
      <c r="O356" s="763"/>
      <c r="P356" s="758" t="s">
        <v>80</v>
      </c>
      <c r="Q356" s="759"/>
      <c r="R356" s="759"/>
      <c r="S356" s="759"/>
      <c r="T356" s="759"/>
      <c r="U356" s="759"/>
      <c r="V356" s="760"/>
      <c r="W356" s="37" t="s">
        <v>69</v>
      </c>
      <c r="X356" s="743">
        <f>IFERROR(SUM(X347:X354),"0")</f>
        <v>1366</v>
      </c>
      <c r="Y356" s="743">
        <f>IFERROR(SUM(Y347:Y354),"0")</f>
        <v>1396.4</v>
      </c>
      <c r="Z356" s="37"/>
      <c r="AA356" s="744"/>
      <c r="AB356" s="744"/>
      <c r="AC356" s="744"/>
    </row>
    <row r="357" spans="1:68" ht="14.25" hidden="1" customHeight="1" x14ac:dyDescent="0.25">
      <c r="A357" s="754" t="s">
        <v>150</v>
      </c>
      <c r="B357" s="755"/>
      <c r="C357" s="755"/>
      <c r="D357" s="755"/>
      <c r="E357" s="755"/>
      <c r="F357" s="755"/>
      <c r="G357" s="755"/>
      <c r="H357" s="755"/>
      <c r="I357" s="755"/>
      <c r="J357" s="755"/>
      <c r="K357" s="755"/>
      <c r="L357" s="755"/>
      <c r="M357" s="755"/>
      <c r="N357" s="755"/>
      <c r="O357" s="755"/>
      <c r="P357" s="755"/>
      <c r="Q357" s="755"/>
      <c r="R357" s="755"/>
      <c r="S357" s="755"/>
      <c r="T357" s="755"/>
      <c r="U357" s="755"/>
      <c r="V357" s="755"/>
      <c r="W357" s="755"/>
      <c r="X357" s="755"/>
      <c r="Y357" s="755"/>
      <c r="Z357" s="755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6"/>
      <c r="R358" s="746"/>
      <c r="S358" s="746"/>
      <c r="T358" s="747"/>
      <c r="U358" s="34"/>
      <c r="V358" s="34"/>
      <c r="W358" s="35" t="s">
        <v>69</v>
      </c>
      <c r="X358" s="741">
        <v>112</v>
      </c>
      <c r="Y358" s="742">
        <f>IFERROR(IF(X358="",0,CEILING((X358/$H358),1)*$H358),"")</f>
        <v>113.4</v>
      </c>
      <c r="Z358" s="36">
        <f>IFERROR(IF(Y358=0,"",ROUNDUP(Y358/H358,0)*0.00902),"")</f>
        <v>0.24354000000000001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119.19999999999999</v>
      </c>
      <c r="BN358" s="64">
        <f>IFERROR(Y358*I358/H358,"0")</f>
        <v>120.69</v>
      </c>
      <c r="BO358" s="64">
        <f>IFERROR(1/J358*(X358/H358),"0")</f>
        <v>0.20202020202020202</v>
      </c>
      <c r="BP358" s="64">
        <f>IFERROR(1/J358*(Y358/H358),"0")</f>
        <v>0.20454545454545456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6"/>
      <c r="R359" s="746"/>
      <c r="S359" s="746"/>
      <c r="T359" s="747"/>
      <c r="U359" s="34"/>
      <c r="V359" s="34"/>
      <c r="W359" s="35" t="s">
        <v>69</v>
      </c>
      <c r="X359" s="741">
        <v>214</v>
      </c>
      <c r="Y359" s="742">
        <f>IFERROR(IF(X359="",0,CEILING((X359/$H359),1)*$H359),"")</f>
        <v>214.20000000000002</v>
      </c>
      <c r="Z359" s="36">
        <f>IFERROR(IF(Y359=0,"",ROUNDUP(Y359/H359,0)*0.00902),"")</f>
        <v>0.46001999999999998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227.75714285714284</v>
      </c>
      <c r="BN359" s="64">
        <f>IFERROR(Y359*I359/H359,"0")</f>
        <v>227.97</v>
      </c>
      <c r="BO359" s="64">
        <f>IFERROR(1/J359*(X359/H359),"0")</f>
        <v>0.38600288600288601</v>
      </c>
      <c r="BP359" s="64">
        <f>IFERROR(1/J359*(Y359/H359),"0")</f>
        <v>0.38636363636363635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6"/>
      <c r="R360" s="746"/>
      <c r="S360" s="746"/>
      <c r="T360" s="747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6"/>
      <c r="R361" s="746"/>
      <c r="S361" s="746"/>
      <c r="T361" s="747"/>
      <c r="U361" s="34"/>
      <c r="V361" s="34"/>
      <c r="W361" s="35" t="s">
        <v>69</v>
      </c>
      <c r="X361" s="741">
        <v>40.599999999999987</v>
      </c>
      <c r="Y361" s="742">
        <f>IFERROR(IF(X361="",0,CEILING((X361/$H361),1)*$H361),"")</f>
        <v>42</v>
      </c>
      <c r="Z361" s="36">
        <f>IFERROR(IF(Y361=0,"",ROUNDUP(Y361/H361,0)*0.00502),"")</f>
        <v>0.1004</v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43.113333333333316</v>
      </c>
      <c r="BN361" s="64">
        <f>IFERROR(Y361*I361/H361,"0")</f>
        <v>44.599999999999994</v>
      </c>
      <c r="BO361" s="64">
        <f>IFERROR(1/J361*(X361/H361),"0")</f>
        <v>8.26210826210826E-2</v>
      </c>
      <c r="BP361" s="64">
        <f>IFERROR(1/J361*(Y361/H361),"0")</f>
        <v>8.5470085470085472E-2</v>
      </c>
    </row>
    <row r="362" spans="1:68" x14ac:dyDescent="0.2">
      <c r="A362" s="762"/>
      <c r="B362" s="755"/>
      <c r="C362" s="755"/>
      <c r="D362" s="755"/>
      <c r="E362" s="755"/>
      <c r="F362" s="755"/>
      <c r="G362" s="755"/>
      <c r="H362" s="755"/>
      <c r="I362" s="755"/>
      <c r="J362" s="755"/>
      <c r="K362" s="755"/>
      <c r="L362" s="755"/>
      <c r="M362" s="755"/>
      <c r="N362" s="755"/>
      <c r="O362" s="763"/>
      <c r="P362" s="758" t="s">
        <v>80</v>
      </c>
      <c r="Q362" s="759"/>
      <c r="R362" s="759"/>
      <c r="S362" s="759"/>
      <c r="T362" s="759"/>
      <c r="U362" s="759"/>
      <c r="V362" s="760"/>
      <c r="W362" s="37" t="s">
        <v>81</v>
      </c>
      <c r="X362" s="743">
        <f>IFERROR(X358/H358,"0")+IFERROR(X359/H359,"0")+IFERROR(X360/H360,"0")+IFERROR(X361/H361,"0")</f>
        <v>96.952380952380949</v>
      </c>
      <c r="Y362" s="743">
        <f>IFERROR(Y358/H358,"0")+IFERROR(Y359/H359,"0")+IFERROR(Y360/H360,"0")+IFERROR(Y361/H361,"0")</f>
        <v>98</v>
      </c>
      <c r="Z362" s="743">
        <f>IFERROR(IF(Z358="",0,Z358),"0")+IFERROR(IF(Z359="",0,Z359),"0")+IFERROR(IF(Z360="",0,Z360),"0")+IFERROR(IF(Z361="",0,Z361),"0")</f>
        <v>0.80396000000000001</v>
      </c>
      <c r="AA362" s="744"/>
      <c r="AB362" s="744"/>
      <c r="AC362" s="744"/>
    </row>
    <row r="363" spans="1:68" x14ac:dyDescent="0.2">
      <c r="A363" s="755"/>
      <c r="B363" s="755"/>
      <c r="C363" s="755"/>
      <c r="D363" s="755"/>
      <c r="E363" s="755"/>
      <c r="F363" s="755"/>
      <c r="G363" s="755"/>
      <c r="H363" s="755"/>
      <c r="I363" s="755"/>
      <c r="J363" s="755"/>
      <c r="K363" s="755"/>
      <c r="L363" s="755"/>
      <c r="M363" s="755"/>
      <c r="N363" s="755"/>
      <c r="O363" s="763"/>
      <c r="P363" s="758" t="s">
        <v>80</v>
      </c>
      <c r="Q363" s="759"/>
      <c r="R363" s="759"/>
      <c r="S363" s="759"/>
      <c r="T363" s="759"/>
      <c r="U363" s="759"/>
      <c r="V363" s="760"/>
      <c r="W363" s="37" t="s">
        <v>69</v>
      </c>
      <c r="X363" s="743">
        <f>IFERROR(SUM(X358:X361),"0")</f>
        <v>366.59999999999997</v>
      </c>
      <c r="Y363" s="743">
        <f>IFERROR(SUM(Y358:Y361),"0")</f>
        <v>369.6</v>
      </c>
      <c r="Z363" s="37"/>
      <c r="AA363" s="744"/>
      <c r="AB363" s="744"/>
      <c r="AC363" s="744"/>
    </row>
    <row r="364" spans="1:68" ht="14.25" hidden="1" customHeight="1" x14ac:dyDescent="0.25">
      <c r="A364" s="754" t="s">
        <v>64</v>
      </c>
      <c r="B364" s="755"/>
      <c r="C364" s="755"/>
      <c r="D364" s="755"/>
      <c r="E364" s="755"/>
      <c r="F364" s="755"/>
      <c r="G364" s="755"/>
      <c r="H364" s="755"/>
      <c r="I364" s="755"/>
      <c r="J364" s="755"/>
      <c r="K364" s="755"/>
      <c r="L364" s="755"/>
      <c r="M364" s="755"/>
      <c r="N364" s="755"/>
      <c r="O364" s="755"/>
      <c r="P364" s="755"/>
      <c r="Q364" s="755"/>
      <c r="R364" s="755"/>
      <c r="S364" s="755"/>
      <c r="T364" s="755"/>
      <c r="U364" s="755"/>
      <c r="V364" s="755"/>
      <c r="W364" s="755"/>
      <c r="X364" s="755"/>
      <c r="Y364" s="755"/>
      <c r="Z364" s="755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6"/>
      <c r="R365" s="746"/>
      <c r="S365" s="746"/>
      <c r="T365" s="747"/>
      <c r="U365" s="34"/>
      <c r="V365" s="34"/>
      <c r="W365" s="35" t="s">
        <v>69</v>
      </c>
      <c r="X365" s="741">
        <v>4260</v>
      </c>
      <c r="Y365" s="742">
        <f t="shared" ref="Y365:Y370" si="66">IFERROR(IF(X365="",0,CEILING((X365/$H365),1)*$H365),"")</f>
        <v>4266.5999999999995</v>
      </c>
      <c r="Z365" s="36">
        <f>IFERROR(IF(Y365=0,"",ROUNDUP(Y365/H365,0)*0.01898),"")</f>
        <v>10.382060000000001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4540.1769230769241</v>
      </c>
      <c r="BN365" s="64">
        <f t="shared" ref="BN365:BN370" si="68">IFERROR(Y365*I365/H365,"0")</f>
        <v>4547.2109999999993</v>
      </c>
      <c r="BO365" s="64">
        <f t="shared" ref="BO365:BO370" si="69">IFERROR(1/J365*(X365/H365),"0")</f>
        <v>8.5336538461538467</v>
      </c>
      <c r="BP365" s="64">
        <f t="shared" ref="BP365:BP370" si="70">IFERROR(1/J365*(Y365/H365),"0")</f>
        <v>8.5468749999999982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6"/>
      <c r="R366" s="746"/>
      <c r="S366" s="746"/>
      <c r="T366" s="747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6"/>
      <c r="R367" s="746"/>
      <c r="S367" s="746"/>
      <c r="T367" s="747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6"/>
      <c r="R368" s="746"/>
      <c r="S368" s="746"/>
      <c r="T368" s="747"/>
      <c r="U368" s="34"/>
      <c r="V368" s="34"/>
      <c r="W368" s="35" t="s">
        <v>69</v>
      </c>
      <c r="X368" s="741">
        <v>14.4</v>
      </c>
      <c r="Y368" s="742">
        <f t="shared" si="66"/>
        <v>15</v>
      </c>
      <c r="Z368" s="36">
        <f>IFERROR(IF(Y368=0,"",ROUNDUP(Y368/H368,0)*0.00651),"")</f>
        <v>3.2550000000000003E-2</v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15.580800000000002</v>
      </c>
      <c r="BN368" s="64">
        <f t="shared" si="68"/>
        <v>16.23</v>
      </c>
      <c r="BO368" s="64">
        <f t="shared" si="69"/>
        <v>2.6373626373626374E-2</v>
      </c>
      <c r="BP368" s="64">
        <f t="shared" si="70"/>
        <v>2.7472527472527476E-2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6"/>
      <c r="R369" s="746"/>
      <c r="S369" s="746"/>
      <c r="T369" s="747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6"/>
      <c r="R370" s="746"/>
      <c r="S370" s="746"/>
      <c r="T370" s="747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62"/>
      <c r="B371" s="755"/>
      <c r="C371" s="755"/>
      <c r="D371" s="755"/>
      <c r="E371" s="755"/>
      <c r="F371" s="755"/>
      <c r="G371" s="755"/>
      <c r="H371" s="755"/>
      <c r="I371" s="755"/>
      <c r="J371" s="755"/>
      <c r="K371" s="755"/>
      <c r="L371" s="755"/>
      <c r="M371" s="755"/>
      <c r="N371" s="755"/>
      <c r="O371" s="763"/>
      <c r="P371" s="758" t="s">
        <v>80</v>
      </c>
      <c r="Q371" s="759"/>
      <c r="R371" s="759"/>
      <c r="S371" s="759"/>
      <c r="T371" s="759"/>
      <c r="U371" s="759"/>
      <c r="V371" s="760"/>
      <c r="W371" s="37" t="s">
        <v>81</v>
      </c>
      <c r="X371" s="743">
        <f>IFERROR(X365/H365,"0")+IFERROR(X366/H366,"0")+IFERROR(X367/H367,"0")+IFERROR(X368/H368,"0")+IFERROR(X369/H369,"0")+IFERROR(X370/H370,"0")</f>
        <v>550.95384615384614</v>
      </c>
      <c r="Y371" s="743">
        <f>IFERROR(Y365/H365,"0")+IFERROR(Y366/H366,"0")+IFERROR(Y367/H367,"0")+IFERROR(Y368/H368,"0")+IFERROR(Y369/H369,"0")+IFERROR(Y370/H370,"0")</f>
        <v>551.99999999999989</v>
      </c>
      <c r="Z371" s="743">
        <f>IFERROR(IF(Z365="",0,Z365),"0")+IFERROR(IF(Z366="",0,Z366),"0")+IFERROR(IF(Z367="",0,Z367),"0")+IFERROR(IF(Z368="",0,Z368),"0")+IFERROR(IF(Z369="",0,Z369),"0")+IFERROR(IF(Z370="",0,Z370),"0")</f>
        <v>10.414610000000001</v>
      </c>
      <c r="AA371" s="744"/>
      <c r="AB371" s="744"/>
      <c r="AC371" s="744"/>
    </row>
    <row r="372" spans="1:68" x14ac:dyDescent="0.2">
      <c r="A372" s="755"/>
      <c r="B372" s="755"/>
      <c r="C372" s="755"/>
      <c r="D372" s="755"/>
      <c r="E372" s="755"/>
      <c r="F372" s="755"/>
      <c r="G372" s="755"/>
      <c r="H372" s="755"/>
      <c r="I372" s="755"/>
      <c r="J372" s="755"/>
      <c r="K372" s="755"/>
      <c r="L372" s="755"/>
      <c r="M372" s="755"/>
      <c r="N372" s="755"/>
      <c r="O372" s="763"/>
      <c r="P372" s="758" t="s">
        <v>80</v>
      </c>
      <c r="Q372" s="759"/>
      <c r="R372" s="759"/>
      <c r="S372" s="759"/>
      <c r="T372" s="759"/>
      <c r="U372" s="759"/>
      <c r="V372" s="760"/>
      <c r="W372" s="37" t="s">
        <v>69</v>
      </c>
      <c r="X372" s="743">
        <f>IFERROR(SUM(X365:X370),"0")</f>
        <v>4274.3999999999996</v>
      </c>
      <c r="Y372" s="743">
        <f>IFERROR(SUM(Y365:Y370),"0")</f>
        <v>4281.5999999999995</v>
      </c>
      <c r="Z372" s="37"/>
      <c r="AA372" s="744"/>
      <c r="AB372" s="744"/>
      <c r="AC372" s="744"/>
    </row>
    <row r="373" spans="1:68" ht="14.25" hidden="1" customHeight="1" x14ac:dyDescent="0.25">
      <c r="A373" s="754" t="s">
        <v>181</v>
      </c>
      <c r="B373" s="755"/>
      <c r="C373" s="755"/>
      <c r="D373" s="755"/>
      <c r="E373" s="755"/>
      <c r="F373" s="755"/>
      <c r="G373" s="755"/>
      <c r="H373" s="755"/>
      <c r="I373" s="755"/>
      <c r="J373" s="755"/>
      <c r="K373" s="755"/>
      <c r="L373" s="755"/>
      <c r="M373" s="755"/>
      <c r="N373" s="755"/>
      <c r="O373" s="755"/>
      <c r="P373" s="755"/>
      <c r="Q373" s="755"/>
      <c r="R373" s="755"/>
      <c r="S373" s="755"/>
      <c r="T373" s="755"/>
      <c r="U373" s="755"/>
      <c r="V373" s="755"/>
      <c r="W373" s="755"/>
      <c r="X373" s="755"/>
      <c r="Y373" s="755"/>
      <c r="Z373" s="755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6"/>
      <c r="R374" s="746"/>
      <c r="S374" s="746"/>
      <c r="T374" s="747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6"/>
      <c r="R375" s="746"/>
      <c r="S375" s="746"/>
      <c r="T375" s="747"/>
      <c r="U375" s="34"/>
      <c r="V375" s="34"/>
      <c r="W375" s="35" t="s">
        <v>69</v>
      </c>
      <c r="X375" s="741">
        <v>198</v>
      </c>
      <c r="Y375" s="742">
        <f>IFERROR(IF(X375="",0,CEILING((X375/$H375),1)*$H375),"")</f>
        <v>202.79999999999998</v>
      </c>
      <c r="Z375" s="36">
        <f>IFERROR(IF(Y375=0,"",ROUNDUP(Y375/H375,0)*0.01898),"")</f>
        <v>0.49348000000000003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211.17461538461544</v>
      </c>
      <c r="BN375" s="64">
        <f>IFERROR(Y375*I375/H375,"0")</f>
        <v>216.29400000000001</v>
      </c>
      <c r="BO375" s="64">
        <f>IFERROR(1/J375*(X375/H375),"0")</f>
        <v>0.39663461538461542</v>
      </c>
      <c r="BP375" s="64">
        <f>IFERROR(1/J375*(Y375/H375),"0")</f>
        <v>0.40625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6"/>
      <c r="R376" s="746"/>
      <c r="S376" s="746"/>
      <c r="T376" s="747"/>
      <c r="U376" s="34"/>
      <c r="V376" s="34"/>
      <c r="W376" s="35" t="s">
        <v>69</v>
      </c>
      <c r="X376" s="741">
        <v>70</v>
      </c>
      <c r="Y376" s="742">
        <f>IFERROR(IF(X376="",0,CEILING((X376/$H376),1)*$H376),"")</f>
        <v>75.600000000000009</v>
      </c>
      <c r="Z376" s="36">
        <f>IFERROR(IF(Y376=0,"",ROUNDUP(Y376/H376,0)*0.01898),"")</f>
        <v>0.17082</v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74.325000000000003</v>
      </c>
      <c r="BN376" s="64">
        <f>IFERROR(Y376*I376/H376,"0")</f>
        <v>80.271000000000001</v>
      </c>
      <c r="BO376" s="64">
        <f>IFERROR(1/J376*(X376/H376),"0")</f>
        <v>0.13020833333333331</v>
      </c>
      <c r="BP376" s="64">
        <f>IFERROR(1/J376*(Y376/H376),"0")</f>
        <v>0.140625</v>
      </c>
    </row>
    <row r="377" spans="1:68" x14ac:dyDescent="0.2">
      <c r="A377" s="762"/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63"/>
      <c r="P377" s="758" t="s">
        <v>80</v>
      </c>
      <c r="Q377" s="759"/>
      <c r="R377" s="759"/>
      <c r="S377" s="759"/>
      <c r="T377" s="759"/>
      <c r="U377" s="759"/>
      <c r="V377" s="760"/>
      <c r="W377" s="37" t="s">
        <v>81</v>
      </c>
      <c r="X377" s="743">
        <f>IFERROR(X374/H374,"0")+IFERROR(X375/H375,"0")+IFERROR(X376/H376,"0")</f>
        <v>33.717948717948715</v>
      </c>
      <c r="Y377" s="743">
        <f>IFERROR(Y374/H374,"0")+IFERROR(Y375/H375,"0")+IFERROR(Y376/H376,"0")</f>
        <v>35</v>
      </c>
      <c r="Z377" s="743">
        <f>IFERROR(IF(Z374="",0,Z374),"0")+IFERROR(IF(Z375="",0,Z375),"0")+IFERROR(IF(Z376="",0,Z376),"0")</f>
        <v>0.6643</v>
      </c>
      <c r="AA377" s="744"/>
      <c r="AB377" s="744"/>
      <c r="AC377" s="744"/>
    </row>
    <row r="378" spans="1:68" x14ac:dyDescent="0.2">
      <c r="A378" s="755"/>
      <c r="B378" s="755"/>
      <c r="C378" s="755"/>
      <c r="D378" s="755"/>
      <c r="E378" s="755"/>
      <c r="F378" s="755"/>
      <c r="G378" s="755"/>
      <c r="H378" s="755"/>
      <c r="I378" s="755"/>
      <c r="J378" s="755"/>
      <c r="K378" s="755"/>
      <c r="L378" s="755"/>
      <c r="M378" s="755"/>
      <c r="N378" s="755"/>
      <c r="O378" s="763"/>
      <c r="P378" s="758" t="s">
        <v>80</v>
      </c>
      <c r="Q378" s="759"/>
      <c r="R378" s="759"/>
      <c r="S378" s="759"/>
      <c r="T378" s="759"/>
      <c r="U378" s="759"/>
      <c r="V378" s="760"/>
      <c r="W378" s="37" t="s">
        <v>69</v>
      </c>
      <c r="X378" s="743">
        <f>IFERROR(SUM(X374:X376),"0")</f>
        <v>268</v>
      </c>
      <c r="Y378" s="743">
        <f>IFERROR(SUM(Y374:Y376),"0")</f>
        <v>278.39999999999998</v>
      </c>
      <c r="Z378" s="37"/>
      <c r="AA378" s="744"/>
      <c r="AB378" s="744"/>
      <c r="AC378" s="744"/>
    </row>
    <row r="379" spans="1:68" ht="14.25" hidden="1" customHeight="1" x14ac:dyDescent="0.25">
      <c r="A379" s="754" t="s">
        <v>82</v>
      </c>
      <c r="B379" s="755"/>
      <c r="C379" s="755"/>
      <c r="D379" s="755"/>
      <c r="E379" s="755"/>
      <c r="F379" s="755"/>
      <c r="G379" s="755"/>
      <c r="H379" s="755"/>
      <c r="I379" s="755"/>
      <c r="J379" s="755"/>
      <c r="K379" s="755"/>
      <c r="L379" s="755"/>
      <c r="M379" s="755"/>
      <c r="N379" s="755"/>
      <c r="O379" s="755"/>
      <c r="P379" s="755"/>
      <c r="Q379" s="755"/>
      <c r="R379" s="755"/>
      <c r="S379" s="755"/>
      <c r="T379" s="755"/>
      <c r="U379" s="755"/>
      <c r="V379" s="755"/>
      <c r="W379" s="755"/>
      <c r="X379" s="755"/>
      <c r="Y379" s="755"/>
      <c r="Z379" s="755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5" t="s">
        <v>604</v>
      </c>
      <c r="Q380" s="746"/>
      <c r="R380" s="746"/>
      <c r="S380" s="746"/>
      <c r="T380" s="747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1" t="s">
        <v>608</v>
      </c>
      <c r="Q381" s="746"/>
      <c r="R381" s="746"/>
      <c r="S381" s="746"/>
      <c r="T381" s="747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6"/>
      <c r="R382" s="746"/>
      <c r="S382" s="746"/>
      <c r="T382" s="747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6"/>
      <c r="R383" s="746"/>
      <c r="S383" s="746"/>
      <c r="T383" s="747"/>
      <c r="U383" s="34"/>
      <c r="V383" s="34"/>
      <c r="W383" s="35" t="s">
        <v>69</v>
      </c>
      <c r="X383" s="741">
        <v>5.1000000000000014</v>
      </c>
      <c r="Y383" s="742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5.7600000000000025</v>
      </c>
      <c r="BN383" s="64">
        <f>IFERROR(Y383*I383/H383,"0")</f>
        <v>5.76</v>
      </c>
      <c r="BO383" s="64">
        <f>IFERROR(1/J383*(X383/H383),"0")</f>
        <v>1.0989010989010995E-2</v>
      </c>
      <c r="BP383" s="64">
        <f>IFERROR(1/J383*(Y383/H383),"0")</f>
        <v>1.098901098901099E-2</v>
      </c>
    </row>
    <row r="384" spans="1:68" x14ac:dyDescent="0.2">
      <c r="A384" s="762"/>
      <c r="B384" s="755"/>
      <c r="C384" s="755"/>
      <c r="D384" s="755"/>
      <c r="E384" s="755"/>
      <c r="F384" s="755"/>
      <c r="G384" s="755"/>
      <c r="H384" s="755"/>
      <c r="I384" s="755"/>
      <c r="J384" s="755"/>
      <c r="K384" s="755"/>
      <c r="L384" s="755"/>
      <c r="M384" s="755"/>
      <c r="N384" s="755"/>
      <c r="O384" s="763"/>
      <c r="P384" s="758" t="s">
        <v>80</v>
      </c>
      <c r="Q384" s="759"/>
      <c r="R384" s="759"/>
      <c r="S384" s="759"/>
      <c r="T384" s="759"/>
      <c r="U384" s="759"/>
      <c r="V384" s="760"/>
      <c r="W384" s="37" t="s">
        <v>81</v>
      </c>
      <c r="X384" s="743">
        <f>IFERROR(X380/H380,"0")+IFERROR(X381/H381,"0")+IFERROR(X382/H382,"0")+IFERROR(X383/H383,"0")</f>
        <v>2.0000000000000009</v>
      </c>
      <c r="Y384" s="743">
        <f>IFERROR(Y380/H380,"0")+IFERROR(Y381/H381,"0")+IFERROR(Y382/H382,"0")+IFERROR(Y383/H383,"0")</f>
        <v>2</v>
      </c>
      <c r="Z384" s="743">
        <f>IFERROR(IF(Z380="",0,Z380),"0")+IFERROR(IF(Z381="",0,Z381),"0")+IFERROR(IF(Z382="",0,Z382),"0")+IFERROR(IF(Z383="",0,Z383),"0")</f>
        <v>1.302E-2</v>
      </c>
      <c r="AA384" s="744"/>
      <c r="AB384" s="744"/>
      <c r="AC384" s="744"/>
    </row>
    <row r="385" spans="1:68" x14ac:dyDescent="0.2">
      <c r="A385" s="755"/>
      <c r="B385" s="755"/>
      <c r="C385" s="755"/>
      <c r="D385" s="755"/>
      <c r="E385" s="755"/>
      <c r="F385" s="755"/>
      <c r="G385" s="755"/>
      <c r="H385" s="755"/>
      <c r="I385" s="755"/>
      <c r="J385" s="755"/>
      <c r="K385" s="755"/>
      <c r="L385" s="755"/>
      <c r="M385" s="755"/>
      <c r="N385" s="755"/>
      <c r="O385" s="763"/>
      <c r="P385" s="758" t="s">
        <v>80</v>
      </c>
      <c r="Q385" s="759"/>
      <c r="R385" s="759"/>
      <c r="S385" s="759"/>
      <c r="T385" s="759"/>
      <c r="U385" s="759"/>
      <c r="V385" s="760"/>
      <c r="W385" s="37" t="s">
        <v>69</v>
      </c>
      <c r="X385" s="743">
        <f>IFERROR(SUM(X380:X383),"0")</f>
        <v>5.1000000000000014</v>
      </c>
      <c r="Y385" s="743">
        <f>IFERROR(SUM(Y380:Y383),"0")</f>
        <v>5.0999999999999996</v>
      </c>
      <c r="Z385" s="37"/>
      <c r="AA385" s="744"/>
      <c r="AB385" s="744"/>
      <c r="AC385" s="744"/>
    </row>
    <row r="386" spans="1:68" ht="14.25" hidden="1" customHeight="1" x14ac:dyDescent="0.25">
      <c r="A386" s="754" t="s">
        <v>614</v>
      </c>
      <c r="B386" s="755"/>
      <c r="C386" s="755"/>
      <c r="D386" s="755"/>
      <c r="E386" s="755"/>
      <c r="F386" s="755"/>
      <c r="G386" s="755"/>
      <c r="H386" s="755"/>
      <c r="I386" s="755"/>
      <c r="J386" s="755"/>
      <c r="K386" s="755"/>
      <c r="L386" s="755"/>
      <c r="M386" s="755"/>
      <c r="N386" s="755"/>
      <c r="O386" s="755"/>
      <c r="P386" s="755"/>
      <c r="Q386" s="755"/>
      <c r="R386" s="755"/>
      <c r="S386" s="755"/>
      <c r="T386" s="755"/>
      <c r="U386" s="755"/>
      <c r="V386" s="755"/>
      <c r="W386" s="755"/>
      <c r="X386" s="755"/>
      <c r="Y386" s="755"/>
      <c r="Z386" s="755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6"/>
      <c r="R387" s="746"/>
      <c r="S387" s="746"/>
      <c r="T387" s="747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6"/>
      <c r="R388" s="746"/>
      <c r="S388" s="746"/>
      <c r="T388" s="747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6"/>
      <c r="R389" s="746"/>
      <c r="S389" s="746"/>
      <c r="T389" s="747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62"/>
      <c r="B390" s="755"/>
      <c r="C390" s="755"/>
      <c r="D390" s="755"/>
      <c r="E390" s="755"/>
      <c r="F390" s="755"/>
      <c r="G390" s="755"/>
      <c r="H390" s="755"/>
      <c r="I390" s="755"/>
      <c r="J390" s="755"/>
      <c r="K390" s="755"/>
      <c r="L390" s="755"/>
      <c r="M390" s="755"/>
      <c r="N390" s="755"/>
      <c r="O390" s="763"/>
      <c r="P390" s="758" t="s">
        <v>80</v>
      </c>
      <c r="Q390" s="759"/>
      <c r="R390" s="759"/>
      <c r="S390" s="759"/>
      <c r="T390" s="759"/>
      <c r="U390" s="759"/>
      <c r="V390" s="760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55"/>
      <c r="B391" s="755"/>
      <c r="C391" s="755"/>
      <c r="D391" s="755"/>
      <c r="E391" s="755"/>
      <c r="F391" s="755"/>
      <c r="G391" s="755"/>
      <c r="H391" s="755"/>
      <c r="I391" s="755"/>
      <c r="J391" s="755"/>
      <c r="K391" s="755"/>
      <c r="L391" s="755"/>
      <c r="M391" s="755"/>
      <c r="N391" s="755"/>
      <c r="O391" s="763"/>
      <c r="P391" s="758" t="s">
        <v>80</v>
      </c>
      <c r="Q391" s="759"/>
      <c r="R391" s="759"/>
      <c r="S391" s="759"/>
      <c r="T391" s="759"/>
      <c r="U391" s="759"/>
      <c r="V391" s="760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68" t="s">
        <v>623</v>
      </c>
      <c r="B392" s="755"/>
      <c r="C392" s="755"/>
      <c r="D392" s="755"/>
      <c r="E392" s="755"/>
      <c r="F392" s="755"/>
      <c r="G392" s="755"/>
      <c r="H392" s="755"/>
      <c r="I392" s="755"/>
      <c r="J392" s="755"/>
      <c r="K392" s="755"/>
      <c r="L392" s="755"/>
      <c r="M392" s="755"/>
      <c r="N392" s="755"/>
      <c r="O392" s="755"/>
      <c r="P392" s="755"/>
      <c r="Q392" s="755"/>
      <c r="R392" s="755"/>
      <c r="S392" s="755"/>
      <c r="T392" s="755"/>
      <c r="U392" s="755"/>
      <c r="V392" s="755"/>
      <c r="W392" s="755"/>
      <c r="X392" s="755"/>
      <c r="Y392" s="755"/>
      <c r="Z392" s="755"/>
      <c r="AA392" s="736"/>
      <c r="AB392" s="736"/>
      <c r="AC392" s="736"/>
    </row>
    <row r="393" spans="1:68" ht="14.25" hidden="1" customHeight="1" x14ac:dyDescent="0.25">
      <c r="A393" s="754" t="s">
        <v>150</v>
      </c>
      <c r="B393" s="755"/>
      <c r="C393" s="755"/>
      <c r="D393" s="755"/>
      <c r="E393" s="755"/>
      <c r="F393" s="755"/>
      <c r="G393" s="755"/>
      <c r="H393" s="755"/>
      <c r="I393" s="755"/>
      <c r="J393" s="755"/>
      <c r="K393" s="755"/>
      <c r="L393" s="755"/>
      <c r="M393" s="755"/>
      <c r="N393" s="755"/>
      <c r="O393" s="755"/>
      <c r="P393" s="755"/>
      <c r="Q393" s="755"/>
      <c r="R393" s="755"/>
      <c r="S393" s="755"/>
      <c r="T393" s="755"/>
      <c r="U393" s="755"/>
      <c r="V393" s="755"/>
      <c r="W393" s="755"/>
      <c r="X393" s="755"/>
      <c r="Y393" s="755"/>
      <c r="Z393" s="755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6"/>
      <c r="R394" s="746"/>
      <c r="S394" s="746"/>
      <c r="T394" s="747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2"/>
      <c r="B395" s="755"/>
      <c r="C395" s="755"/>
      <c r="D395" s="755"/>
      <c r="E395" s="755"/>
      <c r="F395" s="755"/>
      <c r="G395" s="755"/>
      <c r="H395" s="755"/>
      <c r="I395" s="755"/>
      <c r="J395" s="755"/>
      <c r="K395" s="755"/>
      <c r="L395" s="755"/>
      <c r="M395" s="755"/>
      <c r="N395" s="755"/>
      <c r="O395" s="763"/>
      <c r="P395" s="758" t="s">
        <v>80</v>
      </c>
      <c r="Q395" s="759"/>
      <c r="R395" s="759"/>
      <c r="S395" s="759"/>
      <c r="T395" s="759"/>
      <c r="U395" s="759"/>
      <c r="V395" s="760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55"/>
      <c r="B396" s="755"/>
      <c r="C396" s="755"/>
      <c r="D396" s="755"/>
      <c r="E396" s="755"/>
      <c r="F396" s="755"/>
      <c r="G396" s="755"/>
      <c r="H396" s="755"/>
      <c r="I396" s="755"/>
      <c r="J396" s="755"/>
      <c r="K396" s="755"/>
      <c r="L396" s="755"/>
      <c r="M396" s="755"/>
      <c r="N396" s="755"/>
      <c r="O396" s="763"/>
      <c r="P396" s="758" t="s">
        <v>80</v>
      </c>
      <c r="Q396" s="759"/>
      <c r="R396" s="759"/>
      <c r="S396" s="759"/>
      <c r="T396" s="759"/>
      <c r="U396" s="759"/>
      <c r="V396" s="760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4" t="s">
        <v>64</v>
      </c>
      <c r="B397" s="755"/>
      <c r="C397" s="755"/>
      <c r="D397" s="755"/>
      <c r="E397" s="755"/>
      <c r="F397" s="755"/>
      <c r="G397" s="755"/>
      <c r="H397" s="755"/>
      <c r="I397" s="755"/>
      <c r="J397" s="755"/>
      <c r="K397" s="755"/>
      <c r="L397" s="755"/>
      <c r="M397" s="755"/>
      <c r="N397" s="755"/>
      <c r="O397" s="755"/>
      <c r="P397" s="755"/>
      <c r="Q397" s="755"/>
      <c r="R397" s="755"/>
      <c r="S397" s="755"/>
      <c r="T397" s="755"/>
      <c r="U397" s="755"/>
      <c r="V397" s="755"/>
      <c r="W397" s="755"/>
      <c r="X397" s="755"/>
      <c r="Y397" s="755"/>
      <c r="Z397" s="755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6"/>
      <c r="R398" s="746"/>
      <c r="S398" s="746"/>
      <c r="T398" s="747"/>
      <c r="U398" s="34"/>
      <c r="V398" s="34"/>
      <c r="W398" s="35" t="s">
        <v>69</v>
      </c>
      <c r="X398" s="741">
        <v>15</v>
      </c>
      <c r="Y398" s="742">
        <f>IFERROR(IF(X398="",0,CEILING((X398/$H398),1)*$H398),"")</f>
        <v>16.2</v>
      </c>
      <c r="Z398" s="36">
        <f>IFERROR(IF(Y398=0,"",ROUNDUP(Y398/H398,0)*0.01898),"")</f>
        <v>3.7960000000000001E-2</v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15.961111111111112</v>
      </c>
      <c r="BN398" s="64">
        <f>IFERROR(Y398*I398/H398,"0")</f>
        <v>17.238</v>
      </c>
      <c r="BO398" s="64">
        <f>IFERROR(1/J398*(X398/H398),"0")</f>
        <v>2.8935185185185185E-2</v>
      </c>
      <c r="BP398" s="64">
        <f>IFERROR(1/J398*(Y398/H398),"0")</f>
        <v>3.125E-2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9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6"/>
      <c r="R399" s="746"/>
      <c r="S399" s="746"/>
      <c r="T399" s="747"/>
      <c r="U399" s="34"/>
      <c r="V399" s="34"/>
      <c r="W399" s="35" t="s">
        <v>69</v>
      </c>
      <c r="X399" s="741">
        <v>49</v>
      </c>
      <c r="Y399" s="742">
        <f>IFERROR(IF(X399="",0,CEILING((X399/$H399),1)*$H399),"")</f>
        <v>50.400000000000006</v>
      </c>
      <c r="Z399" s="36">
        <f>IFERROR(IF(Y399=0,"",ROUNDUP(Y399/H399,0)*0.00651),"")</f>
        <v>0.15623999999999999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54.879999999999995</v>
      </c>
      <c r="BN399" s="64">
        <f>IFERROR(Y399*I399/H399,"0")</f>
        <v>56.448</v>
      </c>
      <c r="BO399" s="64">
        <f>IFERROR(1/J399*(X399/H399),"0")</f>
        <v>0.12820512820512822</v>
      </c>
      <c r="BP399" s="64">
        <f>IFERROR(1/J399*(Y399/H399),"0")</f>
        <v>0.13186813186813187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6"/>
      <c r="R400" s="746"/>
      <c r="S400" s="746"/>
      <c r="T400" s="747"/>
      <c r="U400" s="34"/>
      <c r="V400" s="34"/>
      <c r="W400" s="35" t="s">
        <v>69</v>
      </c>
      <c r="X400" s="741">
        <v>36.4</v>
      </c>
      <c r="Y400" s="742">
        <f>IFERROR(IF(X400="",0,CEILING((X400/$H400),1)*$H400),"")</f>
        <v>37.800000000000004</v>
      </c>
      <c r="Z400" s="36">
        <f>IFERROR(IF(Y400=0,"",ROUNDUP(Y400/H400,0)*0.00651),"")</f>
        <v>0.11718000000000001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40.559999999999995</v>
      </c>
      <c r="BN400" s="64">
        <f>IFERROR(Y400*I400/H400,"0")</f>
        <v>42.12</v>
      </c>
      <c r="BO400" s="64">
        <f>IFERROR(1/J400*(X400/H400),"0")</f>
        <v>9.5238095238095233E-2</v>
      </c>
      <c r="BP400" s="64">
        <f>IFERROR(1/J400*(Y400/H400),"0")</f>
        <v>9.8901098901098911E-2</v>
      </c>
    </row>
    <row r="401" spans="1:68" x14ac:dyDescent="0.2">
      <c r="A401" s="762"/>
      <c r="B401" s="755"/>
      <c r="C401" s="755"/>
      <c r="D401" s="755"/>
      <c r="E401" s="755"/>
      <c r="F401" s="755"/>
      <c r="G401" s="755"/>
      <c r="H401" s="755"/>
      <c r="I401" s="755"/>
      <c r="J401" s="755"/>
      <c r="K401" s="755"/>
      <c r="L401" s="755"/>
      <c r="M401" s="755"/>
      <c r="N401" s="755"/>
      <c r="O401" s="763"/>
      <c r="P401" s="758" t="s">
        <v>80</v>
      </c>
      <c r="Q401" s="759"/>
      <c r="R401" s="759"/>
      <c r="S401" s="759"/>
      <c r="T401" s="759"/>
      <c r="U401" s="759"/>
      <c r="V401" s="760"/>
      <c r="W401" s="37" t="s">
        <v>81</v>
      </c>
      <c r="X401" s="743">
        <f>IFERROR(X398/H398,"0")+IFERROR(X399/H399,"0")+IFERROR(X400/H400,"0")</f>
        <v>42.518518518518519</v>
      </c>
      <c r="Y401" s="743">
        <f>IFERROR(Y398/H398,"0")+IFERROR(Y399/H399,"0")+IFERROR(Y400/H400,"0")</f>
        <v>44</v>
      </c>
      <c r="Z401" s="743">
        <f>IFERROR(IF(Z398="",0,Z398),"0")+IFERROR(IF(Z399="",0,Z399),"0")+IFERROR(IF(Z400="",0,Z400),"0")</f>
        <v>0.31137999999999999</v>
      </c>
      <c r="AA401" s="744"/>
      <c r="AB401" s="744"/>
      <c r="AC401" s="744"/>
    </row>
    <row r="402" spans="1:68" x14ac:dyDescent="0.2">
      <c r="A402" s="755"/>
      <c r="B402" s="755"/>
      <c r="C402" s="755"/>
      <c r="D402" s="755"/>
      <c r="E402" s="755"/>
      <c r="F402" s="755"/>
      <c r="G402" s="755"/>
      <c r="H402" s="755"/>
      <c r="I402" s="755"/>
      <c r="J402" s="755"/>
      <c r="K402" s="755"/>
      <c r="L402" s="755"/>
      <c r="M402" s="755"/>
      <c r="N402" s="755"/>
      <c r="O402" s="763"/>
      <c r="P402" s="758" t="s">
        <v>80</v>
      </c>
      <c r="Q402" s="759"/>
      <c r="R402" s="759"/>
      <c r="S402" s="759"/>
      <c r="T402" s="759"/>
      <c r="U402" s="759"/>
      <c r="V402" s="760"/>
      <c r="W402" s="37" t="s">
        <v>69</v>
      </c>
      <c r="X402" s="743">
        <f>IFERROR(SUM(X398:X400),"0")</f>
        <v>100.4</v>
      </c>
      <c r="Y402" s="743">
        <f>IFERROR(SUM(Y398:Y400),"0")</f>
        <v>104.4</v>
      </c>
      <c r="Z402" s="37"/>
      <c r="AA402" s="744"/>
      <c r="AB402" s="744"/>
      <c r="AC402" s="744"/>
    </row>
    <row r="403" spans="1:68" ht="27.75" hidden="1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hidden="1" customHeight="1" x14ac:dyDescent="0.25">
      <c r="A404" s="768" t="s">
        <v>637</v>
      </c>
      <c r="B404" s="755"/>
      <c r="C404" s="755"/>
      <c r="D404" s="755"/>
      <c r="E404" s="755"/>
      <c r="F404" s="755"/>
      <c r="G404" s="755"/>
      <c r="H404" s="755"/>
      <c r="I404" s="755"/>
      <c r="J404" s="755"/>
      <c r="K404" s="755"/>
      <c r="L404" s="755"/>
      <c r="M404" s="755"/>
      <c r="N404" s="755"/>
      <c r="O404" s="755"/>
      <c r="P404" s="755"/>
      <c r="Q404" s="755"/>
      <c r="R404" s="755"/>
      <c r="S404" s="755"/>
      <c r="T404" s="755"/>
      <c r="U404" s="755"/>
      <c r="V404" s="755"/>
      <c r="W404" s="755"/>
      <c r="X404" s="755"/>
      <c r="Y404" s="755"/>
      <c r="Z404" s="755"/>
      <c r="AA404" s="736"/>
      <c r="AB404" s="736"/>
      <c r="AC404" s="736"/>
    </row>
    <row r="405" spans="1:68" ht="14.25" hidden="1" customHeight="1" x14ac:dyDescent="0.25">
      <c r="A405" s="754" t="s">
        <v>90</v>
      </c>
      <c r="B405" s="755"/>
      <c r="C405" s="755"/>
      <c r="D405" s="755"/>
      <c r="E405" s="755"/>
      <c r="F405" s="755"/>
      <c r="G405" s="755"/>
      <c r="H405" s="755"/>
      <c r="I405" s="755"/>
      <c r="J405" s="755"/>
      <c r="K405" s="755"/>
      <c r="L405" s="755"/>
      <c r="M405" s="755"/>
      <c r="N405" s="755"/>
      <c r="O405" s="755"/>
      <c r="P405" s="755"/>
      <c r="Q405" s="755"/>
      <c r="R405" s="755"/>
      <c r="S405" s="755"/>
      <c r="T405" s="755"/>
      <c r="U405" s="755"/>
      <c r="V405" s="755"/>
      <c r="W405" s="755"/>
      <c r="X405" s="755"/>
      <c r="Y405" s="755"/>
      <c r="Z405" s="755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6"/>
      <c r="R406" s="746"/>
      <c r="S406" s="746"/>
      <c r="T406" s="747"/>
      <c r="U406" s="34"/>
      <c r="V406" s="34"/>
      <c r="W406" s="35" t="s">
        <v>69</v>
      </c>
      <c r="X406" s="741">
        <v>200</v>
      </c>
      <c r="Y406" s="742">
        <f t="shared" ref="Y406:Y415" si="71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206.4</v>
      </c>
      <c r="BN406" s="64">
        <f t="shared" ref="BN406:BN415" si="73">IFERROR(Y406*I406/H406,"0")</f>
        <v>216.72</v>
      </c>
      <c r="BO406" s="64">
        <f t="shared" ref="BO406:BO415" si="74">IFERROR(1/J406*(X406/H406),"0")</f>
        <v>0.27777777777777779</v>
      </c>
      <c r="BP406" s="64">
        <f t="shared" ref="BP406:BP415" si="75">IFERROR(1/J406*(Y406/H406),"0")</f>
        <v>0.29166666666666663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6"/>
      <c r="R407" s="746"/>
      <c r="S407" s="746"/>
      <c r="T407" s="747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6"/>
      <c r="R408" s="746"/>
      <c r="S408" s="746"/>
      <c r="T408" s="747"/>
      <c r="U408" s="34"/>
      <c r="V408" s="34"/>
      <c r="W408" s="35" t="s">
        <v>69</v>
      </c>
      <c r="X408" s="741">
        <v>840</v>
      </c>
      <c r="Y408" s="742">
        <f t="shared" si="71"/>
        <v>840</v>
      </c>
      <c r="Z408" s="36">
        <f>IFERROR(IF(Y408=0,"",ROUNDUP(Y408/H408,0)*0.02175),"")</f>
        <v>1.218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866.88</v>
      </c>
      <c r="BN408" s="64">
        <f t="shared" si="73"/>
        <v>866.88</v>
      </c>
      <c r="BO408" s="64">
        <f t="shared" si="74"/>
        <v>1.1666666666666665</v>
      </c>
      <c r="BP408" s="64">
        <f t="shared" si="75"/>
        <v>1.1666666666666665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6"/>
      <c r="R409" s="746"/>
      <c r="S409" s="746"/>
      <c r="T409" s="747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6"/>
      <c r="R410" s="746"/>
      <c r="S410" s="746"/>
      <c r="T410" s="747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6"/>
      <c r="R411" s="746"/>
      <c r="S411" s="746"/>
      <c r="T411" s="747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6"/>
      <c r="R412" s="746"/>
      <c r="S412" s="746"/>
      <c r="T412" s="747"/>
      <c r="U412" s="34"/>
      <c r="V412" s="34"/>
      <c r="W412" s="35" t="s">
        <v>69</v>
      </c>
      <c r="X412" s="741">
        <v>1565</v>
      </c>
      <c r="Y412" s="742">
        <f t="shared" si="71"/>
        <v>1575</v>
      </c>
      <c r="Z412" s="36">
        <f>IFERROR(IF(Y412=0,"",ROUNDUP(Y412/H412,0)*0.02175),"")</f>
        <v>2.2837499999999999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1615.0800000000002</v>
      </c>
      <c r="BN412" s="64">
        <f t="shared" si="73"/>
        <v>1625.4</v>
      </c>
      <c r="BO412" s="64">
        <f t="shared" si="74"/>
        <v>2.1736111111111107</v>
      </c>
      <c r="BP412" s="64">
        <f t="shared" si="75"/>
        <v>2.1875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6"/>
      <c r="R413" s="746"/>
      <c r="S413" s="746"/>
      <c r="T413" s="747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6"/>
      <c r="R414" s="746"/>
      <c r="S414" s="746"/>
      <c r="T414" s="747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6"/>
      <c r="R415" s="746"/>
      <c r="S415" s="746"/>
      <c r="T415" s="747"/>
      <c r="U415" s="34"/>
      <c r="V415" s="34"/>
      <c r="W415" s="35" t="s">
        <v>69</v>
      </c>
      <c r="X415" s="741">
        <v>5</v>
      </c>
      <c r="Y415" s="742">
        <f t="shared" si="71"/>
        <v>5</v>
      </c>
      <c r="Z415" s="36">
        <f>IFERROR(IF(Y415=0,"",ROUNDUP(Y415/H415,0)*0.00902),"")</f>
        <v>9.0200000000000002E-3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5.21</v>
      </c>
      <c r="BN415" s="64">
        <f t="shared" si="73"/>
        <v>5.21</v>
      </c>
      <c r="BO415" s="64">
        <f t="shared" si="74"/>
        <v>7.575757575757576E-3</v>
      </c>
      <c r="BP415" s="64">
        <f t="shared" si="75"/>
        <v>7.575757575757576E-3</v>
      </c>
    </row>
    <row r="416" spans="1:68" x14ac:dyDescent="0.2">
      <c r="A416" s="762"/>
      <c r="B416" s="755"/>
      <c r="C416" s="755"/>
      <c r="D416" s="755"/>
      <c r="E416" s="755"/>
      <c r="F416" s="755"/>
      <c r="G416" s="755"/>
      <c r="H416" s="755"/>
      <c r="I416" s="755"/>
      <c r="J416" s="755"/>
      <c r="K416" s="755"/>
      <c r="L416" s="755"/>
      <c r="M416" s="755"/>
      <c r="N416" s="755"/>
      <c r="O416" s="763"/>
      <c r="P416" s="758" t="s">
        <v>80</v>
      </c>
      <c r="Q416" s="759"/>
      <c r="R416" s="759"/>
      <c r="S416" s="759"/>
      <c r="T416" s="759"/>
      <c r="U416" s="759"/>
      <c r="V416" s="760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174.66666666666666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176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3.8152699999999999</v>
      </c>
      <c r="AA416" s="744"/>
      <c r="AB416" s="744"/>
      <c r="AC416" s="744"/>
    </row>
    <row r="417" spans="1:68" x14ac:dyDescent="0.2">
      <c r="A417" s="755"/>
      <c r="B417" s="755"/>
      <c r="C417" s="755"/>
      <c r="D417" s="755"/>
      <c r="E417" s="755"/>
      <c r="F417" s="755"/>
      <c r="G417" s="755"/>
      <c r="H417" s="755"/>
      <c r="I417" s="755"/>
      <c r="J417" s="755"/>
      <c r="K417" s="755"/>
      <c r="L417" s="755"/>
      <c r="M417" s="755"/>
      <c r="N417" s="755"/>
      <c r="O417" s="763"/>
      <c r="P417" s="758" t="s">
        <v>80</v>
      </c>
      <c r="Q417" s="759"/>
      <c r="R417" s="759"/>
      <c r="S417" s="759"/>
      <c r="T417" s="759"/>
      <c r="U417" s="759"/>
      <c r="V417" s="760"/>
      <c r="W417" s="37" t="s">
        <v>69</v>
      </c>
      <c r="X417" s="743">
        <f>IFERROR(SUM(X406:X415),"0")</f>
        <v>2610</v>
      </c>
      <c r="Y417" s="743">
        <f>IFERROR(SUM(Y406:Y415),"0")</f>
        <v>2630</v>
      </c>
      <c r="Z417" s="37"/>
      <c r="AA417" s="744"/>
      <c r="AB417" s="744"/>
      <c r="AC417" s="744"/>
    </row>
    <row r="418" spans="1:68" ht="14.25" hidden="1" customHeight="1" x14ac:dyDescent="0.25">
      <c r="A418" s="754" t="s">
        <v>139</v>
      </c>
      <c r="B418" s="755"/>
      <c r="C418" s="755"/>
      <c r="D418" s="755"/>
      <c r="E418" s="755"/>
      <c r="F418" s="755"/>
      <c r="G418" s="755"/>
      <c r="H418" s="755"/>
      <c r="I418" s="755"/>
      <c r="J418" s="755"/>
      <c r="K418" s="755"/>
      <c r="L418" s="755"/>
      <c r="M418" s="755"/>
      <c r="N418" s="755"/>
      <c r="O418" s="755"/>
      <c r="P418" s="755"/>
      <c r="Q418" s="755"/>
      <c r="R418" s="755"/>
      <c r="S418" s="755"/>
      <c r="T418" s="755"/>
      <c r="U418" s="755"/>
      <c r="V418" s="755"/>
      <c r="W418" s="755"/>
      <c r="X418" s="755"/>
      <c r="Y418" s="755"/>
      <c r="Z418" s="755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6"/>
      <c r="R419" s="746"/>
      <c r="S419" s="746"/>
      <c r="T419" s="747"/>
      <c r="U419" s="34"/>
      <c r="V419" s="34"/>
      <c r="W419" s="35" t="s">
        <v>69</v>
      </c>
      <c r="X419" s="741">
        <v>1290</v>
      </c>
      <c r="Y419" s="742">
        <f>IFERROR(IF(X419="",0,CEILING((X419/$H419),1)*$H419),"")</f>
        <v>1290</v>
      </c>
      <c r="Z419" s="36">
        <f>IFERROR(IF(Y419=0,"",ROUNDUP(Y419/H419,0)*0.02175),"")</f>
        <v>1.8704999999999998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1331.28</v>
      </c>
      <c r="BN419" s="64">
        <f>IFERROR(Y419*I419/H419,"0")</f>
        <v>1331.28</v>
      </c>
      <c r="BO419" s="64">
        <f>IFERROR(1/J419*(X419/H419),"0")</f>
        <v>1.7916666666666665</v>
      </c>
      <c r="BP419" s="64">
        <f>IFERROR(1/J419*(Y419/H419),"0")</f>
        <v>1.7916666666666665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6"/>
      <c r="R420" s="746"/>
      <c r="S420" s="746"/>
      <c r="T420" s="747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2"/>
      <c r="B421" s="755"/>
      <c r="C421" s="755"/>
      <c r="D421" s="755"/>
      <c r="E421" s="755"/>
      <c r="F421" s="755"/>
      <c r="G421" s="755"/>
      <c r="H421" s="755"/>
      <c r="I421" s="755"/>
      <c r="J421" s="755"/>
      <c r="K421" s="755"/>
      <c r="L421" s="755"/>
      <c r="M421" s="755"/>
      <c r="N421" s="755"/>
      <c r="O421" s="763"/>
      <c r="P421" s="758" t="s">
        <v>80</v>
      </c>
      <c r="Q421" s="759"/>
      <c r="R421" s="759"/>
      <c r="S421" s="759"/>
      <c r="T421" s="759"/>
      <c r="U421" s="759"/>
      <c r="V421" s="760"/>
      <c r="W421" s="37" t="s">
        <v>81</v>
      </c>
      <c r="X421" s="743">
        <f>IFERROR(X419/H419,"0")+IFERROR(X420/H420,"0")</f>
        <v>86</v>
      </c>
      <c r="Y421" s="743">
        <f>IFERROR(Y419/H419,"0")+IFERROR(Y420/H420,"0")</f>
        <v>86</v>
      </c>
      <c r="Z421" s="743">
        <f>IFERROR(IF(Z419="",0,Z419),"0")+IFERROR(IF(Z420="",0,Z420),"0")</f>
        <v>1.8704999999999998</v>
      </c>
      <c r="AA421" s="744"/>
      <c r="AB421" s="744"/>
      <c r="AC421" s="744"/>
    </row>
    <row r="422" spans="1:68" x14ac:dyDescent="0.2">
      <c r="A422" s="755"/>
      <c r="B422" s="755"/>
      <c r="C422" s="755"/>
      <c r="D422" s="755"/>
      <c r="E422" s="755"/>
      <c r="F422" s="755"/>
      <c r="G422" s="755"/>
      <c r="H422" s="755"/>
      <c r="I422" s="755"/>
      <c r="J422" s="755"/>
      <c r="K422" s="755"/>
      <c r="L422" s="755"/>
      <c r="M422" s="755"/>
      <c r="N422" s="755"/>
      <c r="O422" s="763"/>
      <c r="P422" s="758" t="s">
        <v>80</v>
      </c>
      <c r="Q422" s="759"/>
      <c r="R422" s="759"/>
      <c r="S422" s="759"/>
      <c r="T422" s="759"/>
      <c r="U422" s="759"/>
      <c r="V422" s="760"/>
      <c r="W422" s="37" t="s">
        <v>69</v>
      </c>
      <c r="X422" s="743">
        <f>IFERROR(SUM(X419:X420),"0")</f>
        <v>1290</v>
      </c>
      <c r="Y422" s="743">
        <f>IFERROR(SUM(Y419:Y420),"0")</f>
        <v>1290</v>
      </c>
      <c r="Z422" s="37"/>
      <c r="AA422" s="744"/>
      <c r="AB422" s="744"/>
      <c r="AC422" s="744"/>
    </row>
    <row r="423" spans="1:68" ht="14.25" hidden="1" customHeight="1" x14ac:dyDescent="0.25">
      <c r="A423" s="754" t="s">
        <v>64</v>
      </c>
      <c r="B423" s="755"/>
      <c r="C423" s="755"/>
      <c r="D423" s="755"/>
      <c r="E423" s="755"/>
      <c r="F423" s="755"/>
      <c r="G423" s="755"/>
      <c r="H423" s="755"/>
      <c r="I423" s="755"/>
      <c r="J423" s="755"/>
      <c r="K423" s="755"/>
      <c r="L423" s="755"/>
      <c r="M423" s="755"/>
      <c r="N423" s="755"/>
      <c r="O423" s="755"/>
      <c r="P423" s="755"/>
      <c r="Q423" s="755"/>
      <c r="R423" s="755"/>
      <c r="S423" s="755"/>
      <c r="T423" s="755"/>
      <c r="U423" s="755"/>
      <c r="V423" s="755"/>
      <c r="W423" s="755"/>
      <c r="X423" s="755"/>
      <c r="Y423" s="755"/>
      <c r="Z423" s="755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7" t="s">
        <v>668</v>
      </c>
      <c r="Q424" s="746"/>
      <c r="R424" s="746"/>
      <c r="S424" s="746"/>
      <c r="T424" s="747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41" t="s">
        <v>672</v>
      </c>
      <c r="Q425" s="746"/>
      <c r="R425" s="746"/>
      <c r="S425" s="746"/>
      <c r="T425" s="747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2"/>
      <c r="B426" s="755"/>
      <c r="C426" s="755"/>
      <c r="D426" s="755"/>
      <c r="E426" s="755"/>
      <c r="F426" s="755"/>
      <c r="G426" s="755"/>
      <c r="H426" s="755"/>
      <c r="I426" s="755"/>
      <c r="J426" s="755"/>
      <c r="K426" s="755"/>
      <c r="L426" s="755"/>
      <c r="M426" s="755"/>
      <c r="N426" s="755"/>
      <c r="O426" s="763"/>
      <c r="P426" s="758" t="s">
        <v>80</v>
      </c>
      <c r="Q426" s="759"/>
      <c r="R426" s="759"/>
      <c r="S426" s="759"/>
      <c r="T426" s="759"/>
      <c r="U426" s="759"/>
      <c r="V426" s="760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55"/>
      <c r="B427" s="755"/>
      <c r="C427" s="755"/>
      <c r="D427" s="755"/>
      <c r="E427" s="755"/>
      <c r="F427" s="755"/>
      <c r="G427" s="755"/>
      <c r="H427" s="755"/>
      <c r="I427" s="755"/>
      <c r="J427" s="755"/>
      <c r="K427" s="755"/>
      <c r="L427" s="755"/>
      <c r="M427" s="755"/>
      <c r="N427" s="755"/>
      <c r="O427" s="763"/>
      <c r="P427" s="758" t="s">
        <v>80</v>
      </c>
      <c r="Q427" s="759"/>
      <c r="R427" s="759"/>
      <c r="S427" s="759"/>
      <c r="T427" s="759"/>
      <c r="U427" s="759"/>
      <c r="V427" s="760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4" t="s">
        <v>181</v>
      </c>
      <c r="B428" s="755"/>
      <c r="C428" s="755"/>
      <c r="D428" s="755"/>
      <c r="E428" s="755"/>
      <c r="F428" s="755"/>
      <c r="G428" s="755"/>
      <c r="H428" s="755"/>
      <c r="I428" s="755"/>
      <c r="J428" s="755"/>
      <c r="K428" s="755"/>
      <c r="L428" s="755"/>
      <c r="M428" s="755"/>
      <c r="N428" s="755"/>
      <c r="O428" s="755"/>
      <c r="P428" s="755"/>
      <c r="Q428" s="755"/>
      <c r="R428" s="755"/>
      <c r="S428" s="755"/>
      <c r="T428" s="755"/>
      <c r="U428" s="755"/>
      <c r="V428" s="755"/>
      <c r="W428" s="755"/>
      <c r="X428" s="755"/>
      <c r="Y428" s="755"/>
      <c r="Z428" s="755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900" t="s">
        <v>676</v>
      </c>
      <c r="Q429" s="746"/>
      <c r="R429" s="746"/>
      <c r="S429" s="746"/>
      <c r="T429" s="747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2"/>
      <c r="B430" s="755"/>
      <c r="C430" s="755"/>
      <c r="D430" s="755"/>
      <c r="E430" s="755"/>
      <c r="F430" s="755"/>
      <c r="G430" s="755"/>
      <c r="H430" s="755"/>
      <c r="I430" s="755"/>
      <c r="J430" s="755"/>
      <c r="K430" s="755"/>
      <c r="L430" s="755"/>
      <c r="M430" s="755"/>
      <c r="N430" s="755"/>
      <c r="O430" s="763"/>
      <c r="P430" s="758" t="s">
        <v>80</v>
      </c>
      <c r="Q430" s="759"/>
      <c r="R430" s="759"/>
      <c r="S430" s="759"/>
      <c r="T430" s="759"/>
      <c r="U430" s="759"/>
      <c r="V430" s="760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55"/>
      <c r="B431" s="755"/>
      <c r="C431" s="755"/>
      <c r="D431" s="755"/>
      <c r="E431" s="755"/>
      <c r="F431" s="755"/>
      <c r="G431" s="755"/>
      <c r="H431" s="755"/>
      <c r="I431" s="755"/>
      <c r="J431" s="755"/>
      <c r="K431" s="755"/>
      <c r="L431" s="755"/>
      <c r="M431" s="755"/>
      <c r="N431" s="755"/>
      <c r="O431" s="763"/>
      <c r="P431" s="758" t="s">
        <v>80</v>
      </c>
      <c r="Q431" s="759"/>
      <c r="R431" s="759"/>
      <c r="S431" s="759"/>
      <c r="T431" s="759"/>
      <c r="U431" s="759"/>
      <c r="V431" s="760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68" t="s">
        <v>678</v>
      </c>
      <c r="B432" s="755"/>
      <c r="C432" s="755"/>
      <c r="D432" s="755"/>
      <c r="E432" s="755"/>
      <c r="F432" s="755"/>
      <c r="G432" s="755"/>
      <c r="H432" s="755"/>
      <c r="I432" s="755"/>
      <c r="J432" s="755"/>
      <c r="K432" s="755"/>
      <c r="L432" s="755"/>
      <c r="M432" s="755"/>
      <c r="N432" s="755"/>
      <c r="O432" s="755"/>
      <c r="P432" s="755"/>
      <c r="Q432" s="755"/>
      <c r="R432" s="755"/>
      <c r="S432" s="755"/>
      <c r="T432" s="755"/>
      <c r="U432" s="755"/>
      <c r="V432" s="755"/>
      <c r="W432" s="755"/>
      <c r="X432" s="755"/>
      <c r="Y432" s="755"/>
      <c r="Z432" s="755"/>
      <c r="AA432" s="736"/>
      <c r="AB432" s="736"/>
      <c r="AC432" s="736"/>
    </row>
    <row r="433" spans="1:68" ht="14.25" hidden="1" customHeight="1" x14ac:dyDescent="0.25">
      <c r="A433" s="754" t="s">
        <v>90</v>
      </c>
      <c r="B433" s="755"/>
      <c r="C433" s="755"/>
      <c r="D433" s="755"/>
      <c r="E433" s="755"/>
      <c r="F433" s="755"/>
      <c r="G433" s="755"/>
      <c r="H433" s="755"/>
      <c r="I433" s="755"/>
      <c r="J433" s="755"/>
      <c r="K433" s="755"/>
      <c r="L433" s="755"/>
      <c r="M433" s="755"/>
      <c r="N433" s="755"/>
      <c r="O433" s="755"/>
      <c r="P433" s="755"/>
      <c r="Q433" s="755"/>
      <c r="R433" s="755"/>
      <c r="S433" s="755"/>
      <c r="T433" s="755"/>
      <c r="U433" s="755"/>
      <c r="V433" s="755"/>
      <c r="W433" s="755"/>
      <c r="X433" s="755"/>
      <c r="Y433" s="755"/>
      <c r="Z433" s="755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6"/>
      <c r="R434" s="746"/>
      <c r="S434" s="746"/>
      <c r="T434" s="747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6"/>
      <c r="R435" s="746"/>
      <c r="S435" s="746"/>
      <c r="T435" s="747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6"/>
      <c r="R436" s="746"/>
      <c r="S436" s="746"/>
      <c r="T436" s="747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4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6"/>
      <c r="R437" s="746"/>
      <c r="S437" s="746"/>
      <c r="T437" s="747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6"/>
      <c r="R438" s="746"/>
      <c r="S438" s="746"/>
      <c r="T438" s="747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6"/>
      <c r="R439" s="746"/>
      <c r="S439" s="746"/>
      <c r="T439" s="747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6"/>
      <c r="R440" s="746"/>
      <c r="S440" s="746"/>
      <c r="T440" s="747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6"/>
      <c r="R441" s="746"/>
      <c r="S441" s="746"/>
      <c r="T441" s="747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62"/>
      <c r="B442" s="755"/>
      <c r="C442" s="755"/>
      <c r="D442" s="755"/>
      <c r="E442" s="755"/>
      <c r="F442" s="755"/>
      <c r="G442" s="755"/>
      <c r="H442" s="755"/>
      <c r="I442" s="755"/>
      <c r="J442" s="755"/>
      <c r="K442" s="755"/>
      <c r="L442" s="755"/>
      <c r="M442" s="755"/>
      <c r="N442" s="755"/>
      <c r="O442" s="763"/>
      <c r="P442" s="758" t="s">
        <v>80</v>
      </c>
      <c r="Q442" s="759"/>
      <c r="R442" s="759"/>
      <c r="S442" s="759"/>
      <c r="T442" s="759"/>
      <c r="U442" s="759"/>
      <c r="V442" s="760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55"/>
      <c r="B443" s="755"/>
      <c r="C443" s="755"/>
      <c r="D443" s="755"/>
      <c r="E443" s="755"/>
      <c r="F443" s="755"/>
      <c r="G443" s="755"/>
      <c r="H443" s="755"/>
      <c r="I443" s="755"/>
      <c r="J443" s="755"/>
      <c r="K443" s="755"/>
      <c r="L443" s="755"/>
      <c r="M443" s="755"/>
      <c r="N443" s="755"/>
      <c r="O443" s="763"/>
      <c r="P443" s="758" t="s">
        <v>80</v>
      </c>
      <c r="Q443" s="759"/>
      <c r="R443" s="759"/>
      <c r="S443" s="759"/>
      <c r="T443" s="759"/>
      <c r="U443" s="759"/>
      <c r="V443" s="760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4" t="s">
        <v>150</v>
      </c>
      <c r="B444" s="755"/>
      <c r="C444" s="755"/>
      <c r="D444" s="755"/>
      <c r="E444" s="755"/>
      <c r="F444" s="755"/>
      <c r="G444" s="755"/>
      <c r="H444" s="755"/>
      <c r="I444" s="755"/>
      <c r="J444" s="755"/>
      <c r="K444" s="755"/>
      <c r="L444" s="755"/>
      <c r="M444" s="755"/>
      <c r="N444" s="755"/>
      <c r="O444" s="755"/>
      <c r="P444" s="755"/>
      <c r="Q444" s="755"/>
      <c r="R444" s="755"/>
      <c r="S444" s="755"/>
      <c r="T444" s="755"/>
      <c r="U444" s="755"/>
      <c r="V444" s="755"/>
      <c r="W444" s="755"/>
      <c r="X444" s="755"/>
      <c r="Y444" s="755"/>
      <c r="Z444" s="755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6"/>
      <c r="R445" s="746"/>
      <c r="S445" s="746"/>
      <c r="T445" s="747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6"/>
      <c r="R446" s="746"/>
      <c r="S446" s="746"/>
      <c r="T446" s="747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62"/>
      <c r="B447" s="755"/>
      <c r="C447" s="755"/>
      <c r="D447" s="755"/>
      <c r="E447" s="755"/>
      <c r="F447" s="755"/>
      <c r="G447" s="755"/>
      <c r="H447" s="755"/>
      <c r="I447" s="755"/>
      <c r="J447" s="755"/>
      <c r="K447" s="755"/>
      <c r="L447" s="755"/>
      <c r="M447" s="755"/>
      <c r="N447" s="755"/>
      <c r="O447" s="763"/>
      <c r="P447" s="758" t="s">
        <v>80</v>
      </c>
      <c r="Q447" s="759"/>
      <c r="R447" s="759"/>
      <c r="S447" s="759"/>
      <c r="T447" s="759"/>
      <c r="U447" s="759"/>
      <c r="V447" s="760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55"/>
      <c r="B448" s="755"/>
      <c r="C448" s="755"/>
      <c r="D448" s="755"/>
      <c r="E448" s="755"/>
      <c r="F448" s="755"/>
      <c r="G448" s="755"/>
      <c r="H448" s="755"/>
      <c r="I448" s="755"/>
      <c r="J448" s="755"/>
      <c r="K448" s="755"/>
      <c r="L448" s="755"/>
      <c r="M448" s="755"/>
      <c r="N448" s="755"/>
      <c r="O448" s="763"/>
      <c r="P448" s="758" t="s">
        <v>80</v>
      </c>
      <c r="Q448" s="759"/>
      <c r="R448" s="759"/>
      <c r="S448" s="759"/>
      <c r="T448" s="759"/>
      <c r="U448" s="759"/>
      <c r="V448" s="760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4" t="s">
        <v>64</v>
      </c>
      <c r="B449" s="755"/>
      <c r="C449" s="755"/>
      <c r="D449" s="755"/>
      <c r="E449" s="755"/>
      <c r="F449" s="755"/>
      <c r="G449" s="755"/>
      <c r="H449" s="755"/>
      <c r="I449" s="755"/>
      <c r="J449" s="755"/>
      <c r="K449" s="755"/>
      <c r="L449" s="755"/>
      <c r="M449" s="755"/>
      <c r="N449" s="755"/>
      <c r="O449" s="755"/>
      <c r="P449" s="755"/>
      <c r="Q449" s="755"/>
      <c r="R449" s="755"/>
      <c r="S449" s="755"/>
      <c r="T449" s="755"/>
      <c r="U449" s="755"/>
      <c r="V449" s="755"/>
      <c r="W449" s="755"/>
      <c r="X449" s="755"/>
      <c r="Y449" s="755"/>
      <c r="Z449" s="755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6"/>
      <c r="R450" s="746"/>
      <c r="S450" s="746"/>
      <c r="T450" s="747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59" t="s">
        <v>707</v>
      </c>
      <c r="Q451" s="746"/>
      <c r="R451" s="746"/>
      <c r="S451" s="746"/>
      <c r="T451" s="747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6"/>
      <c r="R452" s="746"/>
      <c r="S452" s="746"/>
      <c r="T452" s="747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711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6"/>
      <c r="R453" s="746"/>
      <c r="S453" s="746"/>
      <c r="T453" s="747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6"/>
      <c r="R454" s="746"/>
      <c r="S454" s="746"/>
      <c r="T454" s="747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62"/>
      <c r="B455" s="755"/>
      <c r="C455" s="755"/>
      <c r="D455" s="755"/>
      <c r="E455" s="755"/>
      <c r="F455" s="755"/>
      <c r="G455" s="755"/>
      <c r="H455" s="755"/>
      <c r="I455" s="755"/>
      <c r="J455" s="755"/>
      <c r="K455" s="755"/>
      <c r="L455" s="755"/>
      <c r="M455" s="755"/>
      <c r="N455" s="755"/>
      <c r="O455" s="763"/>
      <c r="P455" s="758" t="s">
        <v>80</v>
      </c>
      <c r="Q455" s="759"/>
      <c r="R455" s="759"/>
      <c r="S455" s="759"/>
      <c r="T455" s="759"/>
      <c r="U455" s="759"/>
      <c r="V455" s="760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55"/>
      <c r="B456" s="755"/>
      <c r="C456" s="755"/>
      <c r="D456" s="755"/>
      <c r="E456" s="755"/>
      <c r="F456" s="755"/>
      <c r="G456" s="755"/>
      <c r="H456" s="755"/>
      <c r="I456" s="755"/>
      <c r="J456" s="755"/>
      <c r="K456" s="755"/>
      <c r="L456" s="755"/>
      <c r="M456" s="755"/>
      <c r="N456" s="755"/>
      <c r="O456" s="763"/>
      <c r="P456" s="758" t="s">
        <v>80</v>
      </c>
      <c r="Q456" s="759"/>
      <c r="R456" s="759"/>
      <c r="S456" s="759"/>
      <c r="T456" s="759"/>
      <c r="U456" s="759"/>
      <c r="V456" s="760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4" t="s">
        <v>181</v>
      </c>
      <c r="B457" s="755"/>
      <c r="C457" s="755"/>
      <c r="D457" s="755"/>
      <c r="E457" s="755"/>
      <c r="F457" s="755"/>
      <c r="G457" s="755"/>
      <c r="H457" s="755"/>
      <c r="I457" s="755"/>
      <c r="J457" s="755"/>
      <c r="K457" s="755"/>
      <c r="L457" s="755"/>
      <c r="M457" s="755"/>
      <c r="N457" s="755"/>
      <c r="O457" s="755"/>
      <c r="P457" s="755"/>
      <c r="Q457" s="755"/>
      <c r="R457" s="755"/>
      <c r="S457" s="755"/>
      <c r="T457" s="755"/>
      <c r="U457" s="755"/>
      <c r="V457" s="755"/>
      <c r="W457" s="755"/>
      <c r="X457" s="755"/>
      <c r="Y457" s="755"/>
      <c r="Z457" s="755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766" t="s">
        <v>718</v>
      </c>
      <c r="Q458" s="746"/>
      <c r="R458" s="746"/>
      <c r="S458" s="746"/>
      <c r="T458" s="747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2"/>
      <c r="B459" s="755"/>
      <c r="C459" s="755"/>
      <c r="D459" s="755"/>
      <c r="E459" s="755"/>
      <c r="F459" s="755"/>
      <c r="G459" s="755"/>
      <c r="H459" s="755"/>
      <c r="I459" s="755"/>
      <c r="J459" s="755"/>
      <c r="K459" s="755"/>
      <c r="L459" s="755"/>
      <c r="M459" s="755"/>
      <c r="N459" s="755"/>
      <c r="O459" s="763"/>
      <c r="P459" s="758" t="s">
        <v>80</v>
      </c>
      <c r="Q459" s="759"/>
      <c r="R459" s="759"/>
      <c r="S459" s="759"/>
      <c r="T459" s="759"/>
      <c r="U459" s="759"/>
      <c r="V459" s="760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55"/>
      <c r="B460" s="755"/>
      <c r="C460" s="755"/>
      <c r="D460" s="755"/>
      <c r="E460" s="755"/>
      <c r="F460" s="755"/>
      <c r="G460" s="755"/>
      <c r="H460" s="755"/>
      <c r="I460" s="755"/>
      <c r="J460" s="755"/>
      <c r="K460" s="755"/>
      <c r="L460" s="755"/>
      <c r="M460" s="755"/>
      <c r="N460" s="755"/>
      <c r="O460" s="763"/>
      <c r="P460" s="758" t="s">
        <v>80</v>
      </c>
      <c r="Q460" s="759"/>
      <c r="R460" s="759"/>
      <c r="S460" s="759"/>
      <c r="T460" s="759"/>
      <c r="U460" s="759"/>
      <c r="V460" s="760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2" t="s">
        <v>720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hidden="1" customHeight="1" x14ac:dyDescent="0.25">
      <c r="A462" s="768" t="s">
        <v>721</v>
      </c>
      <c r="B462" s="755"/>
      <c r="C462" s="755"/>
      <c r="D462" s="755"/>
      <c r="E462" s="755"/>
      <c r="F462" s="755"/>
      <c r="G462" s="755"/>
      <c r="H462" s="755"/>
      <c r="I462" s="755"/>
      <c r="J462" s="755"/>
      <c r="K462" s="755"/>
      <c r="L462" s="755"/>
      <c r="M462" s="755"/>
      <c r="N462" s="755"/>
      <c r="O462" s="755"/>
      <c r="P462" s="755"/>
      <c r="Q462" s="755"/>
      <c r="R462" s="755"/>
      <c r="S462" s="755"/>
      <c r="T462" s="755"/>
      <c r="U462" s="755"/>
      <c r="V462" s="755"/>
      <c r="W462" s="755"/>
      <c r="X462" s="755"/>
      <c r="Y462" s="755"/>
      <c r="Z462" s="755"/>
      <c r="AA462" s="736"/>
      <c r="AB462" s="736"/>
      <c r="AC462" s="736"/>
    </row>
    <row r="463" spans="1:68" ht="14.25" hidden="1" customHeight="1" x14ac:dyDescent="0.25">
      <c r="A463" s="754" t="s">
        <v>150</v>
      </c>
      <c r="B463" s="755"/>
      <c r="C463" s="755"/>
      <c r="D463" s="755"/>
      <c r="E463" s="755"/>
      <c r="F463" s="755"/>
      <c r="G463" s="755"/>
      <c r="H463" s="755"/>
      <c r="I463" s="755"/>
      <c r="J463" s="755"/>
      <c r="K463" s="755"/>
      <c r="L463" s="755"/>
      <c r="M463" s="755"/>
      <c r="N463" s="755"/>
      <c r="O463" s="755"/>
      <c r="P463" s="755"/>
      <c r="Q463" s="755"/>
      <c r="R463" s="755"/>
      <c r="S463" s="755"/>
      <c r="T463" s="755"/>
      <c r="U463" s="755"/>
      <c r="V463" s="755"/>
      <c r="W463" s="755"/>
      <c r="X463" s="755"/>
      <c r="Y463" s="755"/>
      <c r="Z463" s="755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4" t="s">
        <v>724</v>
      </c>
      <c r="Q464" s="746"/>
      <c r="R464" s="746"/>
      <c r="S464" s="746"/>
      <c r="T464" s="747"/>
      <c r="U464" s="34"/>
      <c r="V464" s="34"/>
      <c r="W464" s="35" t="s">
        <v>69</v>
      </c>
      <c r="X464" s="741">
        <v>10</v>
      </c>
      <c r="Y464" s="742">
        <f t="shared" ref="Y464:Y479" si="81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10.388888888888889</v>
      </c>
      <c r="BN464" s="64">
        <f t="shared" ref="BN464:BN479" si="83">IFERROR(Y464*I464/H464,"0")</f>
        <v>11.22</v>
      </c>
      <c r="BO464" s="64">
        <f t="shared" ref="BO464:BO479" si="84">IFERROR(1/J464*(X464/H464),"0")</f>
        <v>1.4029180695847361E-2</v>
      </c>
      <c r="BP464" s="64">
        <f t="shared" ref="BP464:BP479" si="85">IFERROR(1/J464*(Y464/H464),"0")</f>
        <v>1.5151515151515152E-2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69" t="s">
        <v>728</v>
      </c>
      <c r="Q465" s="746"/>
      <c r="R465" s="746"/>
      <c r="S465" s="746"/>
      <c r="T465" s="747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49" t="s">
        <v>728</v>
      </c>
      <c r="Q466" s="746"/>
      <c r="R466" s="746"/>
      <c r="S466" s="746"/>
      <c r="T466" s="747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5" t="s">
        <v>733</v>
      </c>
      <c r="Q467" s="746"/>
      <c r="R467" s="746"/>
      <c r="S467" s="746"/>
      <c r="T467" s="747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6"/>
      <c r="R468" s="746"/>
      <c r="S468" s="746"/>
      <c r="T468" s="747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7" t="s">
        <v>738</v>
      </c>
      <c r="Q469" s="746"/>
      <c r="R469" s="746"/>
      <c r="S469" s="746"/>
      <c r="T469" s="747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6"/>
      <c r="R470" s="746"/>
      <c r="S470" s="746"/>
      <c r="T470" s="747"/>
      <c r="U470" s="34"/>
      <c r="V470" s="34"/>
      <c r="W470" s="35" t="s">
        <v>69</v>
      </c>
      <c r="X470" s="741">
        <v>4.1999999999999993</v>
      </c>
      <c r="Y470" s="742">
        <f t="shared" si="81"/>
        <v>4.2</v>
      </c>
      <c r="Z470" s="36">
        <f t="shared" si="86"/>
        <v>1.004E-2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4.4599999999999991</v>
      </c>
      <c r="BN470" s="64">
        <f t="shared" si="83"/>
        <v>4.46</v>
      </c>
      <c r="BO470" s="64">
        <f t="shared" si="84"/>
        <v>8.5470085470085461E-3</v>
      </c>
      <c r="BP470" s="64">
        <f t="shared" si="85"/>
        <v>8.5470085470085479E-3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">
        <v>743</v>
      </c>
      <c r="Q471" s="746"/>
      <c r="R471" s="746"/>
      <c r="S471" s="746"/>
      <c r="T471" s="747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745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6"/>
      <c r="R472" s="746"/>
      <c r="S472" s="746"/>
      <c r="T472" s="747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6"/>
      <c r="R473" s="746"/>
      <c r="S473" s="746"/>
      <c r="T473" s="747"/>
      <c r="U473" s="34"/>
      <c r="V473" s="34"/>
      <c r="W473" s="35" t="s">
        <v>69</v>
      </c>
      <c r="X473" s="741">
        <v>6.3</v>
      </c>
      <c r="Y473" s="742">
        <f t="shared" si="81"/>
        <v>6.3000000000000007</v>
      </c>
      <c r="Z473" s="36">
        <f t="shared" si="86"/>
        <v>1.506E-2</v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6.6899999999999995</v>
      </c>
      <c r="BN473" s="64">
        <f t="shared" si="83"/>
        <v>6.69</v>
      </c>
      <c r="BO473" s="64">
        <f t="shared" si="84"/>
        <v>1.2820512820512822E-2</v>
      </c>
      <c r="BP473" s="64">
        <f t="shared" si="85"/>
        <v>1.2820512820512822E-2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6"/>
      <c r="R474" s="746"/>
      <c r="S474" s="746"/>
      <c r="T474" s="747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8" t="s">
        <v>752</v>
      </c>
      <c r="Q475" s="746"/>
      <c r="R475" s="746"/>
      <c r="S475" s="746"/>
      <c r="T475" s="747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6"/>
      <c r="R476" s="746"/>
      <c r="S476" s="746"/>
      <c r="T476" s="747"/>
      <c r="U476" s="34"/>
      <c r="V476" s="34"/>
      <c r="W476" s="35" t="s">
        <v>69</v>
      </c>
      <c r="X476" s="741">
        <v>6.3</v>
      </c>
      <c r="Y476" s="742">
        <f t="shared" si="81"/>
        <v>6.3000000000000007</v>
      </c>
      <c r="Z476" s="36">
        <f t="shared" si="86"/>
        <v>1.506E-2</v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6.6899999999999995</v>
      </c>
      <c r="BN476" s="64">
        <f t="shared" si="83"/>
        <v>6.69</v>
      </c>
      <c r="BO476" s="64">
        <f t="shared" si="84"/>
        <v>1.2820512820512822E-2</v>
      </c>
      <c r="BP476" s="64">
        <f t="shared" si="85"/>
        <v>1.2820512820512822E-2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6"/>
      <c r="R477" s="746"/>
      <c r="S477" s="746"/>
      <c r="T477" s="747"/>
      <c r="U477" s="34"/>
      <c r="V477" s="34"/>
      <c r="W477" s="35" t="s">
        <v>69</v>
      </c>
      <c r="X477" s="741">
        <v>4.1999999999999993</v>
      </c>
      <c r="Y477" s="742">
        <f t="shared" si="81"/>
        <v>4.2</v>
      </c>
      <c r="Z477" s="36">
        <f t="shared" si="86"/>
        <v>1.004E-2</v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4.4599999999999991</v>
      </c>
      <c r="BN477" s="64">
        <f t="shared" si="83"/>
        <v>4.46</v>
      </c>
      <c r="BO477" s="64">
        <f t="shared" si="84"/>
        <v>8.5470085470085461E-3</v>
      </c>
      <c r="BP477" s="64">
        <f t="shared" si="85"/>
        <v>8.5470085470085479E-3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6"/>
      <c r="R478" s="746"/>
      <c r="S478" s="746"/>
      <c r="T478" s="747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69" t="s">
        <v>762</v>
      </c>
      <c r="Q479" s="746"/>
      <c r="R479" s="746"/>
      <c r="S479" s="746"/>
      <c r="T479" s="747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62"/>
      <c r="B480" s="755"/>
      <c r="C480" s="755"/>
      <c r="D480" s="755"/>
      <c r="E480" s="755"/>
      <c r="F480" s="755"/>
      <c r="G480" s="755"/>
      <c r="H480" s="755"/>
      <c r="I480" s="755"/>
      <c r="J480" s="755"/>
      <c r="K480" s="755"/>
      <c r="L480" s="755"/>
      <c r="M480" s="755"/>
      <c r="N480" s="755"/>
      <c r="O480" s="763"/>
      <c r="P480" s="758" t="s">
        <v>80</v>
      </c>
      <c r="Q480" s="759"/>
      <c r="R480" s="759"/>
      <c r="S480" s="759"/>
      <c r="T480" s="759"/>
      <c r="U480" s="759"/>
      <c r="V480" s="760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11.851851851851851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12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6.8239999999999995E-2</v>
      </c>
      <c r="AA480" s="744"/>
      <c r="AB480" s="744"/>
      <c r="AC480" s="744"/>
    </row>
    <row r="481" spans="1:68" x14ac:dyDescent="0.2">
      <c r="A481" s="755"/>
      <c r="B481" s="755"/>
      <c r="C481" s="755"/>
      <c r="D481" s="755"/>
      <c r="E481" s="755"/>
      <c r="F481" s="755"/>
      <c r="G481" s="755"/>
      <c r="H481" s="755"/>
      <c r="I481" s="755"/>
      <c r="J481" s="755"/>
      <c r="K481" s="755"/>
      <c r="L481" s="755"/>
      <c r="M481" s="755"/>
      <c r="N481" s="755"/>
      <c r="O481" s="763"/>
      <c r="P481" s="758" t="s">
        <v>80</v>
      </c>
      <c r="Q481" s="759"/>
      <c r="R481" s="759"/>
      <c r="S481" s="759"/>
      <c r="T481" s="759"/>
      <c r="U481" s="759"/>
      <c r="V481" s="760"/>
      <c r="W481" s="37" t="s">
        <v>69</v>
      </c>
      <c r="X481" s="743">
        <f>IFERROR(SUM(X464:X479),"0")</f>
        <v>31</v>
      </c>
      <c r="Y481" s="743">
        <f>IFERROR(SUM(Y464:Y479),"0")</f>
        <v>31.8</v>
      </c>
      <c r="Z481" s="37"/>
      <c r="AA481" s="744"/>
      <c r="AB481" s="744"/>
      <c r="AC481" s="744"/>
    </row>
    <row r="482" spans="1:68" ht="14.25" hidden="1" customHeight="1" x14ac:dyDescent="0.25">
      <c r="A482" s="754" t="s">
        <v>64</v>
      </c>
      <c r="B482" s="755"/>
      <c r="C482" s="755"/>
      <c r="D482" s="755"/>
      <c r="E482" s="755"/>
      <c r="F482" s="755"/>
      <c r="G482" s="755"/>
      <c r="H482" s="755"/>
      <c r="I482" s="755"/>
      <c r="J482" s="755"/>
      <c r="K482" s="755"/>
      <c r="L482" s="755"/>
      <c r="M482" s="755"/>
      <c r="N482" s="755"/>
      <c r="O482" s="755"/>
      <c r="P482" s="755"/>
      <c r="Q482" s="755"/>
      <c r="R482" s="755"/>
      <c r="S482" s="755"/>
      <c r="T482" s="755"/>
      <c r="U482" s="755"/>
      <c r="V482" s="755"/>
      <c r="W482" s="755"/>
      <c r="X482" s="755"/>
      <c r="Y482" s="755"/>
      <c r="Z482" s="755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6"/>
      <c r="R483" s="746"/>
      <c r="S483" s="746"/>
      <c r="T483" s="747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6"/>
      <c r="R484" s="746"/>
      <c r="S484" s="746"/>
      <c r="T484" s="747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62"/>
      <c r="B485" s="755"/>
      <c r="C485" s="755"/>
      <c r="D485" s="755"/>
      <c r="E485" s="755"/>
      <c r="F485" s="755"/>
      <c r="G485" s="755"/>
      <c r="H485" s="755"/>
      <c r="I485" s="755"/>
      <c r="J485" s="755"/>
      <c r="K485" s="755"/>
      <c r="L485" s="755"/>
      <c r="M485" s="755"/>
      <c r="N485" s="755"/>
      <c r="O485" s="763"/>
      <c r="P485" s="758" t="s">
        <v>80</v>
      </c>
      <c r="Q485" s="759"/>
      <c r="R485" s="759"/>
      <c r="S485" s="759"/>
      <c r="T485" s="759"/>
      <c r="U485" s="759"/>
      <c r="V485" s="760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55"/>
      <c r="B486" s="755"/>
      <c r="C486" s="755"/>
      <c r="D486" s="755"/>
      <c r="E486" s="755"/>
      <c r="F486" s="755"/>
      <c r="G486" s="755"/>
      <c r="H486" s="755"/>
      <c r="I486" s="755"/>
      <c r="J486" s="755"/>
      <c r="K486" s="755"/>
      <c r="L486" s="755"/>
      <c r="M486" s="755"/>
      <c r="N486" s="755"/>
      <c r="O486" s="763"/>
      <c r="P486" s="758" t="s">
        <v>80</v>
      </c>
      <c r="Q486" s="759"/>
      <c r="R486" s="759"/>
      <c r="S486" s="759"/>
      <c r="T486" s="759"/>
      <c r="U486" s="759"/>
      <c r="V486" s="760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4" t="s">
        <v>82</v>
      </c>
      <c r="B487" s="755"/>
      <c r="C487" s="755"/>
      <c r="D487" s="755"/>
      <c r="E487" s="755"/>
      <c r="F487" s="755"/>
      <c r="G487" s="755"/>
      <c r="H487" s="755"/>
      <c r="I487" s="755"/>
      <c r="J487" s="755"/>
      <c r="K487" s="755"/>
      <c r="L487" s="755"/>
      <c r="M487" s="755"/>
      <c r="N487" s="755"/>
      <c r="O487" s="755"/>
      <c r="P487" s="755"/>
      <c r="Q487" s="755"/>
      <c r="R487" s="755"/>
      <c r="S487" s="755"/>
      <c r="T487" s="755"/>
      <c r="U487" s="755"/>
      <c r="V487" s="755"/>
      <c r="W487" s="755"/>
      <c r="X487" s="755"/>
      <c r="Y487" s="755"/>
      <c r="Z487" s="755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6"/>
      <c r="R488" s="746"/>
      <c r="S488" s="746"/>
      <c r="T488" s="747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62"/>
      <c r="B489" s="755"/>
      <c r="C489" s="755"/>
      <c r="D489" s="755"/>
      <c r="E489" s="755"/>
      <c r="F489" s="755"/>
      <c r="G489" s="755"/>
      <c r="H489" s="755"/>
      <c r="I489" s="755"/>
      <c r="J489" s="755"/>
      <c r="K489" s="755"/>
      <c r="L489" s="755"/>
      <c r="M489" s="755"/>
      <c r="N489" s="755"/>
      <c r="O489" s="763"/>
      <c r="P489" s="758" t="s">
        <v>80</v>
      </c>
      <c r="Q489" s="759"/>
      <c r="R489" s="759"/>
      <c r="S489" s="759"/>
      <c r="T489" s="759"/>
      <c r="U489" s="759"/>
      <c r="V489" s="760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55"/>
      <c r="B490" s="755"/>
      <c r="C490" s="755"/>
      <c r="D490" s="755"/>
      <c r="E490" s="755"/>
      <c r="F490" s="755"/>
      <c r="G490" s="755"/>
      <c r="H490" s="755"/>
      <c r="I490" s="755"/>
      <c r="J490" s="755"/>
      <c r="K490" s="755"/>
      <c r="L490" s="755"/>
      <c r="M490" s="755"/>
      <c r="N490" s="755"/>
      <c r="O490" s="763"/>
      <c r="P490" s="758" t="s">
        <v>80</v>
      </c>
      <c r="Q490" s="759"/>
      <c r="R490" s="759"/>
      <c r="S490" s="759"/>
      <c r="T490" s="759"/>
      <c r="U490" s="759"/>
      <c r="V490" s="760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68" t="s">
        <v>774</v>
      </c>
      <c r="B491" s="755"/>
      <c r="C491" s="755"/>
      <c r="D491" s="755"/>
      <c r="E491" s="755"/>
      <c r="F491" s="755"/>
      <c r="G491" s="755"/>
      <c r="H491" s="755"/>
      <c r="I491" s="755"/>
      <c r="J491" s="755"/>
      <c r="K491" s="755"/>
      <c r="L491" s="755"/>
      <c r="M491" s="755"/>
      <c r="N491" s="755"/>
      <c r="O491" s="755"/>
      <c r="P491" s="755"/>
      <c r="Q491" s="755"/>
      <c r="R491" s="755"/>
      <c r="S491" s="755"/>
      <c r="T491" s="755"/>
      <c r="U491" s="755"/>
      <c r="V491" s="755"/>
      <c r="W491" s="755"/>
      <c r="X491" s="755"/>
      <c r="Y491" s="755"/>
      <c r="Z491" s="755"/>
      <c r="AA491" s="736"/>
      <c r="AB491" s="736"/>
      <c r="AC491" s="736"/>
    </row>
    <row r="492" spans="1:68" ht="14.25" hidden="1" customHeight="1" x14ac:dyDescent="0.25">
      <c r="A492" s="754" t="s">
        <v>139</v>
      </c>
      <c r="B492" s="755"/>
      <c r="C492" s="755"/>
      <c r="D492" s="755"/>
      <c r="E492" s="755"/>
      <c r="F492" s="755"/>
      <c r="G492" s="755"/>
      <c r="H492" s="755"/>
      <c r="I492" s="755"/>
      <c r="J492" s="755"/>
      <c r="K492" s="755"/>
      <c r="L492" s="755"/>
      <c r="M492" s="755"/>
      <c r="N492" s="755"/>
      <c r="O492" s="755"/>
      <c r="P492" s="755"/>
      <c r="Q492" s="755"/>
      <c r="R492" s="755"/>
      <c r="S492" s="755"/>
      <c r="T492" s="755"/>
      <c r="U492" s="755"/>
      <c r="V492" s="755"/>
      <c r="W492" s="755"/>
      <c r="X492" s="755"/>
      <c r="Y492" s="755"/>
      <c r="Z492" s="755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6"/>
      <c r="R493" s="746"/>
      <c r="S493" s="746"/>
      <c r="T493" s="747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62"/>
      <c r="B494" s="755"/>
      <c r="C494" s="755"/>
      <c r="D494" s="755"/>
      <c r="E494" s="755"/>
      <c r="F494" s="755"/>
      <c r="G494" s="755"/>
      <c r="H494" s="755"/>
      <c r="I494" s="755"/>
      <c r="J494" s="755"/>
      <c r="K494" s="755"/>
      <c r="L494" s="755"/>
      <c r="M494" s="755"/>
      <c r="N494" s="755"/>
      <c r="O494" s="763"/>
      <c r="P494" s="758" t="s">
        <v>80</v>
      </c>
      <c r="Q494" s="759"/>
      <c r="R494" s="759"/>
      <c r="S494" s="759"/>
      <c r="T494" s="759"/>
      <c r="U494" s="759"/>
      <c r="V494" s="760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55"/>
      <c r="B495" s="755"/>
      <c r="C495" s="755"/>
      <c r="D495" s="755"/>
      <c r="E495" s="755"/>
      <c r="F495" s="755"/>
      <c r="G495" s="755"/>
      <c r="H495" s="755"/>
      <c r="I495" s="755"/>
      <c r="J495" s="755"/>
      <c r="K495" s="755"/>
      <c r="L495" s="755"/>
      <c r="M495" s="755"/>
      <c r="N495" s="755"/>
      <c r="O495" s="763"/>
      <c r="P495" s="758" t="s">
        <v>80</v>
      </c>
      <c r="Q495" s="759"/>
      <c r="R495" s="759"/>
      <c r="S495" s="759"/>
      <c r="T495" s="759"/>
      <c r="U495" s="759"/>
      <c r="V495" s="760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4" t="s">
        <v>150</v>
      </c>
      <c r="B496" s="755"/>
      <c r="C496" s="755"/>
      <c r="D496" s="755"/>
      <c r="E496" s="755"/>
      <c r="F496" s="755"/>
      <c r="G496" s="755"/>
      <c r="H496" s="755"/>
      <c r="I496" s="755"/>
      <c r="J496" s="755"/>
      <c r="K496" s="755"/>
      <c r="L496" s="755"/>
      <c r="M496" s="755"/>
      <c r="N496" s="755"/>
      <c r="O496" s="755"/>
      <c r="P496" s="755"/>
      <c r="Q496" s="755"/>
      <c r="R496" s="755"/>
      <c r="S496" s="755"/>
      <c r="T496" s="755"/>
      <c r="U496" s="755"/>
      <c r="V496" s="755"/>
      <c r="W496" s="755"/>
      <c r="X496" s="755"/>
      <c r="Y496" s="755"/>
      <c r="Z496" s="755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6"/>
      <c r="R497" s="746"/>
      <c r="S497" s="746"/>
      <c r="T497" s="747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6"/>
      <c r="R498" s="746"/>
      <c r="S498" s="746"/>
      <c r="T498" s="747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46"/>
      <c r="R499" s="746"/>
      <c r="S499" s="746"/>
      <c r="T499" s="747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6"/>
      <c r="R500" s="746"/>
      <c r="S500" s="746"/>
      <c r="T500" s="747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62"/>
      <c r="B501" s="755"/>
      <c r="C501" s="755"/>
      <c r="D501" s="755"/>
      <c r="E501" s="755"/>
      <c r="F501" s="755"/>
      <c r="G501" s="755"/>
      <c r="H501" s="755"/>
      <c r="I501" s="755"/>
      <c r="J501" s="755"/>
      <c r="K501" s="755"/>
      <c r="L501" s="755"/>
      <c r="M501" s="755"/>
      <c r="N501" s="755"/>
      <c r="O501" s="763"/>
      <c r="P501" s="758" t="s">
        <v>80</v>
      </c>
      <c r="Q501" s="759"/>
      <c r="R501" s="759"/>
      <c r="S501" s="759"/>
      <c r="T501" s="759"/>
      <c r="U501" s="759"/>
      <c r="V501" s="760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55"/>
      <c r="B502" s="755"/>
      <c r="C502" s="755"/>
      <c r="D502" s="755"/>
      <c r="E502" s="755"/>
      <c r="F502" s="755"/>
      <c r="G502" s="755"/>
      <c r="H502" s="755"/>
      <c r="I502" s="755"/>
      <c r="J502" s="755"/>
      <c r="K502" s="755"/>
      <c r="L502" s="755"/>
      <c r="M502" s="755"/>
      <c r="N502" s="755"/>
      <c r="O502" s="763"/>
      <c r="P502" s="758" t="s">
        <v>80</v>
      </c>
      <c r="Q502" s="759"/>
      <c r="R502" s="759"/>
      <c r="S502" s="759"/>
      <c r="T502" s="759"/>
      <c r="U502" s="759"/>
      <c r="V502" s="760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68" t="s">
        <v>791</v>
      </c>
      <c r="B503" s="755"/>
      <c r="C503" s="755"/>
      <c r="D503" s="755"/>
      <c r="E503" s="755"/>
      <c r="F503" s="755"/>
      <c r="G503" s="755"/>
      <c r="H503" s="755"/>
      <c r="I503" s="755"/>
      <c r="J503" s="755"/>
      <c r="K503" s="755"/>
      <c r="L503" s="755"/>
      <c r="M503" s="755"/>
      <c r="N503" s="755"/>
      <c r="O503" s="755"/>
      <c r="P503" s="755"/>
      <c r="Q503" s="755"/>
      <c r="R503" s="755"/>
      <c r="S503" s="755"/>
      <c r="T503" s="755"/>
      <c r="U503" s="755"/>
      <c r="V503" s="755"/>
      <c r="W503" s="755"/>
      <c r="X503" s="755"/>
      <c r="Y503" s="755"/>
      <c r="Z503" s="755"/>
      <c r="AA503" s="736"/>
      <c r="AB503" s="736"/>
      <c r="AC503" s="736"/>
    </row>
    <row r="504" spans="1:68" ht="14.25" hidden="1" customHeight="1" x14ac:dyDescent="0.25">
      <c r="A504" s="754" t="s">
        <v>150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6"/>
      <c r="R505" s="746"/>
      <c r="S505" s="746"/>
      <c r="T505" s="747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797</v>
      </c>
      <c r="Q506" s="746"/>
      <c r="R506" s="746"/>
      <c r="S506" s="746"/>
      <c r="T506" s="747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46"/>
      <c r="R507" s="746"/>
      <c r="S507" s="746"/>
      <c r="T507" s="747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62"/>
      <c r="B508" s="755"/>
      <c r="C508" s="755"/>
      <c r="D508" s="755"/>
      <c r="E508" s="755"/>
      <c r="F508" s="755"/>
      <c r="G508" s="755"/>
      <c r="H508" s="755"/>
      <c r="I508" s="755"/>
      <c r="J508" s="755"/>
      <c r="K508" s="755"/>
      <c r="L508" s="755"/>
      <c r="M508" s="755"/>
      <c r="N508" s="755"/>
      <c r="O508" s="763"/>
      <c r="P508" s="758" t="s">
        <v>80</v>
      </c>
      <c r="Q508" s="759"/>
      <c r="R508" s="759"/>
      <c r="S508" s="759"/>
      <c r="T508" s="759"/>
      <c r="U508" s="759"/>
      <c r="V508" s="760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55"/>
      <c r="B509" s="755"/>
      <c r="C509" s="755"/>
      <c r="D509" s="755"/>
      <c r="E509" s="755"/>
      <c r="F509" s="755"/>
      <c r="G509" s="755"/>
      <c r="H509" s="755"/>
      <c r="I509" s="755"/>
      <c r="J509" s="755"/>
      <c r="K509" s="755"/>
      <c r="L509" s="755"/>
      <c r="M509" s="755"/>
      <c r="N509" s="755"/>
      <c r="O509" s="763"/>
      <c r="P509" s="758" t="s">
        <v>80</v>
      </c>
      <c r="Q509" s="759"/>
      <c r="R509" s="759"/>
      <c r="S509" s="759"/>
      <c r="T509" s="759"/>
      <c r="U509" s="759"/>
      <c r="V509" s="760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68" t="s">
        <v>803</v>
      </c>
      <c r="B510" s="755"/>
      <c r="C510" s="755"/>
      <c r="D510" s="755"/>
      <c r="E510" s="755"/>
      <c r="F510" s="755"/>
      <c r="G510" s="755"/>
      <c r="H510" s="755"/>
      <c r="I510" s="755"/>
      <c r="J510" s="755"/>
      <c r="K510" s="755"/>
      <c r="L510" s="755"/>
      <c r="M510" s="755"/>
      <c r="N510" s="755"/>
      <c r="O510" s="755"/>
      <c r="P510" s="755"/>
      <c r="Q510" s="755"/>
      <c r="R510" s="755"/>
      <c r="S510" s="755"/>
      <c r="T510" s="755"/>
      <c r="U510" s="755"/>
      <c r="V510" s="755"/>
      <c r="W510" s="755"/>
      <c r="X510" s="755"/>
      <c r="Y510" s="755"/>
      <c r="Z510" s="755"/>
      <c r="AA510" s="736"/>
      <c r="AB510" s="736"/>
      <c r="AC510" s="736"/>
    </row>
    <row r="511" spans="1:68" ht="14.25" hidden="1" customHeight="1" x14ac:dyDescent="0.25">
      <c r="A511" s="754" t="s">
        <v>150</v>
      </c>
      <c r="B511" s="755"/>
      <c r="C511" s="755"/>
      <c r="D511" s="755"/>
      <c r="E511" s="755"/>
      <c r="F511" s="755"/>
      <c r="G511" s="755"/>
      <c r="H511" s="755"/>
      <c r="I511" s="755"/>
      <c r="J511" s="755"/>
      <c r="K511" s="755"/>
      <c r="L511" s="755"/>
      <c r="M511" s="755"/>
      <c r="N511" s="755"/>
      <c r="O511" s="755"/>
      <c r="P511" s="755"/>
      <c r="Q511" s="755"/>
      <c r="R511" s="755"/>
      <c r="S511" s="755"/>
      <c r="T511" s="755"/>
      <c r="U511" s="755"/>
      <c r="V511" s="755"/>
      <c r="W511" s="755"/>
      <c r="X511" s="755"/>
      <c r="Y511" s="755"/>
      <c r="Z511" s="755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6"/>
      <c r="R512" s="746"/>
      <c r="S512" s="746"/>
      <c r="T512" s="747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62"/>
      <c r="B513" s="755"/>
      <c r="C513" s="755"/>
      <c r="D513" s="755"/>
      <c r="E513" s="755"/>
      <c r="F513" s="755"/>
      <c r="G513" s="755"/>
      <c r="H513" s="755"/>
      <c r="I513" s="755"/>
      <c r="J513" s="755"/>
      <c r="K513" s="755"/>
      <c r="L513" s="755"/>
      <c r="M513" s="755"/>
      <c r="N513" s="755"/>
      <c r="O513" s="763"/>
      <c r="P513" s="758" t="s">
        <v>80</v>
      </c>
      <c r="Q513" s="759"/>
      <c r="R513" s="759"/>
      <c r="S513" s="759"/>
      <c r="T513" s="759"/>
      <c r="U513" s="759"/>
      <c r="V513" s="760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55"/>
      <c r="B514" s="755"/>
      <c r="C514" s="755"/>
      <c r="D514" s="755"/>
      <c r="E514" s="755"/>
      <c r="F514" s="755"/>
      <c r="G514" s="755"/>
      <c r="H514" s="755"/>
      <c r="I514" s="755"/>
      <c r="J514" s="755"/>
      <c r="K514" s="755"/>
      <c r="L514" s="755"/>
      <c r="M514" s="755"/>
      <c r="N514" s="755"/>
      <c r="O514" s="763"/>
      <c r="P514" s="758" t="s">
        <v>80</v>
      </c>
      <c r="Q514" s="759"/>
      <c r="R514" s="759"/>
      <c r="S514" s="759"/>
      <c r="T514" s="759"/>
      <c r="U514" s="759"/>
      <c r="V514" s="760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4" t="s">
        <v>181</v>
      </c>
      <c r="B515" s="755"/>
      <c r="C515" s="755"/>
      <c r="D515" s="755"/>
      <c r="E515" s="755"/>
      <c r="F515" s="755"/>
      <c r="G515" s="755"/>
      <c r="H515" s="755"/>
      <c r="I515" s="755"/>
      <c r="J515" s="755"/>
      <c r="K515" s="755"/>
      <c r="L515" s="755"/>
      <c r="M515" s="755"/>
      <c r="N515" s="755"/>
      <c r="O515" s="755"/>
      <c r="P515" s="755"/>
      <c r="Q515" s="755"/>
      <c r="R515" s="755"/>
      <c r="S515" s="755"/>
      <c r="T515" s="755"/>
      <c r="U515" s="755"/>
      <c r="V515" s="755"/>
      <c r="W515" s="755"/>
      <c r="X515" s="755"/>
      <c r="Y515" s="755"/>
      <c r="Z515" s="755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6"/>
      <c r="R516" s="746"/>
      <c r="S516" s="746"/>
      <c r="T516" s="747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62"/>
      <c r="B517" s="755"/>
      <c r="C517" s="755"/>
      <c r="D517" s="755"/>
      <c r="E517" s="755"/>
      <c r="F517" s="755"/>
      <c r="G517" s="755"/>
      <c r="H517" s="755"/>
      <c r="I517" s="755"/>
      <c r="J517" s="755"/>
      <c r="K517" s="755"/>
      <c r="L517" s="755"/>
      <c r="M517" s="755"/>
      <c r="N517" s="755"/>
      <c r="O517" s="763"/>
      <c r="P517" s="758" t="s">
        <v>80</v>
      </c>
      <c r="Q517" s="759"/>
      <c r="R517" s="759"/>
      <c r="S517" s="759"/>
      <c r="T517" s="759"/>
      <c r="U517" s="759"/>
      <c r="V517" s="760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55"/>
      <c r="B518" s="755"/>
      <c r="C518" s="755"/>
      <c r="D518" s="755"/>
      <c r="E518" s="755"/>
      <c r="F518" s="755"/>
      <c r="G518" s="755"/>
      <c r="H518" s="755"/>
      <c r="I518" s="755"/>
      <c r="J518" s="755"/>
      <c r="K518" s="755"/>
      <c r="L518" s="755"/>
      <c r="M518" s="755"/>
      <c r="N518" s="755"/>
      <c r="O518" s="763"/>
      <c r="P518" s="758" t="s">
        <v>80</v>
      </c>
      <c r="Q518" s="759"/>
      <c r="R518" s="759"/>
      <c r="S518" s="759"/>
      <c r="T518" s="759"/>
      <c r="U518" s="759"/>
      <c r="V518" s="760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2" t="s">
        <v>810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hidden="1" customHeight="1" x14ac:dyDescent="0.25">
      <c r="A520" s="768" t="s">
        <v>810</v>
      </c>
      <c r="B520" s="755"/>
      <c r="C520" s="755"/>
      <c r="D520" s="755"/>
      <c r="E520" s="755"/>
      <c r="F520" s="755"/>
      <c r="G520" s="755"/>
      <c r="H520" s="755"/>
      <c r="I520" s="755"/>
      <c r="J520" s="755"/>
      <c r="K520" s="755"/>
      <c r="L520" s="755"/>
      <c r="M520" s="755"/>
      <c r="N520" s="755"/>
      <c r="O520" s="755"/>
      <c r="P520" s="755"/>
      <c r="Q520" s="755"/>
      <c r="R520" s="755"/>
      <c r="S520" s="755"/>
      <c r="T520" s="755"/>
      <c r="U520" s="755"/>
      <c r="V520" s="755"/>
      <c r="W520" s="755"/>
      <c r="X520" s="755"/>
      <c r="Y520" s="755"/>
      <c r="Z520" s="755"/>
      <c r="AA520" s="736"/>
      <c r="AB520" s="736"/>
      <c r="AC520" s="736"/>
    </row>
    <row r="521" spans="1:68" ht="14.25" hidden="1" customHeight="1" x14ac:dyDescent="0.25">
      <c r="A521" s="754" t="s">
        <v>90</v>
      </c>
      <c r="B521" s="755"/>
      <c r="C521" s="755"/>
      <c r="D521" s="755"/>
      <c r="E521" s="755"/>
      <c r="F521" s="755"/>
      <c r="G521" s="755"/>
      <c r="H521" s="755"/>
      <c r="I521" s="755"/>
      <c r="J521" s="755"/>
      <c r="K521" s="755"/>
      <c r="L521" s="755"/>
      <c r="M521" s="755"/>
      <c r="N521" s="755"/>
      <c r="O521" s="755"/>
      <c r="P521" s="755"/>
      <c r="Q521" s="755"/>
      <c r="R521" s="755"/>
      <c r="S521" s="755"/>
      <c r="T521" s="755"/>
      <c r="U521" s="755"/>
      <c r="V521" s="755"/>
      <c r="W521" s="755"/>
      <c r="X521" s="755"/>
      <c r="Y521" s="755"/>
      <c r="Z521" s="755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6"/>
      <c r="R522" s="746"/>
      <c r="S522" s="746"/>
      <c r="T522" s="747"/>
      <c r="U522" s="34"/>
      <c r="V522" s="34"/>
      <c r="W522" s="35" t="s">
        <v>69</v>
      </c>
      <c r="X522" s="741">
        <v>70</v>
      </c>
      <c r="Y522" s="742">
        <f t="shared" ref="Y522:Y537" si="87">IFERROR(IF(X522="",0,CEILING((X522/$H522),1)*$H522),"")</f>
        <v>73.92</v>
      </c>
      <c r="Z522" s="36">
        <f t="shared" ref="Z522:Z527" si="88">IFERROR(IF(Y522=0,"",ROUNDUP(Y522/H522,0)*0.01196),"")</f>
        <v>0.16744000000000001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74.772727272727266</v>
      </c>
      <c r="BN522" s="64">
        <f t="shared" ref="BN522:BN537" si="90">IFERROR(Y522*I522/H522,"0")</f>
        <v>78.959999999999994</v>
      </c>
      <c r="BO522" s="64">
        <f t="shared" ref="BO522:BO537" si="91">IFERROR(1/J522*(X522/H522),"0")</f>
        <v>0.12747668997668998</v>
      </c>
      <c r="BP522" s="64">
        <f t="shared" ref="BP522:BP537" si="92">IFERROR(1/J522*(Y522/H522),"0")</f>
        <v>0.13461538461538464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6"/>
      <c r="R523" s="746"/>
      <c r="S523" s="746"/>
      <c r="T523" s="747"/>
      <c r="U523" s="34"/>
      <c r="V523" s="34"/>
      <c r="W523" s="35" t="s">
        <v>69</v>
      </c>
      <c r="X523" s="741">
        <v>5</v>
      </c>
      <c r="Y523" s="742">
        <f t="shared" si="87"/>
        <v>5.28</v>
      </c>
      <c r="Z523" s="36">
        <f t="shared" si="88"/>
        <v>1.196E-2</v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5.3409090909090908</v>
      </c>
      <c r="BN523" s="64">
        <f t="shared" si="90"/>
        <v>5.64</v>
      </c>
      <c r="BO523" s="64">
        <f t="shared" si="91"/>
        <v>9.1054778554778559E-3</v>
      </c>
      <c r="BP523" s="64">
        <f t="shared" si="92"/>
        <v>9.6153846153846159E-3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6"/>
      <c r="R524" s="746"/>
      <c r="S524" s="746"/>
      <c r="T524" s="747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6"/>
      <c r="R525" s="746"/>
      <c r="S525" s="746"/>
      <c r="T525" s="747"/>
      <c r="U525" s="34"/>
      <c r="V525" s="34"/>
      <c r="W525" s="35" t="s">
        <v>69</v>
      </c>
      <c r="X525" s="741">
        <v>15</v>
      </c>
      <c r="Y525" s="742">
        <f t="shared" si="87"/>
        <v>15.84</v>
      </c>
      <c r="Z525" s="36">
        <f t="shared" si="88"/>
        <v>3.5880000000000002E-2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16.02272727272727</v>
      </c>
      <c r="BN525" s="64">
        <f t="shared" si="90"/>
        <v>16.919999999999998</v>
      </c>
      <c r="BO525" s="64">
        <f t="shared" si="91"/>
        <v>2.7316433566433568E-2</v>
      </c>
      <c r="BP525" s="64">
        <f t="shared" si="92"/>
        <v>2.8846153846153848E-2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6"/>
      <c r="R526" s="746"/>
      <c r="S526" s="746"/>
      <c r="T526" s="747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6"/>
      <c r="R527" s="746"/>
      <c r="S527" s="746"/>
      <c r="T527" s="747"/>
      <c r="U527" s="34"/>
      <c r="V527" s="34"/>
      <c r="W527" s="35" t="s">
        <v>69</v>
      </c>
      <c r="X527" s="741">
        <v>10</v>
      </c>
      <c r="Y527" s="742">
        <f t="shared" si="87"/>
        <v>10.56</v>
      </c>
      <c r="Z527" s="36">
        <f t="shared" si="88"/>
        <v>2.392E-2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10.681818181818182</v>
      </c>
      <c r="BN527" s="64">
        <f t="shared" si="90"/>
        <v>11.28</v>
      </c>
      <c r="BO527" s="64">
        <f t="shared" si="91"/>
        <v>1.8210955710955712E-2</v>
      </c>
      <c r="BP527" s="64">
        <f t="shared" si="92"/>
        <v>1.9230769230769232E-2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6"/>
      <c r="R528" s="746"/>
      <c r="S528" s="746"/>
      <c r="T528" s="747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6"/>
      <c r="R529" s="746"/>
      <c r="S529" s="746"/>
      <c r="T529" s="747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0" t="s">
        <v>834</v>
      </c>
      <c r="Q530" s="746"/>
      <c r="R530" s="746"/>
      <c r="S530" s="746"/>
      <c r="T530" s="747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6"/>
      <c r="R531" s="746"/>
      <c r="S531" s="746"/>
      <c r="T531" s="747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46"/>
      <c r="R532" s="746"/>
      <c r="S532" s="746"/>
      <c r="T532" s="747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6"/>
      <c r="R533" s="746"/>
      <c r="S533" s="746"/>
      <c r="T533" s="747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6"/>
      <c r="R534" s="746"/>
      <c r="S534" s="746"/>
      <c r="T534" s="747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8" t="s">
        <v>846</v>
      </c>
      <c r="Q535" s="746"/>
      <c r="R535" s="746"/>
      <c r="S535" s="746"/>
      <c r="T535" s="747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6"/>
      <c r="R536" s="746"/>
      <c r="S536" s="746"/>
      <c r="T536" s="747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2" t="s">
        <v>851</v>
      </c>
      <c r="Q537" s="746"/>
      <c r="R537" s="746"/>
      <c r="S537" s="746"/>
      <c r="T537" s="747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62"/>
      <c r="B538" s="755"/>
      <c r="C538" s="755"/>
      <c r="D538" s="755"/>
      <c r="E538" s="755"/>
      <c r="F538" s="755"/>
      <c r="G538" s="755"/>
      <c r="H538" s="755"/>
      <c r="I538" s="755"/>
      <c r="J538" s="755"/>
      <c r="K538" s="755"/>
      <c r="L538" s="755"/>
      <c r="M538" s="755"/>
      <c r="N538" s="755"/>
      <c r="O538" s="763"/>
      <c r="P538" s="758" t="s">
        <v>80</v>
      </c>
      <c r="Q538" s="759"/>
      <c r="R538" s="759"/>
      <c r="S538" s="759"/>
      <c r="T538" s="759"/>
      <c r="U538" s="759"/>
      <c r="V538" s="760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18.939393939393941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0.2392</v>
      </c>
      <c r="AA538" s="744"/>
      <c r="AB538" s="744"/>
      <c r="AC538" s="744"/>
    </row>
    <row r="539" spans="1:68" x14ac:dyDescent="0.2">
      <c r="A539" s="755"/>
      <c r="B539" s="755"/>
      <c r="C539" s="755"/>
      <c r="D539" s="755"/>
      <c r="E539" s="755"/>
      <c r="F539" s="755"/>
      <c r="G539" s="755"/>
      <c r="H539" s="755"/>
      <c r="I539" s="755"/>
      <c r="J539" s="755"/>
      <c r="K539" s="755"/>
      <c r="L539" s="755"/>
      <c r="M539" s="755"/>
      <c r="N539" s="755"/>
      <c r="O539" s="763"/>
      <c r="P539" s="758" t="s">
        <v>80</v>
      </c>
      <c r="Q539" s="759"/>
      <c r="R539" s="759"/>
      <c r="S539" s="759"/>
      <c r="T539" s="759"/>
      <c r="U539" s="759"/>
      <c r="V539" s="760"/>
      <c r="W539" s="37" t="s">
        <v>69</v>
      </c>
      <c r="X539" s="743">
        <f>IFERROR(SUM(X522:X537),"0")</f>
        <v>100</v>
      </c>
      <c r="Y539" s="743">
        <f>IFERROR(SUM(Y522:Y537),"0")</f>
        <v>105.60000000000001</v>
      </c>
      <c r="Z539" s="37"/>
      <c r="AA539" s="744"/>
      <c r="AB539" s="744"/>
      <c r="AC539" s="744"/>
    </row>
    <row r="540" spans="1:68" ht="14.25" hidden="1" customHeight="1" x14ac:dyDescent="0.25">
      <c r="A540" s="754" t="s">
        <v>139</v>
      </c>
      <c r="B540" s="755"/>
      <c r="C540" s="755"/>
      <c r="D540" s="755"/>
      <c r="E540" s="755"/>
      <c r="F540" s="755"/>
      <c r="G540" s="755"/>
      <c r="H540" s="755"/>
      <c r="I540" s="755"/>
      <c r="J540" s="755"/>
      <c r="K540" s="755"/>
      <c r="L540" s="755"/>
      <c r="M540" s="755"/>
      <c r="N540" s="755"/>
      <c r="O540" s="755"/>
      <c r="P540" s="755"/>
      <c r="Q540" s="755"/>
      <c r="R540" s="755"/>
      <c r="S540" s="755"/>
      <c r="T540" s="755"/>
      <c r="U540" s="755"/>
      <c r="V540" s="755"/>
      <c r="W540" s="755"/>
      <c r="X540" s="755"/>
      <c r="Y540" s="755"/>
      <c r="Z540" s="755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6"/>
      <c r="R541" s="746"/>
      <c r="S541" s="746"/>
      <c r="T541" s="747"/>
      <c r="U541" s="34"/>
      <c r="V541" s="34"/>
      <c r="W541" s="35" t="s">
        <v>69</v>
      </c>
      <c r="X541" s="741">
        <v>105</v>
      </c>
      <c r="Y541" s="742">
        <f>IFERROR(IF(X541="",0,CEILING((X541/$H541),1)*$H541),"")</f>
        <v>105.60000000000001</v>
      </c>
      <c r="Z541" s="36">
        <f>IFERROR(IF(Y541=0,"",ROUNDUP(Y541/H541,0)*0.01196),"")</f>
        <v>0.2392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112.15909090909089</v>
      </c>
      <c r="BN541" s="64">
        <f>IFERROR(Y541*I541/H541,"0")</f>
        <v>112.80000000000001</v>
      </c>
      <c r="BO541" s="64">
        <f>IFERROR(1/J541*(X541/H541),"0")</f>
        <v>0.19121503496503497</v>
      </c>
      <c r="BP541" s="64">
        <f>IFERROR(1/J541*(Y541/H541),"0")</f>
        <v>0.19230769230769232</v>
      </c>
    </row>
    <row r="542" spans="1:68" ht="16.5" hidden="1" customHeight="1" x14ac:dyDescent="0.25">
      <c r="A542" s="54" t="s">
        <v>852</v>
      </c>
      <c r="B542" s="54" t="s">
        <v>855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31" t="s">
        <v>856</v>
      </c>
      <c r="Q542" s="746"/>
      <c r="R542" s="746"/>
      <c r="S542" s="746"/>
      <c r="T542" s="747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1" t="s">
        <v>860</v>
      </c>
      <c r="Q543" s="746"/>
      <c r="R543" s="746"/>
      <c r="S543" s="746"/>
      <c r="T543" s="747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4" t="s">
        <v>863</v>
      </c>
      <c r="Q544" s="746"/>
      <c r="R544" s="746"/>
      <c r="S544" s="746"/>
      <c r="T544" s="747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62"/>
      <c r="B545" s="755"/>
      <c r="C545" s="755"/>
      <c r="D545" s="755"/>
      <c r="E545" s="755"/>
      <c r="F545" s="755"/>
      <c r="G545" s="755"/>
      <c r="H545" s="755"/>
      <c r="I545" s="755"/>
      <c r="J545" s="755"/>
      <c r="K545" s="755"/>
      <c r="L545" s="755"/>
      <c r="M545" s="755"/>
      <c r="N545" s="755"/>
      <c r="O545" s="763"/>
      <c r="P545" s="758" t="s">
        <v>80</v>
      </c>
      <c r="Q545" s="759"/>
      <c r="R545" s="759"/>
      <c r="S545" s="759"/>
      <c r="T545" s="759"/>
      <c r="U545" s="759"/>
      <c r="V545" s="760"/>
      <c r="W545" s="37" t="s">
        <v>81</v>
      </c>
      <c r="X545" s="743">
        <f>IFERROR(X541/H541,"0")+IFERROR(X542/H542,"0")+IFERROR(X543/H543,"0")+IFERROR(X544/H544,"0")</f>
        <v>19.886363636363637</v>
      </c>
      <c r="Y545" s="743">
        <f>IFERROR(Y541/H541,"0")+IFERROR(Y542/H542,"0")+IFERROR(Y543/H543,"0")+IFERROR(Y544/H544,"0")</f>
        <v>20</v>
      </c>
      <c r="Z545" s="743">
        <f>IFERROR(IF(Z541="",0,Z541),"0")+IFERROR(IF(Z542="",0,Z542),"0")+IFERROR(IF(Z543="",0,Z543),"0")+IFERROR(IF(Z544="",0,Z544),"0")</f>
        <v>0.2392</v>
      </c>
      <c r="AA545" s="744"/>
      <c r="AB545" s="744"/>
      <c r="AC545" s="744"/>
    </row>
    <row r="546" spans="1:68" x14ac:dyDescent="0.2">
      <c r="A546" s="755"/>
      <c r="B546" s="755"/>
      <c r="C546" s="755"/>
      <c r="D546" s="755"/>
      <c r="E546" s="755"/>
      <c r="F546" s="755"/>
      <c r="G546" s="755"/>
      <c r="H546" s="755"/>
      <c r="I546" s="755"/>
      <c r="J546" s="755"/>
      <c r="K546" s="755"/>
      <c r="L546" s="755"/>
      <c r="M546" s="755"/>
      <c r="N546" s="755"/>
      <c r="O546" s="763"/>
      <c r="P546" s="758" t="s">
        <v>80</v>
      </c>
      <c r="Q546" s="759"/>
      <c r="R546" s="759"/>
      <c r="S546" s="759"/>
      <c r="T546" s="759"/>
      <c r="U546" s="759"/>
      <c r="V546" s="760"/>
      <c r="W546" s="37" t="s">
        <v>69</v>
      </c>
      <c r="X546" s="743">
        <f>IFERROR(SUM(X541:X544),"0")</f>
        <v>105</v>
      </c>
      <c r="Y546" s="743">
        <f>IFERROR(SUM(Y541:Y544),"0")</f>
        <v>105.60000000000001</v>
      </c>
      <c r="Z546" s="37"/>
      <c r="AA546" s="744"/>
      <c r="AB546" s="744"/>
      <c r="AC546" s="744"/>
    </row>
    <row r="547" spans="1:68" ht="14.25" hidden="1" customHeight="1" x14ac:dyDescent="0.25">
      <c r="A547" s="754" t="s">
        <v>150</v>
      </c>
      <c r="B547" s="755"/>
      <c r="C547" s="755"/>
      <c r="D547" s="755"/>
      <c r="E547" s="755"/>
      <c r="F547" s="755"/>
      <c r="G547" s="755"/>
      <c r="H547" s="755"/>
      <c r="I547" s="755"/>
      <c r="J547" s="755"/>
      <c r="K547" s="755"/>
      <c r="L547" s="755"/>
      <c r="M547" s="755"/>
      <c r="N547" s="755"/>
      <c r="O547" s="755"/>
      <c r="P547" s="755"/>
      <c r="Q547" s="755"/>
      <c r="R547" s="755"/>
      <c r="S547" s="755"/>
      <c r="T547" s="755"/>
      <c r="U547" s="755"/>
      <c r="V547" s="755"/>
      <c r="W547" s="755"/>
      <c r="X547" s="755"/>
      <c r="Y547" s="755"/>
      <c r="Z547" s="755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79" t="s">
        <v>866</v>
      </c>
      <c r="Q548" s="746"/>
      <c r="R548" s="746"/>
      <c r="S548" s="746"/>
      <c r="T548" s="747"/>
      <c r="U548" s="34"/>
      <c r="V548" s="34"/>
      <c r="W548" s="35" t="s">
        <v>69</v>
      </c>
      <c r="X548" s="741">
        <v>30</v>
      </c>
      <c r="Y548" s="742">
        <f t="shared" ref="Y548:Y559" si="93">IFERROR(IF(X548="",0,CEILING((X548/$H548),1)*$H548),"")</f>
        <v>31.68</v>
      </c>
      <c r="Z548" s="36">
        <f>IFERROR(IF(Y548=0,"",ROUNDUP(Y548/H548,0)*0.01196),"")</f>
        <v>7.1760000000000004E-2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32.04545454545454</v>
      </c>
      <c r="BN548" s="64">
        <f t="shared" ref="BN548:BN559" si="95">IFERROR(Y548*I548/H548,"0")</f>
        <v>33.839999999999996</v>
      </c>
      <c r="BO548" s="64">
        <f t="shared" ref="BO548:BO559" si="96">IFERROR(1/J548*(X548/H548),"0")</f>
        <v>5.4632867132867136E-2</v>
      </c>
      <c r="BP548" s="64">
        <f t="shared" ref="BP548:BP559" si="97">IFERROR(1/J548*(Y548/H548),"0")</f>
        <v>5.7692307692307696E-2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46"/>
      <c r="R549" s="746"/>
      <c r="S549" s="746"/>
      <c r="T549" s="747"/>
      <c r="U549" s="34"/>
      <c r="V549" s="34"/>
      <c r="W549" s="35" t="s">
        <v>69</v>
      </c>
      <c r="X549" s="741">
        <v>31</v>
      </c>
      <c r="Y549" s="742">
        <f t="shared" si="93"/>
        <v>31.68</v>
      </c>
      <c r="Z549" s="36">
        <f>IFERROR(IF(Y549=0,"",ROUNDUP(Y549/H549,0)*0.01196),"")</f>
        <v>7.1760000000000004E-2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33.11363636363636</v>
      </c>
      <c r="BN549" s="64">
        <f t="shared" si="95"/>
        <v>33.839999999999996</v>
      </c>
      <c r="BO549" s="64">
        <f t="shared" si="96"/>
        <v>5.6453962703962704E-2</v>
      </c>
      <c r="BP549" s="64">
        <f t="shared" si="97"/>
        <v>5.7692307692307696E-2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32" t="s">
        <v>874</v>
      </c>
      <c r="Q550" s="746"/>
      <c r="R550" s="746"/>
      <c r="S550" s="746"/>
      <c r="T550" s="747"/>
      <c r="U550" s="34"/>
      <c r="V550" s="34"/>
      <c r="W550" s="35" t="s">
        <v>69</v>
      </c>
      <c r="X550" s="741">
        <v>40</v>
      </c>
      <c r="Y550" s="742">
        <f t="shared" si="93"/>
        <v>42.24</v>
      </c>
      <c r="Z550" s="36">
        <f>IFERROR(IF(Y550=0,"",ROUNDUP(Y550/H550,0)*0.01196),"")</f>
        <v>9.5680000000000001E-2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42.727272727272727</v>
      </c>
      <c r="BN550" s="64">
        <f t="shared" si="95"/>
        <v>45.12</v>
      </c>
      <c r="BO550" s="64">
        <f t="shared" si="96"/>
        <v>7.2843822843822847E-2</v>
      </c>
      <c r="BP550" s="64">
        <f t="shared" si="97"/>
        <v>7.6923076923076927E-2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7" t="s">
        <v>878</v>
      </c>
      <c r="Q551" s="746"/>
      <c r="R551" s="746"/>
      <c r="S551" s="746"/>
      <c r="T551" s="747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0" t="s">
        <v>881</v>
      </c>
      <c r="Q552" s="746"/>
      <c r="R552" s="746"/>
      <c r="S552" s="746"/>
      <c r="T552" s="747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6"/>
      <c r="R553" s="746"/>
      <c r="S553" s="746"/>
      <c r="T553" s="747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6"/>
      <c r="R554" s="746"/>
      <c r="S554" s="746"/>
      <c r="T554" s="747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6"/>
      <c r="R555" s="746"/>
      <c r="S555" s="746"/>
      <c r="T555" s="747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943" t="s">
        <v>890</v>
      </c>
      <c r="Q556" s="746"/>
      <c r="R556" s="746"/>
      <c r="S556" s="746"/>
      <c r="T556" s="747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6"/>
      <c r="R557" s="746"/>
      <c r="S557" s="746"/>
      <c r="T557" s="747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46"/>
      <c r="R558" s="746"/>
      <c r="S558" s="746"/>
      <c r="T558" s="747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6"/>
      <c r="R559" s="746"/>
      <c r="S559" s="746"/>
      <c r="T559" s="747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62"/>
      <c r="B560" s="755"/>
      <c r="C560" s="755"/>
      <c r="D560" s="755"/>
      <c r="E560" s="755"/>
      <c r="F560" s="755"/>
      <c r="G560" s="755"/>
      <c r="H560" s="755"/>
      <c r="I560" s="755"/>
      <c r="J560" s="755"/>
      <c r="K560" s="755"/>
      <c r="L560" s="755"/>
      <c r="M560" s="755"/>
      <c r="N560" s="755"/>
      <c r="O560" s="763"/>
      <c r="P560" s="758" t="s">
        <v>80</v>
      </c>
      <c r="Q560" s="759"/>
      <c r="R560" s="759"/>
      <c r="S560" s="759"/>
      <c r="T560" s="759"/>
      <c r="U560" s="759"/>
      <c r="V560" s="760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19.128787878787879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0.23920000000000002</v>
      </c>
      <c r="AA560" s="744"/>
      <c r="AB560" s="744"/>
      <c r="AC560" s="744"/>
    </row>
    <row r="561" spans="1:68" x14ac:dyDescent="0.2">
      <c r="A561" s="755"/>
      <c r="B561" s="755"/>
      <c r="C561" s="755"/>
      <c r="D561" s="755"/>
      <c r="E561" s="755"/>
      <c r="F561" s="755"/>
      <c r="G561" s="755"/>
      <c r="H561" s="755"/>
      <c r="I561" s="755"/>
      <c r="J561" s="755"/>
      <c r="K561" s="755"/>
      <c r="L561" s="755"/>
      <c r="M561" s="755"/>
      <c r="N561" s="755"/>
      <c r="O561" s="763"/>
      <c r="P561" s="758" t="s">
        <v>80</v>
      </c>
      <c r="Q561" s="759"/>
      <c r="R561" s="759"/>
      <c r="S561" s="759"/>
      <c r="T561" s="759"/>
      <c r="U561" s="759"/>
      <c r="V561" s="760"/>
      <c r="W561" s="37" t="s">
        <v>69</v>
      </c>
      <c r="X561" s="743">
        <f>IFERROR(SUM(X548:X559),"0")</f>
        <v>101</v>
      </c>
      <c r="Y561" s="743">
        <f>IFERROR(SUM(Y548:Y559),"0")</f>
        <v>105.6</v>
      </c>
      <c r="Z561" s="37"/>
      <c r="AA561" s="744"/>
      <c r="AB561" s="744"/>
      <c r="AC561" s="744"/>
    </row>
    <row r="562" spans="1:68" ht="14.25" hidden="1" customHeight="1" x14ac:dyDescent="0.25">
      <c r="A562" s="754" t="s">
        <v>64</v>
      </c>
      <c r="B562" s="755"/>
      <c r="C562" s="755"/>
      <c r="D562" s="755"/>
      <c r="E562" s="755"/>
      <c r="F562" s="755"/>
      <c r="G562" s="755"/>
      <c r="H562" s="755"/>
      <c r="I562" s="755"/>
      <c r="J562" s="755"/>
      <c r="K562" s="755"/>
      <c r="L562" s="755"/>
      <c r="M562" s="755"/>
      <c r="N562" s="755"/>
      <c r="O562" s="755"/>
      <c r="P562" s="755"/>
      <c r="Q562" s="755"/>
      <c r="R562" s="755"/>
      <c r="S562" s="755"/>
      <c r="T562" s="755"/>
      <c r="U562" s="755"/>
      <c r="V562" s="755"/>
      <c r="W562" s="755"/>
      <c r="X562" s="755"/>
      <c r="Y562" s="755"/>
      <c r="Z562" s="755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7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6"/>
      <c r="R563" s="746"/>
      <c r="S563" s="746"/>
      <c r="T563" s="747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6"/>
      <c r="R564" s="746"/>
      <c r="S564" s="746"/>
      <c r="T564" s="747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6"/>
      <c r="R565" s="746"/>
      <c r="S565" s="746"/>
      <c r="T565" s="747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62"/>
      <c r="B566" s="755"/>
      <c r="C566" s="755"/>
      <c r="D566" s="755"/>
      <c r="E566" s="755"/>
      <c r="F566" s="755"/>
      <c r="G566" s="755"/>
      <c r="H566" s="755"/>
      <c r="I566" s="755"/>
      <c r="J566" s="755"/>
      <c r="K566" s="755"/>
      <c r="L566" s="755"/>
      <c r="M566" s="755"/>
      <c r="N566" s="755"/>
      <c r="O566" s="763"/>
      <c r="P566" s="758" t="s">
        <v>80</v>
      </c>
      <c r="Q566" s="759"/>
      <c r="R566" s="759"/>
      <c r="S566" s="759"/>
      <c r="T566" s="759"/>
      <c r="U566" s="759"/>
      <c r="V566" s="760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55"/>
      <c r="B567" s="755"/>
      <c r="C567" s="755"/>
      <c r="D567" s="755"/>
      <c r="E567" s="755"/>
      <c r="F567" s="755"/>
      <c r="G567" s="755"/>
      <c r="H567" s="755"/>
      <c r="I567" s="755"/>
      <c r="J567" s="755"/>
      <c r="K567" s="755"/>
      <c r="L567" s="755"/>
      <c r="M567" s="755"/>
      <c r="N567" s="755"/>
      <c r="O567" s="763"/>
      <c r="P567" s="758" t="s">
        <v>80</v>
      </c>
      <c r="Q567" s="759"/>
      <c r="R567" s="759"/>
      <c r="S567" s="759"/>
      <c r="T567" s="759"/>
      <c r="U567" s="759"/>
      <c r="V567" s="760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4" t="s">
        <v>181</v>
      </c>
      <c r="B568" s="755"/>
      <c r="C568" s="755"/>
      <c r="D568" s="755"/>
      <c r="E568" s="755"/>
      <c r="F568" s="755"/>
      <c r="G568" s="755"/>
      <c r="H568" s="755"/>
      <c r="I568" s="755"/>
      <c r="J568" s="755"/>
      <c r="K568" s="755"/>
      <c r="L568" s="755"/>
      <c r="M568" s="755"/>
      <c r="N568" s="755"/>
      <c r="O568" s="755"/>
      <c r="P568" s="755"/>
      <c r="Q568" s="755"/>
      <c r="R568" s="755"/>
      <c r="S568" s="755"/>
      <c r="T568" s="755"/>
      <c r="U568" s="755"/>
      <c r="V568" s="755"/>
      <c r="W568" s="755"/>
      <c r="X568" s="755"/>
      <c r="Y568" s="755"/>
      <c r="Z568" s="755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6"/>
      <c r="R569" s="746"/>
      <c r="S569" s="746"/>
      <c r="T569" s="747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911</v>
      </c>
      <c r="Q570" s="746"/>
      <c r="R570" s="746"/>
      <c r="S570" s="746"/>
      <c r="T570" s="747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62"/>
      <c r="B571" s="755"/>
      <c r="C571" s="755"/>
      <c r="D571" s="755"/>
      <c r="E571" s="755"/>
      <c r="F571" s="755"/>
      <c r="G571" s="755"/>
      <c r="H571" s="755"/>
      <c r="I571" s="755"/>
      <c r="J571" s="755"/>
      <c r="K571" s="755"/>
      <c r="L571" s="755"/>
      <c r="M571" s="755"/>
      <c r="N571" s="755"/>
      <c r="O571" s="763"/>
      <c r="P571" s="758" t="s">
        <v>80</v>
      </c>
      <c r="Q571" s="759"/>
      <c r="R571" s="759"/>
      <c r="S571" s="759"/>
      <c r="T571" s="759"/>
      <c r="U571" s="759"/>
      <c r="V571" s="760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55"/>
      <c r="B572" s="755"/>
      <c r="C572" s="755"/>
      <c r="D572" s="755"/>
      <c r="E572" s="755"/>
      <c r="F572" s="755"/>
      <c r="G572" s="755"/>
      <c r="H572" s="755"/>
      <c r="I572" s="755"/>
      <c r="J572" s="755"/>
      <c r="K572" s="755"/>
      <c r="L572" s="755"/>
      <c r="M572" s="755"/>
      <c r="N572" s="755"/>
      <c r="O572" s="763"/>
      <c r="P572" s="758" t="s">
        <v>80</v>
      </c>
      <c r="Q572" s="759"/>
      <c r="R572" s="759"/>
      <c r="S572" s="759"/>
      <c r="T572" s="759"/>
      <c r="U572" s="759"/>
      <c r="V572" s="760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2" t="s">
        <v>912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hidden="1" customHeight="1" x14ac:dyDescent="0.25">
      <c r="A574" s="768" t="s">
        <v>912</v>
      </c>
      <c r="B574" s="755"/>
      <c r="C574" s="755"/>
      <c r="D574" s="755"/>
      <c r="E574" s="755"/>
      <c r="F574" s="755"/>
      <c r="G574" s="755"/>
      <c r="H574" s="755"/>
      <c r="I574" s="755"/>
      <c r="J574" s="755"/>
      <c r="K574" s="755"/>
      <c r="L574" s="755"/>
      <c r="M574" s="755"/>
      <c r="N574" s="755"/>
      <c r="O574" s="755"/>
      <c r="P574" s="755"/>
      <c r="Q574" s="755"/>
      <c r="R574" s="755"/>
      <c r="S574" s="755"/>
      <c r="T574" s="755"/>
      <c r="U574" s="755"/>
      <c r="V574" s="755"/>
      <c r="W574" s="755"/>
      <c r="X574" s="755"/>
      <c r="Y574" s="755"/>
      <c r="Z574" s="755"/>
      <c r="AA574" s="736"/>
      <c r="AB574" s="736"/>
      <c r="AC574" s="736"/>
    </row>
    <row r="575" spans="1:68" ht="14.25" hidden="1" customHeight="1" x14ac:dyDescent="0.25">
      <c r="A575" s="754" t="s">
        <v>90</v>
      </c>
      <c r="B575" s="755"/>
      <c r="C575" s="755"/>
      <c r="D575" s="755"/>
      <c r="E575" s="755"/>
      <c r="F575" s="755"/>
      <c r="G575" s="755"/>
      <c r="H575" s="755"/>
      <c r="I575" s="755"/>
      <c r="J575" s="755"/>
      <c r="K575" s="755"/>
      <c r="L575" s="755"/>
      <c r="M575" s="755"/>
      <c r="N575" s="755"/>
      <c r="O575" s="755"/>
      <c r="P575" s="755"/>
      <c r="Q575" s="755"/>
      <c r="R575" s="755"/>
      <c r="S575" s="755"/>
      <c r="T575" s="755"/>
      <c r="U575" s="755"/>
      <c r="V575" s="755"/>
      <c r="W575" s="755"/>
      <c r="X575" s="755"/>
      <c r="Y575" s="755"/>
      <c r="Z575" s="755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7" t="s">
        <v>916</v>
      </c>
      <c r="Q576" s="746"/>
      <c r="R576" s="746"/>
      <c r="S576" s="746"/>
      <c r="T576" s="747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62"/>
      <c r="B577" s="755"/>
      <c r="C577" s="755"/>
      <c r="D577" s="755"/>
      <c r="E577" s="755"/>
      <c r="F577" s="755"/>
      <c r="G577" s="755"/>
      <c r="H577" s="755"/>
      <c r="I577" s="755"/>
      <c r="J577" s="755"/>
      <c r="K577" s="755"/>
      <c r="L577" s="755"/>
      <c r="M577" s="755"/>
      <c r="N577" s="755"/>
      <c r="O577" s="763"/>
      <c r="P577" s="758" t="s">
        <v>80</v>
      </c>
      <c r="Q577" s="759"/>
      <c r="R577" s="759"/>
      <c r="S577" s="759"/>
      <c r="T577" s="759"/>
      <c r="U577" s="759"/>
      <c r="V577" s="760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55"/>
      <c r="B578" s="755"/>
      <c r="C578" s="755"/>
      <c r="D578" s="755"/>
      <c r="E578" s="755"/>
      <c r="F578" s="755"/>
      <c r="G578" s="755"/>
      <c r="H578" s="755"/>
      <c r="I578" s="755"/>
      <c r="J578" s="755"/>
      <c r="K578" s="755"/>
      <c r="L578" s="755"/>
      <c r="M578" s="755"/>
      <c r="N578" s="755"/>
      <c r="O578" s="763"/>
      <c r="P578" s="758" t="s">
        <v>80</v>
      </c>
      <c r="Q578" s="759"/>
      <c r="R578" s="759"/>
      <c r="S578" s="759"/>
      <c r="T578" s="759"/>
      <c r="U578" s="759"/>
      <c r="V578" s="760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2" t="s">
        <v>918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hidden="1" customHeight="1" x14ac:dyDescent="0.25">
      <c r="A580" s="768" t="s">
        <v>918</v>
      </c>
      <c r="B580" s="755"/>
      <c r="C580" s="755"/>
      <c r="D580" s="755"/>
      <c r="E580" s="755"/>
      <c r="F580" s="755"/>
      <c r="G580" s="755"/>
      <c r="H580" s="755"/>
      <c r="I580" s="755"/>
      <c r="J580" s="755"/>
      <c r="K580" s="755"/>
      <c r="L580" s="755"/>
      <c r="M580" s="755"/>
      <c r="N580" s="755"/>
      <c r="O580" s="755"/>
      <c r="P580" s="755"/>
      <c r="Q580" s="755"/>
      <c r="R580" s="755"/>
      <c r="S580" s="755"/>
      <c r="T580" s="755"/>
      <c r="U580" s="755"/>
      <c r="V580" s="755"/>
      <c r="W580" s="755"/>
      <c r="X580" s="755"/>
      <c r="Y580" s="755"/>
      <c r="Z580" s="755"/>
      <c r="AA580" s="736"/>
      <c r="AB580" s="736"/>
      <c r="AC580" s="736"/>
    </row>
    <row r="581" spans="1:68" ht="14.25" hidden="1" customHeight="1" x14ac:dyDescent="0.25">
      <c r="A581" s="754" t="s">
        <v>90</v>
      </c>
      <c r="B581" s="755"/>
      <c r="C581" s="755"/>
      <c r="D581" s="755"/>
      <c r="E581" s="755"/>
      <c r="F581" s="755"/>
      <c r="G581" s="755"/>
      <c r="H581" s="755"/>
      <c r="I581" s="755"/>
      <c r="J581" s="755"/>
      <c r="K581" s="755"/>
      <c r="L581" s="755"/>
      <c r="M581" s="755"/>
      <c r="N581" s="755"/>
      <c r="O581" s="755"/>
      <c r="P581" s="755"/>
      <c r="Q581" s="755"/>
      <c r="R581" s="755"/>
      <c r="S581" s="755"/>
      <c r="T581" s="755"/>
      <c r="U581" s="755"/>
      <c r="V581" s="755"/>
      <c r="W581" s="755"/>
      <c r="X581" s="755"/>
      <c r="Y581" s="755"/>
      <c r="Z581" s="755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81" t="s">
        <v>921</v>
      </c>
      <c r="Q582" s="746"/>
      <c r="R582" s="746"/>
      <c r="S582" s="746"/>
      <c r="T582" s="747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46"/>
      <c r="R583" s="746"/>
      <c r="S583" s="746"/>
      <c r="T583" s="747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98" t="s">
        <v>929</v>
      </c>
      <c r="Q584" s="746"/>
      <c r="R584" s="746"/>
      <c r="S584" s="746"/>
      <c r="T584" s="747"/>
      <c r="U584" s="34"/>
      <c r="V584" s="34"/>
      <c r="W584" s="35" t="s">
        <v>69</v>
      </c>
      <c r="X584" s="741">
        <v>86</v>
      </c>
      <c r="Y584" s="742">
        <f t="shared" si="98"/>
        <v>96</v>
      </c>
      <c r="Z584" s="36">
        <f>IFERROR(IF(Y584=0,"",ROUNDUP(Y584/H584,0)*0.01898),"")</f>
        <v>0.15184</v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89.117500000000007</v>
      </c>
      <c r="BN584" s="64">
        <f t="shared" si="100"/>
        <v>99.48</v>
      </c>
      <c r="BO584" s="64">
        <f t="shared" si="101"/>
        <v>0.11197916666666667</v>
      </c>
      <c r="BP584" s="64">
        <f t="shared" si="102"/>
        <v>0.125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8" t="s">
        <v>933</v>
      </c>
      <c r="Q585" s="746"/>
      <c r="R585" s="746"/>
      <c r="S585" s="746"/>
      <c r="T585" s="747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71" t="s">
        <v>937</v>
      </c>
      <c r="Q586" s="746"/>
      <c r="R586" s="746"/>
      <c r="S586" s="746"/>
      <c r="T586" s="747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6"/>
      <c r="R587" s="746"/>
      <c r="S587" s="746"/>
      <c r="T587" s="747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46"/>
      <c r="R588" s="746"/>
      <c r="S588" s="746"/>
      <c r="T588" s="747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62"/>
      <c r="B589" s="755"/>
      <c r="C589" s="755"/>
      <c r="D589" s="755"/>
      <c r="E589" s="755"/>
      <c r="F589" s="755"/>
      <c r="G589" s="755"/>
      <c r="H589" s="755"/>
      <c r="I589" s="755"/>
      <c r="J589" s="755"/>
      <c r="K589" s="755"/>
      <c r="L589" s="755"/>
      <c r="M589" s="755"/>
      <c r="N589" s="755"/>
      <c r="O589" s="763"/>
      <c r="P589" s="758" t="s">
        <v>80</v>
      </c>
      <c r="Q589" s="759"/>
      <c r="R589" s="759"/>
      <c r="S589" s="759"/>
      <c r="T589" s="759"/>
      <c r="U589" s="759"/>
      <c r="V589" s="760"/>
      <c r="W589" s="37" t="s">
        <v>81</v>
      </c>
      <c r="X589" s="743">
        <f>IFERROR(X582/H582,"0")+IFERROR(X583/H583,"0")+IFERROR(X584/H584,"0")+IFERROR(X585/H585,"0")+IFERROR(X586/H586,"0")+IFERROR(X587/H587,"0")+IFERROR(X588/H588,"0")</f>
        <v>7.166666666666667</v>
      </c>
      <c r="Y589" s="743">
        <f>IFERROR(Y582/H582,"0")+IFERROR(Y583/H583,"0")+IFERROR(Y584/H584,"0")+IFERROR(Y585/H585,"0")+IFERROR(Y586/H586,"0")+IFERROR(Y587/H587,"0")+IFERROR(Y588/H588,"0")</f>
        <v>8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0.15184</v>
      </c>
      <c r="AA589" s="744"/>
      <c r="AB589" s="744"/>
      <c r="AC589" s="744"/>
    </row>
    <row r="590" spans="1:68" x14ac:dyDescent="0.2">
      <c r="A590" s="755"/>
      <c r="B590" s="755"/>
      <c r="C590" s="755"/>
      <c r="D590" s="755"/>
      <c r="E590" s="755"/>
      <c r="F590" s="755"/>
      <c r="G590" s="755"/>
      <c r="H590" s="755"/>
      <c r="I590" s="755"/>
      <c r="J590" s="755"/>
      <c r="K590" s="755"/>
      <c r="L590" s="755"/>
      <c r="M590" s="755"/>
      <c r="N590" s="755"/>
      <c r="O590" s="763"/>
      <c r="P590" s="758" t="s">
        <v>80</v>
      </c>
      <c r="Q590" s="759"/>
      <c r="R590" s="759"/>
      <c r="S590" s="759"/>
      <c r="T590" s="759"/>
      <c r="U590" s="759"/>
      <c r="V590" s="760"/>
      <c r="W590" s="37" t="s">
        <v>69</v>
      </c>
      <c r="X590" s="743">
        <f>IFERROR(SUM(X582:X588),"0")</f>
        <v>86</v>
      </c>
      <c r="Y590" s="743">
        <f>IFERROR(SUM(Y582:Y588),"0")</f>
        <v>96</v>
      </c>
      <c r="Z590" s="37"/>
      <c r="AA590" s="744"/>
      <c r="AB590" s="744"/>
      <c r="AC590" s="744"/>
    </row>
    <row r="591" spans="1:68" ht="14.25" hidden="1" customHeight="1" x14ac:dyDescent="0.25">
      <c r="A591" s="754" t="s">
        <v>139</v>
      </c>
      <c r="B591" s="755"/>
      <c r="C591" s="755"/>
      <c r="D591" s="755"/>
      <c r="E591" s="755"/>
      <c r="F591" s="755"/>
      <c r="G591" s="755"/>
      <c r="H591" s="755"/>
      <c r="I591" s="755"/>
      <c r="J591" s="755"/>
      <c r="K591" s="755"/>
      <c r="L591" s="755"/>
      <c r="M591" s="755"/>
      <c r="N591" s="755"/>
      <c r="O591" s="755"/>
      <c r="P591" s="755"/>
      <c r="Q591" s="755"/>
      <c r="R591" s="755"/>
      <c r="S591" s="755"/>
      <c r="T591" s="755"/>
      <c r="U591" s="755"/>
      <c r="V591" s="755"/>
      <c r="W591" s="755"/>
      <c r="X591" s="755"/>
      <c r="Y591" s="755"/>
      <c r="Z591" s="755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09" t="s">
        <v>946</v>
      </c>
      <c r="Q592" s="746"/>
      <c r="R592" s="746"/>
      <c r="S592" s="746"/>
      <c r="T592" s="747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6"/>
      <c r="R593" s="746"/>
      <c r="S593" s="746"/>
      <c r="T593" s="747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3" t="s">
        <v>953</v>
      </c>
      <c r="Q594" s="746"/>
      <c r="R594" s="746"/>
      <c r="S594" s="746"/>
      <c r="T594" s="747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6" t="s">
        <v>957</v>
      </c>
      <c r="Q595" s="746"/>
      <c r="R595" s="746"/>
      <c r="S595" s="746"/>
      <c r="T595" s="747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62"/>
      <c r="B596" s="755"/>
      <c r="C596" s="755"/>
      <c r="D596" s="755"/>
      <c r="E596" s="755"/>
      <c r="F596" s="755"/>
      <c r="G596" s="755"/>
      <c r="H596" s="755"/>
      <c r="I596" s="755"/>
      <c r="J596" s="755"/>
      <c r="K596" s="755"/>
      <c r="L596" s="755"/>
      <c r="M596" s="755"/>
      <c r="N596" s="755"/>
      <c r="O596" s="763"/>
      <c r="P596" s="758" t="s">
        <v>80</v>
      </c>
      <c r="Q596" s="759"/>
      <c r="R596" s="759"/>
      <c r="S596" s="759"/>
      <c r="T596" s="759"/>
      <c r="U596" s="759"/>
      <c r="V596" s="760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55"/>
      <c r="B597" s="755"/>
      <c r="C597" s="755"/>
      <c r="D597" s="755"/>
      <c r="E597" s="755"/>
      <c r="F597" s="755"/>
      <c r="G597" s="755"/>
      <c r="H597" s="755"/>
      <c r="I597" s="755"/>
      <c r="J597" s="755"/>
      <c r="K597" s="755"/>
      <c r="L597" s="755"/>
      <c r="M597" s="755"/>
      <c r="N597" s="755"/>
      <c r="O597" s="763"/>
      <c r="P597" s="758" t="s">
        <v>80</v>
      </c>
      <c r="Q597" s="759"/>
      <c r="R597" s="759"/>
      <c r="S597" s="759"/>
      <c r="T597" s="759"/>
      <c r="U597" s="759"/>
      <c r="V597" s="760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4" t="s">
        <v>150</v>
      </c>
      <c r="B598" s="755"/>
      <c r="C598" s="755"/>
      <c r="D598" s="755"/>
      <c r="E598" s="755"/>
      <c r="F598" s="755"/>
      <c r="G598" s="755"/>
      <c r="H598" s="755"/>
      <c r="I598" s="755"/>
      <c r="J598" s="755"/>
      <c r="K598" s="755"/>
      <c r="L598" s="755"/>
      <c r="M598" s="755"/>
      <c r="N598" s="755"/>
      <c r="O598" s="755"/>
      <c r="P598" s="755"/>
      <c r="Q598" s="755"/>
      <c r="R598" s="755"/>
      <c r="S598" s="755"/>
      <c r="T598" s="755"/>
      <c r="U598" s="755"/>
      <c r="V598" s="755"/>
      <c r="W598" s="755"/>
      <c r="X598" s="755"/>
      <c r="Y598" s="755"/>
      <c r="Z598" s="755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46"/>
      <c r="R599" s="746"/>
      <c r="S599" s="746"/>
      <c r="T599" s="747"/>
      <c r="U599" s="34"/>
      <c r="V599" s="34"/>
      <c r="W599" s="35" t="s">
        <v>69</v>
      </c>
      <c r="X599" s="741">
        <v>140</v>
      </c>
      <c r="Y599" s="742">
        <f t="shared" ref="Y599:Y605" si="103">IFERROR(IF(X599="",0,CEILING((X599/$H599),1)*$H599),"")</f>
        <v>142.80000000000001</v>
      </c>
      <c r="Z599" s="36">
        <f>IFERROR(IF(Y599=0,"",ROUNDUP(Y599/H599,0)*0.00902),"")</f>
        <v>0.30668000000000001</v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148.99999999999997</v>
      </c>
      <c r="BN599" s="64">
        <f t="shared" ref="BN599:BN605" si="105">IFERROR(Y599*I599/H599,"0")</f>
        <v>151.97999999999999</v>
      </c>
      <c r="BO599" s="64">
        <f t="shared" ref="BO599:BO605" si="106">IFERROR(1/J599*(X599/H599),"0")</f>
        <v>0.25252525252525249</v>
      </c>
      <c r="BP599" s="64">
        <f t="shared" ref="BP599:BP605" si="107">IFERROR(1/J599*(Y599/H599),"0")</f>
        <v>0.25757575757575757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2" t="s">
        <v>964</v>
      </c>
      <c r="Q600" s="746"/>
      <c r="R600" s="746"/>
      <c r="S600" s="746"/>
      <c r="T600" s="747"/>
      <c r="U600" s="34"/>
      <c r="V600" s="34"/>
      <c r="W600" s="35" t="s">
        <v>69</v>
      </c>
      <c r="X600" s="741">
        <v>70</v>
      </c>
      <c r="Y600" s="742">
        <f t="shared" si="103"/>
        <v>71.400000000000006</v>
      </c>
      <c r="Z600" s="36">
        <f>IFERROR(IF(Y600=0,"",ROUNDUP(Y600/H600,0)*0.00902),"")</f>
        <v>0.15334</v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74.499999999999986</v>
      </c>
      <c r="BN600" s="64">
        <f t="shared" si="105"/>
        <v>75.989999999999995</v>
      </c>
      <c r="BO600" s="64">
        <f t="shared" si="106"/>
        <v>0.12626262626262624</v>
      </c>
      <c r="BP600" s="64">
        <f t="shared" si="107"/>
        <v>0.12878787878787878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46"/>
      <c r="R601" s="746"/>
      <c r="S601" s="746"/>
      <c r="T601" s="747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8" t="s">
        <v>972</v>
      </c>
      <c r="Q602" s="746"/>
      <c r="R602" s="746"/>
      <c r="S602" s="746"/>
      <c r="T602" s="747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46"/>
      <c r="R603" s="746"/>
      <c r="S603" s="746"/>
      <c r="T603" s="747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6" t="s">
        <v>980</v>
      </c>
      <c r="Q604" s="746"/>
      <c r="R604" s="746"/>
      <c r="S604" s="746"/>
      <c r="T604" s="747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4" t="s">
        <v>983</v>
      </c>
      <c r="Q605" s="746"/>
      <c r="R605" s="746"/>
      <c r="S605" s="746"/>
      <c r="T605" s="747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62"/>
      <c r="B606" s="755"/>
      <c r="C606" s="755"/>
      <c r="D606" s="755"/>
      <c r="E606" s="755"/>
      <c r="F606" s="755"/>
      <c r="G606" s="755"/>
      <c r="H606" s="755"/>
      <c r="I606" s="755"/>
      <c r="J606" s="755"/>
      <c r="K606" s="755"/>
      <c r="L606" s="755"/>
      <c r="M606" s="755"/>
      <c r="N606" s="755"/>
      <c r="O606" s="763"/>
      <c r="P606" s="758" t="s">
        <v>80</v>
      </c>
      <c r="Q606" s="759"/>
      <c r="R606" s="759"/>
      <c r="S606" s="759"/>
      <c r="T606" s="759"/>
      <c r="U606" s="759"/>
      <c r="V606" s="760"/>
      <c r="W606" s="37" t="s">
        <v>81</v>
      </c>
      <c r="X606" s="743">
        <f>IFERROR(X599/H599,"0")+IFERROR(X600/H600,"0")+IFERROR(X601/H601,"0")+IFERROR(X602/H602,"0")+IFERROR(X603/H603,"0")+IFERROR(X604/H604,"0")+IFERROR(X605/H605,"0")</f>
        <v>49.999999999999993</v>
      </c>
      <c r="Y606" s="743">
        <f>IFERROR(Y599/H599,"0")+IFERROR(Y600/H600,"0")+IFERROR(Y601/H601,"0")+IFERROR(Y602/H602,"0")+IFERROR(Y603/H603,"0")+IFERROR(Y604/H604,"0")+IFERROR(Y605/H605,"0")</f>
        <v>51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0.46001999999999998</v>
      </c>
      <c r="AA606" s="744"/>
      <c r="AB606" s="744"/>
      <c r="AC606" s="744"/>
    </row>
    <row r="607" spans="1:68" x14ac:dyDescent="0.2">
      <c r="A607" s="755"/>
      <c r="B607" s="755"/>
      <c r="C607" s="755"/>
      <c r="D607" s="755"/>
      <c r="E607" s="755"/>
      <c r="F607" s="755"/>
      <c r="G607" s="755"/>
      <c r="H607" s="755"/>
      <c r="I607" s="755"/>
      <c r="J607" s="755"/>
      <c r="K607" s="755"/>
      <c r="L607" s="755"/>
      <c r="M607" s="755"/>
      <c r="N607" s="755"/>
      <c r="O607" s="763"/>
      <c r="P607" s="758" t="s">
        <v>80</v>
      </c>
      <c r="Q607" s="759"/>
      <c r="R607" s="759"/>
      <c r="S607" s="759"/>
      <c r="T607" s="759"/>
      <c r="U607" s="759"/>
      <c r="V607" s="760"/>
      <c r="W607" s="37" t="s">
        <v>69</v>
      </c>
      <c r="X607" s="743">
        <f>IFERROR(SUM(X599:X605),"0")</f>
        <v>210</v>
      </c>
      <c r="Y607" s="743">
        <f>IFERROR(SUM(Y599:Y605),"0")</f>
        <v>214.20000000000002</v>
      </c>
      <c r="Z607" s="37"/>
      <c r="AA607" s="744"/>
      <c r="AB607" s="744"/>
      <c r="AC607" s="744"/>
    </row>
    <row r="608" spans="1:68" ht="14.25" hidden="1" customHeight="1" x14ac:dyDescent="0.25">
      <c r="A608" s="754" t="s">
        <v>64</v>
      </c>
      <c r="B608" s="755"/>
      <c r="C608" s="755"/>
      <c r="D608" s="755"/>
      <c r="E608" s="755"/>
      <c r="F608" s="755"/>
      <c r="G608" s="755"/>
      <c r="H608" s="755"/>
      <c r="I608" s="755"/>
      <c r="J608" s="755"/>
      <c r="K608" s="755"/>
      <c r="L608" s="755"/>
      <c r="M608" s="755"/>
      <c r="N608" s="755"/>
      <c r="O608" s="755"/>
      <c r="P608" s="755"/>
      <c r="Q608" s="755"/>
      <c r="R608" s="755"/>
      <c r="S608" s="755"/>
      <c r="T608" s="755"/>
      <c r="U608" s="755"/>
      <c r="V608" s="755"/>
      <c r="W608" s="755"/>
      <c r="X608" s="755"/>
      <c r="Y608" s="755"/>
      <c r="Z608" s="755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4" t="s">
        <v>986</v>
      </c>
      <c r="Q609" s="746"/>
      <c r="R609" s="746"/>
      <c r="S609" s="746"/>
      <c r="T609" s="747"/>
      <c r="U609" s="34"/>
      <c r="V609" s="34"/>
      <c r="W609" s="35" t="s">
        <v>69</v>
      </c>
      <c r="X609" s="741">
        <v>20</v>
      </c>
      <c r="Y609" s="742">
        <f>IFERROR(IF(X609="",0,CEILING((X609/$H609),1)*$H609),"")</f>
        <v>23.4</v>
      </c>
      <c r="Z609" s="36">
        <f>IFERROR(IF(Y609=0,"",ROUNDUP(Y609/H609,0)*0.01898),"")</f>
        <v>5.6940000000000004E-2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21.330769230769235</v>
      </c>
      <c r="BN609" s="64">
        <f>IFERROR(Y609*I609/H609,"0")</f>
        <v>24.957000000000001</v>
      </c>
      <c r="BO609" s="64">
        <f>IFERROR(1/J609*(X609/H609),"0")</f>
        <v>4.0064102564102567E-2</v>
      </c>
      <c r="BP609" s="64">
        <f>IFERROR(1/J609*(Y609/H609),"0")</f>
        <v>4.6875E-2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933" t="s">
        <v>989</v>
      </c>
      <c r="Q610" s="746"/>
      <c r="R610" s="746"/>
      <c r="S610" s="746"/>
      <c r="T610" s="747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80" t="s">
        <v>992</v>
      </c>
      <c r="Q611" s="746"/>
      <c r="R611" s="746"/>
      <c r="S611" s="746"/>
      <c r="T611" s="747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0" t="s">
        <v>996</v>
      </c>
      <c r="Q612" s="746"/>
      <c r="R612" s="746"/>
      <c r="S612" s="746"/>
      <c r="T612" s="747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1" t="s">
        <v>999</v>
      </c>
      <c r="Q613" s="746"/>
      <c r="R613" s="746"/>
      <c r="S613" s="746"/>
      <c r="T613" s="747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62"/>
      <c r="B614" s="755"/>
      <c r="C614" s="755"/>
      <c r="D614" s="755"/>
      <c r="E614" s="755"/>
      <c r="F614" s="755"/>
      <c r="G614" s="755"/>
      <c r="H614" s="755"/>
      <c r="I614" s="755"/>
      <c r="J614" s="755"/>
      <c r="K614" s="755"/>
      <c r="L614" s="755"/>
      <c r="M614" s="755"/>
      <c r="N614" s="755"/>
      <c r="O614" s="763"/>
      <c r="P614" s="758" t="s">
        <v>80</v>
      </c>
      <c r="Q614" s="759"/>
      <c r="R614" s="759"/>
      <c r="S614" s="759"/>
      <c r="T614" s="759"/>
      <c r="U614" s="759"/>
      <c r="V614" s="760"/>
      <c r="W614" s="37" t="s">
        <v>81</v>
      </c>
      <c r="X614" s="743">
        <f>IFERROR(X609/H609,"0")+IFERROR(X610/H610,"0")+IFERROR(X611/H611,"0")+IFERROR(X612/H612,"0")+IFERROR(X613/H613,"0")</f>
        <v>2.5641025641025643</v>
      </c>
      <c r="Y614" s="743">
        <f>IFERROR(Y609/H609,"0")+IFERROR(Y610/H610,"0")+IFERROR(Y611/H611,"0")+IFERROR(Y612/H612,"0")+IFERROR(Y613/H613,"0")</f>
        <v>3</v>
      </c>
      <c r="Z614" s="743">
        <f>IFERROR(IF(Z609="",0,Z609),"0")+IFERROR(IF(Z610="",0,Z610),"0")+IFERROR(IF(Z611="",0,Z611),"0")+IFERROR(IF(Z612="",0,Z612),"0")+IFERROR(IF(Z613="",0,Z613),"0")</f>
        <v>5.6940000000000004E-2</v>
      </c>
      <c r="AA614" s="744"/>
      <c r="AB614" s="744"/>
      <c r="AC614" s="744"/>
    </row>
    <row r="615" spans="1:68" x14ac:dyDescent="0.2">
      <c r="A615" s="755"/>
      <c r="B615" s="755"/>
      <c r="C615" s="755"/>
      <c r="D615" s="755"/>
      <c r="E615" s="755"/>
      <c r="F615" s="755"/>
      <c r="G615" s="755"/>
      <c r="H615" s="755"/>
      <c r="I615" s="755"/>
      <c r="J615" s="755"/>
      <c r="K615" s="755"/>
      <c r="L615" s="755"/>
      <c r="M615" s="755"/>
      <c r="N615" s="755"/>
      <c r="O615" s="763"/>
      <c r="P615" s="758" t="s">
        <v>80</v>
      </c>
      <c r="Q615" s="759"/>
      <c r="R615" s="759"/>
      <c r="S615" s="759"/>
      <c r="T615" s="759"/>
      <c r="U615" s="759"/>
      <c r="V615" s="760"/>
      <c r="W615" s="37" t="s">
        <v>69</v>
      </c>
      <c r="X615" s="743">
        <f>IFERROR(SUM(X609:X613),"0")</f>
        <v>20</v>
      </c>
      <c r="Y615" s="743">
        <f>IFERROR(SUM(Y609:Y613),"0")</f>
        <v>23.4</v>
      </c>
      <c r="Z615" s="37"/>
      <c r="AA615" s="744"/>
      <c r="AB615" s="744"/>
      <c r="AC615" s="744"/>
    </row>
    <row r="616" spans="1:68" ht="14.25" hidden="1" customHeight="1" x14ac:dyDescent="0.25">
      <c r="A616" s="754" t="s">
        <v>181</v>
      </c>
      <c r="B616" s="755"/>
      <c r="C616" s="755"/>
      <c r="D616" s="755"/>
      <c r="E616" s="755"/>
      <c r="F616" s="755"/>
      <c r="G616" s="755"/>
      <c r="H616" s="755"/>
      <c r="I616" s="755"/>
      <c r="J616" s="755"/>
      <c r="K616" s="755"/>
      <c r="L616" s="755"/>
      <c r="M616" s="755"/>
      <c r="N616" s="755"/>
      <c r="O616" s="755"/>
      <c r="P616" s="755"/>
      <c r="Q616" s="755"/>
      <c r="R616" s="755"/>
      <c r="S616" s="755"/>
      <c r="T616" s="755"/>
      <c r="U616" s="755"/>
      <c r="V616" s="755"/>
      <c r="W616" s="755"/>
      <c r="X616" s="755"/>
      <c r="Y616" s="755"/>
      <c r="Z616" s="755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2" t="s">
        <v>1002</v>
      </c>
      <c r="Q617" s="746"/>
      <c r="R617" s="746"/>
      <c r="S617" s="746"/>
      <c r="T617" s="747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3" t="s">
        <v>1005</v>
      </c>
      <c r="Q618" s="746"/>
      <c r="R618" s="746"/>
      <c r="S618" s="746"/>
      <c r="T618" s="747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1008</v>
      </c>
      <c r="Q619" s="746"/>
      <c r="R619" s="746"/>
      <c r="S619" s="746"/>
      <c r="T619" s="747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8" t="s">
        <v>1011</v>
      </c>
      <c r="Q620" s="746"/>
      <c r="R620" s="746"/>
      <c r="S620" s="746"/>
      <c r="T620" s="747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62"/>
      <c r="B621" s="755"/>
      <c r="C621" s="755"/>
      <c r="D621" s="755"/>
      <c r="E621" s="755"/>
      <c r="F621" s="755"/>
      <c r="G621" s="755"/>
      <c r="H621" s="755"/>
      <c r="I621" s="755"/>
      <c r="J621" s="755"/>
      <c r="K621" s="755"/>
      <c r="L621" s="755"/>
      <c r="M621" s="755"/>
      <c r="N621" s="755"/>
      <c r="O621" s="763"/>
      <c r="P621" s="758" t="s">
        <v>80</v>
      </c>
      <c r="Q621" s="759"/>
      <c r="R621" s="759"/>
      <c r="S621" s="759"/>
      <c r="T621" s="759"/>
      <c r="U621" s="759"/>
      <c r="V621" s="760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55"/>
      <c r="B622" s="755"/>
      <c r="C622" s="755"/>
      <c r="D622" s="755"/>
      <c r="E622" s="755"/>
      <c r="F622" s="755"/>
      <c r="G622" s="755"/>
      <c r="H622" s="755"/>
      <c r="I622" s="755"/>
      <c r="J622" s="755"/>
      <c r="K622" s="755"/>
      <c r="L622" s="755"/>
      <c r="M622" s="755"/>
      <c r="N622" s="755"/>
      <c r="O622" s="763"/>
      <c r="P622" s="758" t="s">
        <v>80</v>
      </c>
      <c r="Q622" s="759"/>
      <c r="R622" s="759"/>
      <c r="S622" s="759"/>
      <c r="T622" s="759"/>
      <c r="U622" s="759"/>
      <c r="V622" s="760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68" t="s">
        <v>1012</v>
      </c>
      <c r="B623" s="755"/>
      <c r="C623" s="755"/>
      <c r="D623" s="755"/>
      <c r="E623" s="755"/>
      <c r="F623" s="755"/>
      <c r="G623" s="755"/>
      <c r="H623" s="755"/>
      <c r="I623" s="755"/>
      <c r="J623" s="755"/>
      <c r="K623" s="755"/>
      <c r="L623" s="755"/>
      <c r="M623" s="755"/>
      <c r="N623" s="755"/>
      <c r="O623" s="755"/>
      <c r="P623" s="755"/>
      <c r="Q623" s="755"/>
      <c r="R623" s="755"/>
      <c r="S623" s="755"/>
      <c r="T623" s="755"/>
      <c r="U623" s="755"/>
      <c r="V623" s="755"/>
      <c r="W623" s="755"/>
      <c r="X623" s="755"/>
      <c r="Y623" s="755"/>
      <c r="Z623" s="755"/>
      <c r="AA623" s="736"/>
      <c r="AB623" s="736"/>
      <c r="AC623" s="736"/>
    </row>
    <row r="624" spans="1:68" ht="14.25" hidden="1" customHeight="1" x14ac:dyDescent="0.25">
      <c r="A624" s="754" t="s">
        <v>90</v>
      </c>
      <c r="B624" s="755"/>
      <c r="C624" s="755"/>
      <c r="D624" s="755"/>
      <c r="E624" s="755"/>
      <c r="F624" s="755"/>
      <c r="G624" s="755"/>
      <c r="H624" s="755"/>
      <c r="I624" s="755"/>
      <c r="J624" s="755"/>
      <c r="K624" s="755"/>
      <c r="L624" s="755"/>
      <c r="M624" s="755"/>
      <c r="N624" s="755"/>
      <c r="O624" s="755"/>
      <c r="P624" s="755"/>
      <c r="Q624" s="755"/>
      <c r="R624" s="755"/>
      <c r="S624" s="755"/>
      <c r="T624" s="755"/>
      <c r="U624" s="755"/>
      <c r="V624" s="755"/>
      <c r="W624" s="755"/>
      <c r="X624" s="755"/>
      <c r="Y624" s="755"/>
      <c r="Z624" s="755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46"/>
      <c r="R625" s="746"/>
      <c r="S625" s="746"/>
      <c r="T625" s="747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856" t="s">
        <v>1019</v>
      </c>
      <c r="Q626" s="746"/>
      <c r="R626" s="746"/>
      <c r="S626" s="746"/>
      <c r="T626" s="747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62"/>
      <c r="B627" s="755"/>
      <c r="C627" s="755"/>
      <c r="D627" s="755"/>
      <c r="E627" s="755"/>
      <c r="F627" s="755"/>
      <c r="G627" s="755"/>
      <c r="H627" s="755"/>
      <c r="I627" s="755"/>
      <c r="J627" s="755"/>
      <c r="K627" s="755"/>
      <c r="L627" s="755"/>
      <c r="M627" s="755"/>
      <c r="N627" s="755"/>
      <c r="O627" s="763"/>
      <c r="P627" s="758" t="s">
        <v>80</v>
      </c>
      <c r="Q627" s="759"/>
      <c r="R627" s="759"/>
      <c r="S627" s="759"/>
      <c r="T627" s="759"/>
      <c r="U627" s="759"/>
      <c r="V627" s="760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55"/>
      <c r="B628" s="755"/>
      <c r="C628" s="755"/>
      <c r="D628" s="755"/>
      <c r="E628" s="755"/>
      <c r="F628" s="755"/>
      <c r="G628" s="755"/>
      <c r="H628" s="755"/>
      <c r="I628" s="755"/>
      <c r="J628" s="755"/>
      <c r="K628" s="755"/>
      <c r="L628" s="755"/>
      <c r="M628" s="755"/>
      <c r="N628" s="755"/>
      <c r="O628" s="763"/>
      <c r="P628" s="758" t="s">
        <v>80</v>
      </c>
      <c r="Q628" s="759"/>
      <c r="R628" s="759"/>
      <c r="S628" s="759"/>
      <c r="T628" s="759"/>
      <c r="U628" s="759"/>
      <c r="V628" s="760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4" t="s">
        <v>139</v>
      </c>
      <c r="B629" s="755"/>
      <c r="C629" s="755"/>
      <c r="D629" s="755"/>
      <c r="E629" s="755"/>
      <c r="F629" s="755"/>
      <c r="G629" s="755"/>
      <c r="H629" s="755"/>
      <c r="I629" s="755"/>
      <c r="J629" s="755"/>
      <c r="K629" s="755"/>
      <c r="L629" s="755"/>
      <c r="M629" s="755"/>
      <c r="N629" s="755"/>
      <c r="O629" s="755"/>
      <c r="P629" s="755"/>
      <c r="Q629" s="755"/>
      <c r="R629" s="755"/>
      <c r="S629" s="755"/>
      <c r="T629" s="755"/>
      <c r="U629" s="755"/>
      <c r="V629" s="755"/>
      <c r="W629" s="755"/>
      <c r="X629" s="755"/>
      <c r="Y629" s="755"/>
      <c r="Z629" s="755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3" t="s">
        <v>1023</v>
      </c>
      <c r="Q630" s="746"/>
      <c r="R630" s="746"/>
      <c r="S630" s="746"/>
      <c r="T630" s="747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62"/>
      <c r="B631" s="755"/>
      <c r="C631" s="755"/>
      <c r="D631" s="755"/>
      <c r="E631" s="755"/>
      <c r="F631" s="755"/>
      <c r="G631" s="755"/>
      <c r="H631" s="755"/>
      <c r="I631" s="755"/>
      <c r="J631" s="755"/>
      <c r="K631" s="755"/>
      <c r="L631" s="755"/>
      <c r="M631" s="755"/>
      <c r="N631" s="755"/>
      <c r="O631" s="763"/>
      <c r="P631" s="758" t="s">
        <v>80</v>
      </c>
      <c r="Q631" s="759"/>
      <c r="R631" s="759"/>
      <c r="S631" s="759"/>
      <c r="T631" s="759"/>
      <c r="U631" s="759"/>
      <c r="V631" s="760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55"/>
      <c r="B632" s="755"/>
      <c r="C632" s="755"/>
      <c r="D632" s="755"/>
      <c r="E632" s="755"/>
      <c r="F632" s="755"/>
      <c r="G632" s="755"/>
      <c r="H632" s="755"/>
      <c r="I632" s="755"/>
      <c r="J632" s="755"/>
      <c r="K632" s="755"/>
      <c r="L632" s="755"/>
      <c r="M632" s="755"/>
      <c r="N632" s="755"/>
      <c r="O632" s="763"/>
      <c r="P632" s="758" t="s">
        <v>80</v>
      </c>
      <c r="Q632" s="759"/>
      <c r="R632" s="759"/>
      <c r="S632" s="759"/>
      <c r="T632" s="759"/>
      <c r="U632" s="759"/>
      <c r="V632" s="760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4" t="s">
        <v>150</v>
      </c>
      <c r="B633" s="755"/>
      <c r="C633" s="755"/>
      <c r="D633" s="755"/>
      <c r="E633" s="755"/>
      <c r="F633" s="755"/>
      <c r="G633" s="755"/>
      <c r="H633" s="755"/>
      <c r="I633" s="755"/>
      <c r="J633" s="755"/>
      <c r="K633" s="755"/>
      <c r="L633" s="755"/>
      <c r="M633" s="755"/>
      <c r="N633" s="755"/>
      <c r="O633" s="755"/>
      <c r="P633" s="755"/>
      <c r="Q633" s="755"/>
      <c r="R633" s="755"/>
      <c r="S633" s="755"/>
      <c r="T633" s="755"/>
      <c r="U633" s="755"/>
      <c r="V633" s="755"/>
      <c r="W633" s="755"/>
      <c r="X633" s="755"/>
      <c r="Y633" s="755"/>
      <c r="Z633" s="755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5" t="s">
        <v>1027</v>
      </c>
      <c r="Q634" s="746"/>
      <c r="R634" s="746"/>
      <c r="S634" s="746"/>
      <c r="T634" s="747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62"/>
      <c r="B635" s="755"/>
      <c r="C635" s="755"/>
      <c r="D635" s="755"/>
      <c r="E635" s="755"/>
      <c r="F635" s="755"/>
      <c r="G635" s="755"/>
      <c r="H635" s="755"/>
      <c r="I635" s="755"/>
      <c r="J635" s="755"/>
      <c r="K635" s="755"/>
      <c r="L635" s="755"/>
      <c r="M635" s="755"/>
      <c r="N635" s="755"/>
      <c r="O635" s="763"/>
      <c r="P635" s="758" t="s">
        <v>80</v>
      </c>
      <c r="Q635" s="759"/>
      <c r="R635" s="759"/>
      <c r="S635" s="759"/>
      <c r="T635" s="759"/>
      <c r="U635" s="759"/>
      <c r="V635" s="760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55"/>
      <c r="B636" s="755"/>
      <c r="C636" s="755"/>
      <c r="D636" s="755"/>
      <c r="E636" s="755"/>
      <c r="F636" s="755"/>
      <c r="G636" s="755"/>
      <c r="H636" s="755"/>
      <c r="I636" s="755"/>
      <c r="J636" s="755"/>
      <c r="K636" s="755"/>
      <c r="L636" s="755"/>
      <c r="M636" s="755"/>
      <c r="N636" s="755"/>
      <c r="O636" s="763"/>
      <c r="P636" s="758" t="s">
        <v>80</v>
      </c>
      <c r="Q636" s="759"/>
      <c r="R636" s="759"/>
      <c r="S636" s="759"/>
      <c r="T636" s="759"/>
      <c r="U636" s="759"/>
      <c r="V636" s="760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4" t="s">
        <v>64</v>
      </c>
      <c r="B637" s="755"/>
      <c r="C637" s="755"/>
      <c r="D637" s="755"/>
      <c r="E637" s="755"/>
      <c r="F637" s="755"/>
      <c r="G637" s="755"/>
      <c r="H637" s="755"/>
      <c r="I637" s="755"/>
      <c r="J637" s="755"/>
      <c r="K637" s="755"/>
      <c r="L637" s="755"/>
      <c r="M637" s="755"/>
      <c r="N637" s="755"/>
      <c r="O637" s="755"/>
      <c r="P637" s="755"/>
      <c r="Q637" s="755"/>
      <c r="R637" s="755"/>
      <c r="S637" s="755"/>
      <c r="T637" s="755"/>
      <c r="U637" s="755"/>
      <c r="V637" s="755"/>
      <c r="W637" s="755"/>
      <c r="X637" s="755"/>
      <c r="Y637" s="755"/>
      <c r="Z637" s="755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4" t="s">
        <v>1031</v>
      </c>
      <c r="Q638" s="746"/>
      <c r="R638" s="746"/>
      <c r="S638" s="746"/>
      <c r="T638" s="747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3" t="s">
        <v>1035</v>
      </c>
      <c r="Q639" s="746"/>
      <c r="R639" s="746"/>
      <c r="S639" s="746"/>
      <c r="T639" s="747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2"/>
      <c r="B640" s="755"/>
      <c r="C640" s="755"/>
      <c r="D640" s="755"/>
      <c r="E640" s="755"/>
      <c r="F640" s="755"/>
      <c r="G640" s="755"/>
      <c r="H640" s="755"/>
      <c r="I640" s="755"/>
      <c r="J640" s="755"/>
      <c r="K640" s="755"/>
      <c r="L640" s="755"/>
      <c r="M640" s="755"/>
      <c r="N640" s="755"/>
      <c r="O640" s="763"/>
      <c r="P640" s="758" t="s">
        <v>80</v>
      </c>
      <c r="Q640" s="759"/>
      <c r="R640" s="759"/>
      <c r="S640" s="759"/>
      <c r="T640" s="759"/>
      <c r="U640" s="759"/>
      <c r="V640" s="760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55"/>
      <c r="B641" s="755"/>
      <c r="C641" s="755"/>
      <c r="D641" s="755"/>
      <c r="E641" s="755"/>
      <c r="F641" s="755"/>
      <c r="G641" s="755"/>
      <c r="H641" s="755"/>
      <c r="I641" s="755"/>
      <c r="J641" s="755"/>
      <c r="K641" s="755"/>
      <c r="L641" s="755"/>
      <c r="M641" s="755"/>
      <c r="N641" s="755"/>
      <c r="O641" s="763"/>
      <c r="P641" s="758" t="s">
        <v>80</v>
      </c>
      <c r="Q641" s="759"/>
      <c r="R641" s="759"/>
      <c r="S641" s="759"/>
      <c r="T641" s="759"/>
      <c r="U641" s="759"/>
      <c r="V641" s="760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6"/>
      <c r="B642" s="755"/>
      <c r="C642" s="755"/>
      <c r="D642" s="755"/>
      <c r="E642" s="755"/>
      <c r="F642" s="755"/>
      <c r="G642" s="755"/>
      <c r="H642" s="755"/>
      <c r="I642" s="755"/>
      <c r="J642" s="755"/>
      <c r="K642" s="755"/>
      <c r="L642" s="755"/>
      <c r="M642" s="755"/>
      <c r="N642" s="755"/>
      <c r="O642" s="877"/>
      <c r="P642" s="852" t="s">
        <v>1037</v>
      </c>
      <c r="Q642" s="853"/>
      <c r="R642" s="853"/>
      <c r="S642" s="853"/>
      <c r="T642" s="853"/>
      <c r="U642" s="853"/>
      <c r="V642" s="854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13517.900000000001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13697.9</v>
      </c>
      <c r="Z642" s="37"/>
      <c r="AA642" s="744"/>
      <c r="AB642" s="744"/>
      <c r="AC642" s="744"/>
    </row>
    <row r="643" spans="1:33" x14ac:dyDescent="0.2">
      <c r="A643" s="755"/>
      <c r="B643" s="755"/>
      <c r="C643" s="755"/>
      <c r="D643" s="755"/>
      <c r="E643" s="755"/>
      <c r="F643" s="755"/>
      <c r="G643" s="755"/>
      <c r="H643" s="755"/>
      <c r="I643" s="755"/>
      <c r="J643" s="755"/>
      <c r="K643" s="755"/>
      <c r="L643" s="755"/>
      <c r="M643" s="755"/>
      <c r="N643" s="755"/>
      <c r="O643" s="877"/>
      <c r="P643" s="852" t="s">
        <v>1038</v>
      </c>
      <c r="Q643" s="853"/>
      <c r="R643" s="853"/>
      <c r="S643" s="853"/>
      <c r="T643" s="853"/>
      <c r="U643" s="853"/>
      <c r="V643" s="854"/>
      <c r="W643" s="37" t="s">
        <v>69</v>
      </c>
      <c r="X643" s="743">
        <f>IFERROR(SUM(BM22:BM639),"0")</f>
        <v>14191.476394849595</v>
      </c>
      <c r="Y643" s="743">
        <f>IFERROR(SUM(BN22:BN639),"0")</f>
        <v>14380.454999999994</v>
      </c>
      <c r="Z643" s="37"/>
      <c r="AA643" s="744"/>
      <c r="AB643" s="744"/>
      <c r="AC643" s="744"/>
    </row>
    <row r="644" spans="1:33" x14ac:dyDescent="0.2">
      <c r="A644" s="755"/>
      <c r="B644" s="755"/>
      <c r="C644" s="755"/>
      <c r="D644" s="755"/>
      <c r="E644" s="755"/>
      <c r="F644" s="755"/>
      <c r="G644" s="755"/>
      <c r="H644" s="755"/>
      <c r="I644" s="755"/>
      <c r="J644" s="755"/>
      <c r="K644" s="755"/>
      <c r="L644" s="755"/>
      <c r="M644" s="755"/>
      <c r="N644" s="755"/>
      <c r="O644" s="877"/>
      <c r="P644" s="852" t="s">
        <v>1039</v>
      </c>
      <c r="Q644" s="853"/>
      <c r="R644" s="853"/>
      <c r="S644" s="853"/>
      <c r="T644" s="853"/>
      <c r="U644" s="853"/>
      <c r="V644" s="854"/>
      <c r="W644" s="37" t="s">
        <v>1040</v>
      </c>
      <c r="X644" s="38">
        <f>ROUNDUP(SUM(BO22:BO639),0)</f>
        <v>23</v>
      </c>
      <c r="Y644" s="38">
        <f>ROUNDUP(SUM(BP22:BP639),0)</f>
        <v>23</v>
      </c>
      <c r="Z644" s="37"/>
      <c r="AA644" s="744"/>
      <c r="AB644" s="744"/>
      <c r="AC644" s="744"/>
    </row>
    <row r="645" spans="1:33" x14ac:dyDescent="0.2">
      <c r="A645" s="755"/>
      <c r="B645" s="755"/>
      <c r="C645" s="755"/>
      <c r="D645" s="755"/>
      <c r="E645" s="755"/>
      <c r="F645" s="755"/>
      <c r="G645" s="755"/>
      <c r="H645" s="755"/>
      <c r="I645" s="755"/>
      <c r="J645" s="755"/>
      <c r="K645" s="755"/>
      <c r="L645" s="755"/>
      <c r="M645" s="755"/>
      <c r="N645" s="755"/>
      <c r="O645" s="877"/>
      <c r="P645" s="852" t="s">
        <v>1041</v>
      </c>
      <c r="Q645" s="853"/>
      <c r="R645" s="853"/>
      <c r="S645" s="853"/>
      <c r="T645" s="853"/>
      <c r="U645" s="853"/>
      <c r="V645" s="854"/>
      <c r="W645" s="37" t="s">
        <v>69</v>
      </c>
      <c r="X645" s="743">
        <f>GrossWeightTotal+PalletQtyTotal*25</f>
        <v>14766.476394849595</v>
      </c>
      <c r="Y645" s="743">
        <f>GrossWeightTotalR+PalletQtyTotalR*25</f>
        <v>14955.454999999994</v>
      </c>
      <c r="Z645" s="37"/>
      <c r="AA645" s="744"/>
      <c r="AB645" s="744"/>
      <c r="AC645" s="744"/>
    </row>
    <row r="646" spans="1:33" x14ac:dyDescent="0.2">
      <c r="A646" s="755"/>
      <c r="B646" s="755"/>
      <c r="C646" s="755"/>
      <c r="D646" s="755"/>
      <c r="E646" s="755"/>
      <c r="F646" s="755"/>
      <c r="G646" s="755"/>
      <c r="H646" s="755"/>
      <c r="I646" s="755"/>
      <c r="J646" s="755"/>
      <c r="K646" s="755"/>
      <c r="L646" s="755"/>
      <c r="M646" s="755"/>
      <c r="N646" s="755"/>
      <c r="O646" s="877"/>
      <c r="P646" s="852" t="s">
        <v>1042</v>
      </c>
      <c r="Q646" s="853"/>
      <c r="R646" s="853"/>
      <c r="S646" s="853"/>
      <c r="T646" s="853"/>
      <c r="U646" s="853"/>
      <c r="V646" s="854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1624.8666333666338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1650</v>
      </c>
      <c r="Z646" s="37"/>
      <c r="AA646" s="744"/>
      <c r="AB646" s="744"/>
      <c r="AC646" s="744"/>
    </row>
    <row r="647" spans="1:33" ht="14.25" hidden="1" customHeight="1" x14ac:dyDescent="0.2">
      <c r="A647" s="755"/>
      <c r="B647" s="755"/>
      <c r="C647" s="755"/>
      <c r="D647" s="755"/>
      <c r="E647" s="755"/>
      <c r="F647" s="755"/>
      <c r="G647" s="755"/>
      <c r="H647" s="755"/>
      <c r="I647" s="755"/>
      <c r="J647" s="755"/>
      <c r="K647" s="755"/>
      <c r="L647" s="755"/>
      <c r="M647" s="755"/>
      <c r="N647" s="755"/>
      <c r="O647" s="877"/>
      <c r="P647" s="852" t="s">
        <v>1043</v>
      </c>
      <c r="Q647" s="853"/>
      <c r="R647" s="853"/>
      <c r="S647" s="853"/>
      <c r="T647" s="853"/>
      <c r="U647" s="853"/>
      <c r="V647" s="854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26.831480000000003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70" t="s">
        <v>88</v>
      </c>
      <c r="D649" s="794"/>
      <c r="E649" s="794"/>
      <c r="F649" s="794"/>
      <c r="G649" s="794"/>
      <c r="H649" s="795"/>
      <c r="I649" s="770" t="s">
        <v>290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70" t="s">
        <v>636</v>
      </c>
      <c r="Y649" s="795"/>
      <c r="Z649" s="770" t="s">
        <v>720</v>
      </c>
      <c r="AA649" s="794"/>
      <c r="AB649" s="794"/>
      <c r="AC649" s="795"/>
      <c r="AD649" s="738" t="s">
        <v>810</v>
      </c>
      <c r="AE649" s="738" t="s">
        <v>912</v>
      </c>
      <c r="AF649" s="770" t="s">
        <v>918</v>
      </c>
      <c r="AG649" s="795"/>
    </row>
    <row r="650" spans="1:33" ht="14.25" customHeight="1" thickTop="1" x14ac:dyDescent="0.2">
      <c r="A650" s="1044" t="s">
        <v>1046</v>
      </c>
      <c r="B650" s="770" t="s">
        <v>63</v>
      </c>
      <c r="C650" s="770" t="s">
        <v>89</v>
      </c>
      <c r="D650" s="770" t="s">
        <v>116</v>
      </c>
      <c r="E650" s="770" t="s">
        <v>189</v>
      </c>
      <c r="F650" s="770" t="s">
        <v>215</v>
      </c>
      <c r="G650" s="770" t="s">
        <v>256</v>
      </c>
      <c r="H650" s="770" t="s">
        <v>88</v>
      </c>
      <c r="I650" s="770" t="s">
        <v>291</v>
      </c>
      <c r="J650" s="770" t="s">
        <v>320</v>
      </c>
      <c r="K650" s="770" t="s">
        <v>396</v>
      </c>
      <c r="L650" s="770" t="s">
        <v>416</v>
      </c>
      <c r="M650" s="770" t="s">
        <v>441</v>
      </c>
      <c r="N650" s="739"/>
      <c r="O650" s="770" t="s">
        <v>468</v>
      </c>
      <c r="P650" s="770" t="s">
        <v>471</v>
      </c>
      <c r="Q650" s="770" t="s">
        <v>480</v>
      </c>
      <c r="R650" s="770" t="s">
        <v>498</v>
      </c>
      <c r="S650" s="770" t="s">
        <v>511</v>
      </c>
      <c r="T650" s="770" t="s">
        <v>524</v>
      </c>
      <c r="U650" s="770" t="s">
        <v>537</v>
      </c>
      <c r="V650" s="770" t="s">
        <v>541</v>
      </c>
      <c r="W650" s="770" t="s">
        <v>623</v>
      </c>
      <c r="X650" s="770" t="s">
        <v>637</v>
      </c>
      <c r="Y650" s="770" t="s">
        <v>678</v>
      </c>
      <c r="Z650" s="770" t="s">
        <v>721</v>
      </c>
      <c r="AA650" s="770" t="s">
        <v>774</v>
      </c>
      <c r="AB650" s="770" t="s">
        <v>791</v>
      </c>
      <c r="AC650" s="770" t="s">
        <v>803</v>
      </c>
      <c r="AD650" s="770" t="s">
        <v>810</v>
      </c>
      <c r="AE650" s="770" t="s">
        <v>912</v>
      </c>
      <c r="AF650" s="770" t="s">
        <v>918</v>
      </c>
      <c r="AG650" s="770" t="s">
        <v>1012</v>
      </c>
    </row>
    <row r="651" spans="1:33" ht="13.5" customHeight="1" thickBot="1" x14ac:dyDescent="0.25">
      <c r="A651" s="1045"/>
      <c r="B651" s="771"/>
      <c r="C651" s="771"/>
      <c r="D651" s="771"/>
      <c r="E651" s="771"/>
      <c r="F651" s="771"/>
      <c r="G651" s="771"/>
      <c r="H651" s="771"/>
      <c r="I651" s="771"/>
      <c r="J651" s="771"/>
      <c r="K651" s="771"/>
      <c r="L651" s="771"/>
      <c r="M651" s="771"/>
      <c r="N651" s="739"/>
      <c r="O651" s="771"/>
      <c r="P651" s="771"/>
      <c r="Q651" s="771"/>
      <c r="R651" s="771"/>
      <c r="S651" s="771"/>
      <c r="T651" s="771"/>
      <c r="U651" s="771"/>
      <c r="V651" s="771"/>
      <c r="W651" s="771"/>
      <c r="X651" s="771"/>
      <c r="Y651" s="771"/>
      <c r="Z651" s="771"/>
      <c r="AA651" s="771"/>
      <c r="AB651" s="771"/>
      <c r="AC651" s="771"/>
      <c r="AD651" s="771"/>
      <c r="AE651" s="771"/>
      <c r="AF651" s="771"/>
      <c r="AG651" s="771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52.400000000000006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1672.2000000000003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236.10000000000002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59.100000000000009</v>
      </c>
      <c r="G652" s="46">
        <f>IFERROR(Y139*1,"0")+IFERROR(Y140*1,"0")+IFERROR(Y144*1,"0")+IFERROR(Y145*1,"0")+IFERROR(Y149*1,"0")+IFERROR(Y150*1,"0")</f>
        <v>12.8</v>
      </c>
      <c r="H652" s="46">
        <f>IFERROR(Y155*1,"0")+IFERROR(Y159*1,"0")+IFERROR(Y160*1,"0")+IFERROR(Y161*1,"0")+IFERROR(Y162*1,"0")+IFERROR(Y163*1,"0")+IFERROR(Y167*1,"0")+IFERROR(Y168*1,"0")</f>
        <v>39</v>
      </c>
      <c r="I652" s="46">
        <f>IFERROR(Y174*1,"0")+IFERROR(Y178*1,"0")+IFERROR(Y179*1,"0")+IFERROR(Y180*1,"0")+IFERROR(Y181*1,"0")+IFERROR(Y182*1,"0")+IFERROR(Y183*1,"0")+IFERROR(Y184*1,"0")+IFERROR(Y185*1,"0")+IFERROR(Y186*1,"0")</f>
        <v>23.1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217.2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342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6.3000000000000007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6331.1</v>
      </c>
      <c r="W652" s="46">
        <f>IFERROR(Y394*1,"0")+IFERROR(Y398*1,"0")+IFERROR(Y399*1,"0")+IFERROR(Y400*1,"0")</f>
        <v>104.4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3920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31.8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316.8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333.6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90,00"/>
        <filter val="1 366,00"/>
        <filter val="1 565,00"/>
        <filter val="1 624,87"/>
        <filter val="10,00"/>
        <filter val="10,40"/>
        <filter val="100,00"/>
        <filter val="100,40"/>
        <filter val="101,00"/>
        <filter val="105,00"/>
        <filter val="11,85"/>
        <filter val="11,90"/>
        <filter val="110,00"/>
        <filter val="112,00"/>
        <filter val="119,15"/>
        <filter val="125,00"/>
        <filter val="13 517,90"/>
        <filter val="13,50"/>
        <filter val="130,00"/>
        <filter val="14 191,48"/>
        <filter val="14 766,48"/>
        <filter val="14,40"/>
        <filter val="140,00"/>
        <filter val="147,19"/>
        <filter val="15,00"/>
        <filter val="155,00"/>
        <filter val="174,67"/>
        <filter val="18,90"/>
        <filter val="18,94"/>
        <filter val="19,13"/>
        <filter val="19,89"/>
        <filter val="190,00"/>
        <filter val="198,00"/>
        <filter val="2 610,00"/>
        <filter val="2,00"/>
        <filter val="2,10"/>
        <filter val="2,22"/>
        <filter val="2,56"/>
        <filter val="20,00"/>
        <filter val="20,19"/>
        <filter val="200,00"/>
        <filter val="207,00"/>
        <filter val="21,58"/>
        <filter val="210,00"/>
        <filter val="214,00"/>
        <filter val="22,10"/>
        <filter val="23"/>
        <filter val="23,00"/>
        <filter val="23,15"/>
        <filter val="25,00"/>
        <filter val="268,00"/>
        <filter val="3,00"/>
        <filter val="3,25"/>
        <filter val="3,33"/>
        <filter val="30,00"/>
        <filter val="31,00"/>
        <filter val="326,00"/>
        <filter val="33,72"/>
        <filter val="36,00"/>
        <filter val="36,40"/>
        <filter val="366,60"/>
        <filter val="37,77"/>
        <filter val="39,00"/>
        <filter val="4 260,00"/>
        <filter val="4 274,40"/>
        <filter val="4,00"/>
        <filter val="4,20"/>
        <filter val="40,00"/>
        <filter val="40,60"/>
        <filter val="41,90"/>
        <filter val="42,52"/>
        <filter val="45,00"/>
        <filter val="49,00"/>
        <filter val="5,00"/>
        <filter val="5,10"/>
        <filter val="5,76"/>
        <filter val="5,95"/>
        <filter val="50,00"/>
        <filter val="510,00"/>
        <filter val="550,95"/>
        <filter val="56,00"/>
        <filter val="58,00"/>
        <filter val="6,00"/>
        <filter val="6,30"/>
        <filter val="605,40"/>
        <filter val="7,17"/>
        <filter val="7,78"/>
        <filter val="70,00"/>
        <filter val="71,50"/>
        <filter val="78,80"/>
        <filter val="790,00"/>
        <filter val="82,56"/>
        <filter val="840,00"/>
        <filter val="86,00"/>
        <filter val="9,00"/>
        <filter val="9,74"/>
        <filter val="930,00"/>
        <filter val="95,40"/>
        <filter val="96,95"/>
        <filter val="997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U650:U651"/>
    <mergeCell ref="D29:E29"/>
    <mergeCell ref="D23:E23"/>
    <mergeCell ref="D265:E265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A577:O578"/>
    <mergeCell ref="P431:V431"/>
    <mergeCell ref="D252:E252"/>
    <mergeCell ref="D550:E550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D394:E394"/>
    <mergeCell ref="D450:E450"/>
    <mergeCell ref="D223:E223"/>
    <mergeCell ref="P181:T181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P225:V225"/>
    <mergeCell ref="A156:O157"/>
    <mergeCell ref="P51:T51"/>
    <mergeCell ref="P588:T588"/>
    <mergeCell ref="P481:V481"/>
    <mergeCell ref="D531:E531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P123:T123"/>
    <mergeCell ref="P110:T110"/>
    <mergeCell ref="P408:T408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P94:V94"/>
    <mergeCell ref="A90:Z90"/>
    <mergeCell ref="A581:Z581"/>
    <mergeCell ref="L650:L651"/>
    <mergeCell ref="A519:Z519"/>
    <mergeCell ref="D202:E202"/>
    <mergeCell ref="P557:T557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322:T322"/>
    <mergeCell ref="A285:O286"/>
    <mergeCell ref="A72:O73"/>
    <mergeCell ref="D555:E555"/>
    <mergeCell ref="P609:T609"/>
    <mergeCell ref="P338:V338"/>
    <mergeCell ref="A138:Z138"/>
    <mergeCell ref="P380:T380"/>
    <mergeCell ref="A496:Z496"/>
    <mergeCell ref="A325:Z325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T6:U9"/>
    <mergeCell ref="P319:V319"/>
    <mergeCell ref="A30:O31"/>
    <mergeCell ref="Q10:R10"/>
    <mergeCell ref="D185:E185"/>
    <mergeCell ref="P24:T24"/>
    <mergeCell ref="D36:E36"/>
    <mergeCell ref="A13:M13"/>
    <mergeCell ref="D206:E206"/>
    <mergeCell ref="P35:T35"/>
    <mergeCell ref="G17:G18"/>
    <mergeCell ref="D159:E159"/>
    <mergeCell ref="A403:Z403"/>
    <mergeCell ref="P121:V121"/>
    <mergeCell ref="D80:E80"/>
    <mergeCell ref="A461:Z461"/>
    <mergeCell ref="P556:T55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D582:E582"/>
    <mergeCell ref="D533:E533"/>
    <mergeCell ref="P551:T55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A146:O147"/>
    <mergeCell ref="P283:T283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P197:T197"/>
    <mergeCell ref="D118:E118"/>
    <mergeCell ref="P53:T53"/>
    <mergeCell ref="D167:E167"/>
    <mergeCell ref="P351:T351"/>
    <mergeCell ref="A47:Z47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O650:O651"/>
    <mergeCell ref="X650:X651"/>
    <mergeCell ref="P593:T593"/>
    <mergeCell ref="P289:T289"/>
    <mergeCell ref="D161:E161"/>
    <mergeCell ref="P587:T587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15:T16"/>
    <mergeCell ref="D104:E104"/>
    <mergeCell ref="P425:T425"/>
    <mergeCell ref="D78:E78"/>
    <mergeCell ref="A141:O142"/>
    <mergeCell ref="A377:O378"/>
    <mergeCell ref="D59:E59"/>
    <mergeCell ref="D178:E178"/>
    <mergeCell ref="P78:T78"/>
    <mergeCell ref="D369:E369"/>
    <mergeCell ref="D264:E264"/>
    <mergeCell ref="V6:W9"/>
    <mergeCell ref="Z17:Z18"/>
    <mergeCell ref="A9:C9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P39:T39"/>
    <mergeCell ref="P46:V46"/>
    <mergeCell ref="W17:W18"/>
    <mergeCell ref="P636:V636"/>
    <mergeCell ref="P376:T376"/>
    <mergeCell ref="D322:E322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P626:T626"/>
    <mergeCell ref="D376:E376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G650:G651"/>
    <mergeCell ref="A304:O305"/>
    <mergeCell ref="P223:T223"/>
    <mergeCell ref="A480:O481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P44:T44"/>
    <mergeCell ref="P279:V279"/>
    <mergeCell ref="P237:T237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P561:V561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V10:W10"/>
    <mergeCell ref="P27:V27"/>
    <mergeCell ref="A386:Z386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  <mergeCell ref="D205:E205"/>
    <mergeCell ref="P249:T249"/>
    <mergeCell ref="D563:E56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2025-03-10T10:21:45Z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