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BBED8D6-A79C-4EE1-A330-04AE526AC3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O638" i="1"/>
  <c r="BM638" i="1"/>
  <c r="Y638" i="1"/>
  <c r="X636" i="1"/>
  <c r="X635" i="1"/>
  <c r="BO634" i="1"/>
  <c r="BM634" i="1"/>
  <c r="Y634" i="1"/>
  <c r="X632" i="1"/>
  <c r="X631" i="1"/>
  <c r="BO630" i="1"/>
  <c r="BM630" i="1"/>
  <c r="Y630" i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P559" i="1"/>
  <c r="BO558" i="1"/>
  <c r="BM558" i="1"/>
  <c r="Y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BO549" i="1"/>
  <c r="BM549" i="1"/>
  <c r="Y549" i="1"/>
  <c r="BP549" i="1" s="1"/>
  <c r="BO548" i="1"/>
  <c r="BM548" i="1"/>
  <c r="Y548" i="1"/>
  <c r="BP548" i="1" s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O535" i="1"/>
  <c r="BM535" i="1"/>
  <c r="Y535" i="1"/>
  <c r="BP535" i="1" s="1"/>
  <c r="BO534" i="1"/>
  <c r="BM534" i="1"/>
  <c r="Y534" i="1"/>
  <c r="BP534" i="1" s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Y509" i="1" s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Y334" i="1" s="1"/>
  <c r="P332" i="1"/>
  <c r="X330" i="1"/>
  <c r="X329" i="1"/>
  <c r="BO328" i="1"/>
  <c r="BM328" i="1"/>
  <c r="Y328" i="1"/>
  <c r="P328" i="1"/>
  <c r="BO327" i="1"/>
  <c r="BM327" i="1"/>
  <c r="Y327" i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X225" i="1"/>
  <c r="X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X199" i="1"/>
  <c r="X198" i="1"/>
  <c r="BO197" i="1"/>
  <c r="BM197" i="1"/>
  <c r="Y197" i="1"/>
  <c r="P197" i="1"/>
  <c r="BO196" i="1"/>
  <c r="BM196" i="1"/>
  <c r="Y196" i="1"/>
  <c r="Y199" i="1" s="1"/>
  <c r="P196" i="1"/>
  <c r="X194" i="1"/>
  <c r="X193" i="1"/>
  <c r="BO192" i="1"/>
  <c r="BM192" i="1"/>
  <c r="Y192" i="1"/>
  <c r="BP192" i="1" s="1"/>
  <c r="P192" i="1"/>
  <c r="BO191" i="1"/>
  <c r="BM191" i="1"/>
  <c r="Y191" i="1"/>
  <c r="BP191" i="1" s="1"/>
  <c r="P191" i="1"/>
  <c r="X188" i="1"/>
  <c r="X187" i="1"/>
  <c r="BO186" i="1"/>
  <c r="BM186" i="1"/>
  <c r="Y186" i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X176" i="1"/>
  <c r="X175" i="1"/>
  <c r="BO174" i="1"/>
  <c r="BM174" i="1"/>
  <c r="Y174" i="1"/>
  <c r="P174" i="1"/>
  <c r="X170" i="1"/>
  <c r="X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BP159" i="1" s="1"/>
  <c r="P159" i="1"/>
  <c r="X157" i="1"/>
  <c r="X156" i="1"/>
  <c r="BO155" i="1"/>
  <c r="BM155" i="1"/>
  <c r="Y155" i="1"/>
  <c r="Y156" i="1" s="1"/>
  <c r="P155" i="1"/>
  <c r="X152" i="1"/>
  <c r="X151" i="1"/>
  <c r="BO150" i="1"/>
  <c r="BM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X142" i="1"/>
  <c r="X141" i="1"/>
  <c r="BO140" i="1"/>
  <c r="BM140" i="1"/>
  <c r="Y140" i="1"/>
  <c r="P140" i="1"/>
  <c r="BO139" i="1"/>
  <c r="BM139" i="1"/>
  <c r="Y139" i="1"/>
  <c r="G652" i="1" s="1"/>
  <c r="P139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X131" i="1"/>
  <c r="X130" i="1"/>
  <c r="BO129" i="1"/>
  <c r="BM129" i="1"/>
  <c r="Y129" i="1"/>
  <c r="P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1" i="1"/>
  <c r="X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BO100" i="1"/>
  <c r="BM100" i="1"/>
  <c r="Y100" i="1"/>
  <c r="BP100" i="1" s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P91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BP60" i="1" s="1"/>
  <c r="P60" i="1"/>
  <c r="BO59" i="1"/>
  <c r="BM59" i="1"/>
  <c r="Y59" i="1"/>
  <c r="BP59" i="1" s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X46" i="1"/>
  <c r="X45" i="1"/>
  <c r="BO44" i="1"/>
  <c r="BM44" i="1"/>
  <c r="Y44" i="1"/>
  <c r="BP44" i="1" s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F10" i="1"/>
  <c r="F9" i="1"/>
  <c r="A9" i="1"/>
  <c r="A10" i="1" s="1"/>
  <c r="D7" i="1"/>
  <c r="Q6" i="1"/>
  <c r="P2" i="1"/>
  <c r="Z38" i="1" l="1"/>
  <c r="BN38" i="1"/>
  <c r="Z98" i="1"/>
  <c r="BN98" i="1"/>
  <c r="Z155" i="1"/>
  <c r="Z156" i="1" s="1"/>
  <c r="BN155" i="1"/>
  <c r="BP155" i="1"/>
  <c r="Z159" i="1"/>
  <c r="BN159" i="1"/>
  <c r="Z184" i="1"/>
  <c r="BN184" i="1"/>
  <c r="Z191" i="1"/>
  <c r="BN191" i="1"/>
  <c r="Z267" i="1"/>
  <c r="BN267" i="1"/>
  <c r="Z366" i="1"/>
  <c r="BN366" i="1"/>
  <c r="J9" i="1"/>
  <c r="X644" i="1"/>
  <c r="Z53" i="1"/>
  <c r="BN53" i="1"/>
  <c r="Z77" i="1"/>
  <c r="BN77" i="1"/>
  <c r="Z111" i="1"/>
  <c r="BN111" i="1"/>
  <c r="Z133" i="1"/>
  <c r="BN133" i="1"/>
  <c r="Z205" i="1"/>
  <c r="BN205" i="1"/>
  <c r="Z250" i="1"/>
  <c r="BN250" i="1"/>
  <c r="Z290" i="1"/>
  <c r="BN290" i="1"/>
  <c r="Z352" i="1"/>
  <c r="BN352" i="1"/>
  <c r="Z376" i="1"/>
  <c r="BN376" i="1"/>
  <c r="Z415" i="1"/>
  <c r="BN415" i="1"/>
  <c r="Z435" i="1"/>
  <c r="BN435" i="1"/>
  <c r="Z534" i="1"/>
  <c r="BN534" i="1"/>
  <c r="Z535" i="1"/>
  <c r="BN535" i="1"/>
  <c r="Z548" i="1"/>
  <c r="BN548" i="1"/>
  <c r="Z549" i="1"/>
  <c r="BN549" i="1"/>
  <c r="Z550" i="1"/>
  <c r="BN550" i="1"/>
  <c r="Z551" i="1"/>
  <c r="BN551" i="1"/>
  <c r="Z552" i="1"/>
  <c r="BN552" i="1"/>
  <c r="Z553" i="1"/>
  <c r="BN553" i="1"/>
  <c r="BP201" i="1"/>
  <c r="BN201" i="1"/>
  <c r="Z201" i="1"/>
  <c r="BP221" i="1"/>
  <c r="BN221" i="1"/>
  <c r="Z221" i="1"/>
  <c r="BP241" i="1"/>
  <c r="BN241" i="1"/>
  <c r="Z241" i="1"/>
  <c r="BP271" i="1"/>
  <c r="BN271" i="1"/>
  <c r="Z271" i="1"/>
  <c r="BP333" i="1"/>
  <c r="BN333" i="1"/>
  <c r="Z333" i="1"/>
  <c r="Y339" i="1"/>
  <c r="Y338" i="1"/>
  <c r="BP337" i="1"/>
  <c r="BN337" i="1"/>
  <c r="Z337" i="1"/>
  <c r="Z338" i="1" s="1"/>
  <c r="U652" i="1"/>
  <c r="Y343" i="1"/>
  <c r="BP342" i="1"/>
  <c r="BN342" i="1"/>
  <c r="Z342" i="1"/>
  <c r="Z343" i="1" s="1"/>
  <c r="BP347" i="1"/>
  <c r="BN347" i="1"/>
  <c r="Z347" i="1"/>
  <c r="BP370" i="1"/>
  <c r="BN370" i="1"/>
  <c r="Z370" i="1"/>
  <c r="BP411" i="1"/>
  <c r="BN411" i="1"/>
  <c r="Z411" i="1"/>
  <c r="BP464" i="1"/>
  <c r="BN464" i="1"/>
  <c r="Z464" i="1"/>
  <c r="BP466" i="1"/>
  <c r="BN466" i="1"/>
  <c r="Z466" i="1"/>
  <c r="BP470" i="1"/>
  <c r="BN470" i="1"/>
  <c r="Z470" i="1"/>
  <c r="BP478" i="1"/>
  <c r="BN478" i="1"/>
  <c r="Z478" i="1"/>
  <c r="BP526" i="1"/>
  <c r="BN526" i="1"/>
  <c r="Z526" i="1"/>
  <c r="Z24" i="1"/>
  <c r="BN24" i="1"/>
  <c r="C652" i="1"/>
  <c r="Z49" i="1"/>
  <c r="BN49" i="1"/>
  <c r="Z59" i="1"/>
  <c r="BN59" i="1"/>
  <c r="Z71" i="1"/>
  <c r="BN71" i="1"/>
  <c r="Z85" i="1"/>
  <c r="BN85" i="1"/>
  <c r="Z104" i="1"/>
  <c r="BN104" i="1"/>
  <c r="Z117" i="1"/>
  <c r="BN117" i="1"/>
  <c r="Z127" i="1"/>
  <c r="BN127" i="1"/>
  <c r="Z144" i="1"/>
  <c r="BN144" i="1"/>
  <c r="Z163" i="1"/>
  <c r="BN163" i="1"/>
  <c r="Z180" i="1"/>
  <c r="BN180" i="1"/>
  <c r="BP213" i="1"/>
  <c r="BN213" i="1"/>
  <c r="Z213" i="1"/>
  <c r="BP230" i="1"/>
  <c r="BN230" i="1"/>
  <c r="Z230" i="1"/>
  <c r="BP254" i="1"/>
  <c r="BN254" i="1"/>
  <c r="Z254" i="1"/>
  <c r="BP294" i="1"/>
  <c r="BN294" i="1"/>
  <c r="Z294" i="1"/>
  <c r="BP358" i="1"/>
  <c r="BN358" i="1"/>
  <c r="Z358" i="1"/>
  <c r="BP388" i="1"/>
  <c r="BN388" i="1"/>
  <c r="Z388" i="1"/>
  <c r="BP439" i="1"/>
  <c r="BN439" i="1"/>
  <c r="Z439" i="1"/>
  <c r="BP465" i="1"/>
  <c r="BN465" i="1"/>
  <c r="Z465" i="1"/>
  <c r="BP467" i="1"/>
  <c r="BN467" i="1"/>
  <c r="Z467" i="1"/>
  <c r="BP471" i="1"/>
  <c r="BN471" i="1"/>
  <c r="Z471" i="1"/>
  <c r="BP479" i="1"/>
  <c r="BN479" i="1"/>
  <c r="Z479" i="1"/>
  <c r="BP563" i="1"/>
  <c r="BN563" i="1"/>
  <c r="Z563" i="1"/>
  <c r="BP61" i="1"/>
  <c r="BN61" i="1"/>
  <c r="BP69" i="1"/>
  <c r="BN69" i="1"/>
  <c r="Z69" i="1"/>
  <c r="BP79" i="1"/>
  <c r="BN79" i="1"/>
  <c r="Z79" i="1"/>
  <c r="BP102" i="1"/>
  <c r="BN102" i="1"/>
  <c r="Z102" i="1"/>
  <c r="BP113" i="1"/>
  <c r="BN113" i="1"/>
  <c r="Z113" i="1"/>
  <c r="BP125" i="1"/>
  <c r="BN125" i="1"/>
  <c r="Z125" i="1"/>
  <c r="BP140" i="1"/>
  <c r="BN140" i="1"/>
  <c r="Z140" i="1"/>
  <c r="BP161" i="1"/>
  <c r="BN161" i="1"/>
  <c r="Z161" i="1"/>
  <c r="Y188" i="1"/>
  <c r="BP178" i="1"/>
  <c r="BN178" i="1"/>
  <c r="Z178" i="1"/>
  <c r="BP186" i="1"/>
  <c r="BN186" i="1"/>
  <c r="Z186" i="1"/>
  <c r="BP203" i="1"/>
  <c r="BN203" i="1"/>
  <c r="Z203" i="1"/>
  <c r="BP215" i="1"/>
  <c r="BN215" i="1"/>
  <c r="Z215" i="1"/>
  <c r="BP223" i="1"/>
  <c r="BN223" i="1"/>
  <c r="Z223" i="1"/>
  <c r="Y243" i="1"/>
  <c r="BP235" i="1"/>
  <c r="BN235" i="1"/>
  <c r="Z235" i="1"/>
  <c r="BP248" i="1"/>
  <c r="BN248" i="1"/>
  <c r="Z248" i="1"/>
  <c r="BP265" i="1"/>
  <c r="BN265" i="1"/>
  <c r="Z265" i="1"/>
  <c r="BP283" i="1"/>
  <c r="BN283" i="1"/>
  <c r="Z283" i="1"/>
  <c r="Y300" i="1"/>
  <c r="BP299" i="1"/>
  <c r="BN299" i="1"/>
  <c r="Z299" i="1"/>
  <c r="Z300" i="1" s="1"/>
  <c r="Y305" i="1"/>
  <c r="Y304" i="1"/>
  <c r="BP303" i="1"/>
  <c r="BN303" i="1"/>
  <c r="Z303" i="1"/>
  <c r="Z304" i="1" s="1"/>
  <c r="BP307" i="1"/>
  <c r="BN307" i="1"/>
  <c r="Z307" i="1"/>
  <c r="BP350" i="1"/>
  <c r="BN350" i="1"/>
  <c r="Z350" i="1"/>
  <c r="BP360" i="1"/>
  <c r="BN360" i="1"/>
  <c r="Z360" i="1"/>
  <c r="BP374" i="1"/>
  <c r="BN374" i="1"/>
  <c r="Z374" i="1"/>
  <c r="BP399" i="1"/>
  <c r="BN399" i="1"/>
  <c r="Z399" i="1"/>
  <c r="BP413" i="1"/>
  <c r="BN413" i="1"/>
  <c r="Z413" i="1"/>
  <c r="Y427" i="1"/>
  <c r="Y426" i="1"/>
  <c r="BP424" i="1"/>
  <c r="BN424" i="1"/>
  <c r="Z424" i="1"/>
  <c r="BP441" i="1"/>
  <c r="BN441" i="1"/>
  <c r="Z441" i="1"/>
  <c r="Z22" i="1"/>
  <c r="BN22" i="1"/>
  <c r="X646" i="1"/>
  <c r="Z36" i="1"/>
  <c r="BN36" i="1"/>
  <c r="Z44" i="1"/>
  <c r="BN44" i="1"/>
  <c r="Z51" i="1"/>
  <c r="BN51" i="1"/>
  <c r="Z55" i="1"/>
  <c r="BN55" i="1"/>
  <c r="Y63" i="1"/>
  <c r="Z61" i="1"/>
  <c r="Y81" i="1"/>
  <c r="BP75" i="1"/>
  <c r="BN75" i="1"/>
  <c r="Z75" i="1"/>
  <c r="E652" i="1"/>
  <c r="BP92" i="1"/>
  <c r="BN92" i="1"/>
  <c r="Z92" i="1"/>
  <c r="BP109" i="1"/>
  <c r="BN109" i="1"/>
  <c r="Z109" i="1"/>
  <c r="BP119" i="1"/>
  <c r="BN119" i="1"/>
  <c r="Z119" i="1"/>
  <c r="BP129" i="1"/>
  <c r="BN129" i="1"/>
  <c r="Z129" i="1"/>
  <c r="BP150" i="1"/>
  <c r="BN150" i="1"/>
  <c r="Z150" i="1"/>
  <c r="Y169" i="1"/>
  <c r="BP167" i="1"/>
  <c r="BN167" i="1"/>
  <c r="Z167" i="1"/>
  <c r="BP182" i="1"/>
  <c r="BN182" i="1"/>
  <c r="Z182" i="1"/>
  <c r="BP197" i="1"/>
  <c r="BN197" i="1"/>
  <c r="Z197" i="1"/>
  <c r="BP207" i="1"/>
  <c r="BN207" i="1"/>
  <c r="Z207" i="1"/>
  <c r="BP219" i="1"/>
  <c r="BN219" i="1"/>
  <c r="Z219" i="1"/>
  <c r="BP228" i="1"/>
  <c r="BN228" i="1"/>
  <c r="Z228" i="1"/>
  <c r="BP239" i="1"/>
  <c r="BN239" i="1"/>
  <c r="Z239" i="1"/>
  <c r="BP252" i="1"/>
  <c r="BN252" i="1"/>
  <c r="Z252" i="1"/>
  <c r="BP269" i="1"/>
  <c r="BN269" i="1"/>
  <c r="Z269" i="1"/>
  <c r="BP292" i="1"/>
  <c r="BN292" i="1"/>
  <c r="Z292" i="1"/>
  <c r="T652" i="1"/>
  <c r="BP327" i="1"/>
  <c r="BN327" i="1"/>
  <c r="Z327" i="1"/>
  <c r="BP354" i="1"/>
  <c r="BN354" i="1"/>
  <c r="Z354" i="1"/>
  <c r="BP368" i="1"/>
  <c r="BN368" i="1"/>
  <c r="Z368" i="1"/>
  <c r="BP382" i="1"/>
  <c r="BN382" i="1"/>
  <c r="Z382" i="1"/>
  <c r="BP409" i="1"/>
  <c r="BN409" i="1"/>
  <c r="Z409" i="1"/>
  <c r="BP419" i="1"/>
  <c r="BN419" i="1"/>
  <c r="Z419" i="1"/>
  <c r="BP425" i="1"/>
  <c r="BN425" i="1"/>
  <c r="Z425" i="1"/>
  <c r="BP437" i="1"/>
  <c r="BN437" i="1"/>
  <c r="Z437" i="1"/>
  <c r="BP454" i="1"/>
  <c r="BN454" i="1"/>
  <c r="Z454" i="1"/>
  <c r="BP476" i="1"/>
  <c r="BN476" i="1"/>
  <c r="Z476" i="1"/>
  <c r="BP497" i="1"/>
  <c r="BN497" i="1"/>
  <c r="Z497" i="1"/>
  <c r="BP524" i="1"/>
  <c r="BN524" i="1"/>
  <c r="Z524" i="1"/>
  <c r="BP531" i="1"/>
  <c r="BN531" i="1"/>
  <c r="Z531" i="1"/>
  <c r="BP555" i="1"/>
  <c r="BN555" i="1"/>
  <c r="Z555" i="1"/>
  <c r="BP559" i="1"/>
  <c r="BN559" i="1"/>
  <c r="Z559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632" i="1"/>
  <c r="Y631" i="1"/>
  <c r="BP630" i="1"/>
  <c r="BN630" i="1"/>
  <c r="Z630" i="1"/>
  <c r="Z631" i="1" s="1"/>
  <c r="Y641" i="1"/>
  <c r="Y640" i="1"/>
  <c r="BP638" i="1"/>
  <c r="BN638" i="1"/>
  <c r="Z638" i="1"/>
  <c r="Y73" i="1"/>
  <c r="Y87" i="1"/>
  <c r="Y106" i="1"/>
  <c r="Y121" i="1"/>
  <c r="Y131" i="1"/>
  <c r="Y135" i="1"/>
  <c r="Y146" i="1"/>
  <c r="Y165" i="1"/>
  <c r="I652" i="1"/>
  <c r="Y209" i="1"/>
  <c r="Y225" i="1"/>
  <c r="BP473" i="1"/>
  <c r="BN473" i="1"/>
  <c r="Z473" i="1"/>
  <c r="Y485" i="1"/>
  <c r="BP483" i="1"/>
  <c r="BN483" i="1"/>
  <c r="Z483" i="1"/>
  <c r="BP500" i="1"/>
  <c r="BN500" i="1"/>
  <c r="Z500" i="1"/>
  <c r="BP528" i="1"/>
  <c r="BN528" i="1"/>
  <c r="Z528" i="1"/>
  <c r="BP532" i="1"/>
  <c r="BN532" i="1"/>
  <c r="Z532" i="1"/>
  <c r="BP556" i="1"/>
  <c r="BN556" i="1"/>
  <c r="Z556" i="1"/>
  <c r="BP565" i="1"/>
  <c r="BN565" i="1"/>
  <c r="Z565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BP639" i="1"/>
  <c r="BN639" i="1"/>
  <c r="Z639" i="1"/>
  <c r="Y567" i="1"/>
  <c r="Y566" i="1"/>
  <c r="AB652" i="1"/>
  <c r="Y27" i="1"/>
  <c r="Y31" i="1"/>
  <c r="Y41" i="1"/>
  <c r="Y45" i="1"/>
  <c r="Y56" i="1"/>
  <c r="Y64" i="1"/>
  <c r="Y72" i="1"/>
  <c r="Y82" i="1"/>
  <c r="Y88" i="1"/>
  <c r="Y95" i="1"/>
  <c r="Y105" i="1"/>
  <c r="Y114" i="1"/>
  <c r="Y120" i="1"/>
  <c r="Y130" i="1"/>
  <c r="Y136" i="1"/>
  <c r="Y141" i="1"/>
  <c r="Y147" i="1"/>
  <c r="Y151" i="1"/>
  <c r="Y164" i="1"/>
  <c r="Y170" i="1"/>
  <c r="Y176" i="1"/>
  <c r="Y187" i="1"/>
  <c r="Y194" i="1"/>
  <c r="Y198" i="1"/>
  <c r="Y210" i="1"/>
  <c r="BP216" i="1"/>
  <c r="BN216" i="1"/>
  <c r="BP218" i="1"/>
  <c r="BN218" i="1"/>
  <c r="Z218" i="1"/>
  <c r="BP222" i="1"/>
  <c r="BN222" i="1"/>
  <c r="Z222" i="1"/>
  <c r="BP229" i="1"/>
  <c r="BN229" i="1"/>
  <c r="Z229" i="1"/>
  <c r="BP238" i="1"/>
  <c r="BN238" i="1"/>
  <c r="Z238" i="1"/>
  <c r="BP242" i="1"/>
  <c r="BN242" i="1"/>
  <c r="Z242" i="1"/>
  <c r="Y244" i="1"/>
  <c r="L652" i="1"/>
  <c r="Y256" i="1"/>
  <c r="BP247" i="1"/>
  <c r="BN247" i="1"/>
  <c r="Z247" i="1"/>
  <c r="BP251" i="1"/>
  <c r="BN251" i="1"/>
  <c r="Z251" i="1"/>
  <c r="BP255" i="1"/>
  <c r="BN255" i="1"/>
  <c r="Z255" i="1"/>
  <c r="Y257" i="1"/>
  <c r="Y260" i="1"/>
  <c r="BP259" i="1"/>
  <c r="BN259" i="1"/>
  <c r="Z259" i="1"/>
  <c r="Z260" i="1" s="1"/>
  <c r="Y261" i="1"/>
  <c r="M652" i="1"/>
  <c r="Y273" i="1"/>
  <c r="BP264" i="1"/>
  <c r="BN264" i="1"/>
  <c r="Z264" i="1"/>
  <c r="BP268" i="1"/>
  <c r="BN268" i="1"/>
  <c r="Z268" i="1"/>
  <c r="BP272" i="1"/>
  <c r="BN272" i="1"/>
  <c r="Z272" i="1"/>
  <c r="Y274" i="1"/>
  <c r="O652" i="1"/>
  <c r="Y278" i="1"/>
  <c r="BP277" i="1"/>
  <c r="BN277" i="1"/>
  <c r="Z277" i="1"/>
  <c r="Z278" i="1" s="1"/>
  <c r="Y279" i="1"/>
  <c r="P652" i="1"/>
  <c r="Y285" i="1"/>
  <c r="BP282" i="1"/>
  <c r="BN282" i="1"/>
  <c r="Z282" i="1"/>
  <c r="BP291" i="1"/>
  <c r="BN291" i="1"/>
  <c r="Z291" i="1"/>
  <c r="Y295" i="1"/>
  <c r="BP308" i="1"/>
  <c r="BN308" i="1"/>
  <c r="Z308" i="1"/>
  <c r="Y310" i="1"/>
  <c r="S652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4" i="1"/>
  <c r="BP321" i="1"/>
  <c r="BN321" i="1"/>
  <c r="Z321" i="1"/>
  <c r="Z323" i="1" s="1"/>
  <c r="BP348" i="1"/>
  <c r="BN348" i="1"/>
  <c r="Z348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Y455" i="1"/>
  <c r="BP453" i="1"/>
  <c r="BN453" i="1"/>
  <c r="Z453" i="1"/>
  <c r="K652" i="1"/>
  <c r="H9" i="1"/>
  <c r="B652" i="1"/>
  <c r="X643" i="1"/>
  <c r="X645" i="1" s="1"/>
  <c r="Z23" i="1"/>
  <c r="BN23" i="1"/>
  <c r="Z25" i="1"/>
  <c r="BN25" i="1"/>
  <c r="Y26" i="1"/>
  <c r="X642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5" i="1" s="1"/>
  <c r="BN43" i="1"/>
  <c r="BP43" i="1"/>
  <c r="D652" i="1"/>
  <c r="Z50" i="1"/>
  <c r="BN50" i="1"/>
  <c r="Z52" i="1"/>
  <c r="BN52" i="1"/>
  <c r="Z54" i="1"/>
  <c r="BN54" i="1"/>
  <c r="Y57" i="1"/>
  <c r="Z60" i="1"/>
  <c r="BN60" i="1"/>
  <c r="Z62" i="1"/>
  <c r="BN62" i="1"/>
  <c r="Z66" i="1"/>
  <c r="BN66" i="1"/>
  <c r="BP66" i="1"/>
  <c r="Z68" i="1"/>
  <c r="BN68" i="1"/>
  <c r="Z70" i="1"/>
  <c r="BN70" i="1"/>
  <c r="Z76" i="1"/>
  <c r="BN76" i="1"/>
  <c r="Z78" i="1"/>
  <c r="BN78" i="1"/>
  <c r="Z80" i="1"/>
  <c r="BN80" i="1"/>
  <c r="Z84" i="1"/>
  <c r="BN84" i="1"/>
  <c r="BP84" i="1"/>
  <c r="Z86" i="1"/>
  <c r="BN86" i="1"/>
  <c r="Z91" i="1"/>
  <c r="BN91" i="1"/>
  <c r="BP91" i="1"/>
  <c r="Z93" i="1"/>
  <c r="BN93" i="1"/>
  <c r="Y94" i="1"/>
  <c r="Z97" i="1"/>
  <c r="BN97" i="1"/>
  <c r="BP97" i="1"/>
  <c r="Z99" i="1"/>
  <c r="BN99" i="1"/>
  <c r="Z100" i="1"/>
  <c r="BN100" i="1"/>
  <c r="Z101" i="1"/>
  <c r="BN101" i="1"/>
  <c r="Z103" i="1"/>
  <c r="BN103" i="1"/>
  <c r="F652" i="1"/>
  <c r="Z110" i="1"/>
  <c r="BN110" i="1"/>
  <c r="Z112" i="1"/>
  <c r="BN112" i="1"/>
  <c r="Y115" i="1"/>
  <c r="Z118" i="1"/>
  <c r="BN118" i="1"/>
  <c r="Z124" i="1"/>
  <c r="BN124" i="1"/>
  <c r="Z126" i="1"/>
  <c r="BN126" i="1"/>
  <c r="Z128" i="1"/>
  <c r="BN128" i="1"/>
  <c r="Z134" i="1"/>
  <c r="Z135" i="1" s="1"/>
  <c r="BN134" i="1"/>
  <c r="Z139" i="1"/>
  <c r="BN139" i="1"/>
  <c r="BP139" i="1"/>
  <c r="Y142" i="1"/>
  <c r="Z145" i="1"/>
  <c r="Z146" i="1" s="1"/>
  <c r="BN145" i="1"/>
  <c r="Z149" i="1"/>
  <c r="BN149" i="1"/>
  <c r="BP149" i="1"/>
  <c r="H652" i="1"/>
  <c r="Y157" i="1"/>
  <c r="Z160" i="1"/>
  <c r="BN160" i="1"/>
  <c r="Z162" i="1"/>
  <c r="BN162" i="1"/>
  <c r="Z168" i="1"/>
  <c r="Z169" i="1" s="1"/>
  <c r="BN168" i="1"/>
  <c r="Z174" i="1"/>
  <c r="Z175" i="1" s="1"/>
  <c r="BN174" i="1"/>
  <c r="BP174" i="1"/>
  <c r="Y175" i="1"/>
  <c r="Z179" i="1"/>
  <c r="BN179" i="1"/>
  <c r="Z181" i="1"/>
  <c r="BN181" i="1"/>
  <c r="Z183" i="1"/>
  <c r="BN183" i="1"/>
  <c r="Z185" i="1"/>
  <c r="BN185" i="1"/>
  <c r="J652" i="1"/>
  <c r="Z192" i="1"/>
  <c r="Z193" i="1" s="1"/>
  <c r="BN192" i="1"/>
  <c r="Y193" i="1"/>
  <c r="Z196" i="1"/>
  <c r="Z198" i="1" s="1"/>
  <c r="BN196" i="1"/>
  <c r="BP196" i="1"/>
  <c r="Z202" i="1"/>
  <c r="BN202" i="1"/>
  <c r="Z204" i="1"/>
  <c r="BN204" i="1"/>
  <c r="Z206" i="1"/>
  <c r="BN206" i="1"/>
  <c r="Z208" i="1"/>
  <c r="BN208" i="1"/>
  <c r="Z212" i="1"/>
  <c r="BN212" i="1"/>
  <c r="BP212" i="1"/>
  <c r="Z214" i="1"/>
  <c r="BN214" i="1"/>
  <c r="Z216" i="1"/>
  <c r="BP220" i="1"/>
  <c r="BN220" i="1"/>
  <c r="Z220" i="1"/>
  <c r="Y224" i="1"/>
  <c r="Y232" i="1"/>
  <c r="BP227" i="1"/>
  <c r="BN227" i="1"/>
  <c r="Z227" i="1"/>
  <c r="Y231" i="1"/>
  <c r="BP236" i="1"/>
  <c r="BN236" i="1"/>
  <c r="Z236" i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BP284" i="1"/>
  <c r="BN284" i="1"/>
  <c r="Z284" i="1"/>
  <c r="Y286" i="1"/>
  <c r="Q652" i="1"/>
  <c r="Y296" i="1"/>
  <c r="BP289" i="1"/>
  <c r="BN289" i="1"/>
  <c r="Z289" i="1"/>
  <c r="BP293" i="1"/>
  <c r="BN293" i="1"/>
  <c r="Z293" i="1"/>
  <c r="Y309" i="1"/>
  <c r="Y323" i="1"/>
  <c r="BP328" i="1"/>
  <c r="BN328" i="1"/>
  <c r="Z328" i="1"/>
  <c r="Y330" i="1"/>
  <c r="Y335" i="1"/>
  <c r="BP332" i="1"/>
  <c r="BN332" i="1"/>
  <c r="Z332" i="1"/>
  <c r="Z334" i="1" s="1"/>
  <c r="BP351" i="1"/>
  <c r="BN351" i="1"/>
  <c r="Z351" i="1"/>
  <c r="Y355" i="1"/>
  <c r="BP359" i="1"/>
  <c r="BN359" i="1"/>
  <c r="Z359" i="1"/>
  <c r="Y363" i="1"/>
  <c r="BP367" i="1"/>
  <c r="BN367" i="1"/>
  <c r="Z367" i="1"/>
  <c r="Y371" i="1"/>
  <c r="BP375" i="1"/>
  <c r="BN375" i="1"/>
  <c r="Z375" i="1"/>
  <c r="Y377" i="1"/>
  <c r="BP469" i="1"/>
  <c r="BN469" i="1"/>
  <c r="Z469" i="1"/>
  <c r="BP474" i="1"/>
  <c r="BN474" i="1"/>
  <c r="Z474" i="1"/>
  <c r="BP477" i="1"/>
  <c r="BN477" i="1"/>
  <c r="Z477" i="1"/>
  <c r="R652" i="1"/>
  <c r="Y301" i="1"/>
  <c r="Y329" i="1"/>
  <c r="Y344" i="1"/>
  <c r="V652" i="1"/>
  <c r="Y356" i="1"/>
  <c r="BP349" i="1"/>
  <c r="BN349" i="1"/>
  <c r="Z349" i="1"/>
  <c r="BP353" i="1"/>
  <c r="BN353" i="1"/>
  <c r="Z353" i="1"/>
  <c r="Y362" i="1"/>
  <c r="BP361" i="1"/>
  <c r="BN361" i="1"/>
  <c r="Z361" i="1"/>
  <c r="Y372" i="1"/>
  <c r="BP365" i="1"/>
  <c r="BN365" i="1"/>
  <c r="Z365" i="1"/>
  <c r="BP369" i="1"/>
  <c r="BN369" i="1"/>
  <c r="Z369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8" i="1"/>
  <c r="BN468" i="1"/>
  <c r="Z468" i="1"/>
  <c r="BP472" i="1"/>
  <c r="BN472" i="1"/>
  <c r="Z472" i="1"/>
  <c r="BP475" i="1"/>
  <c r="BN475" i="1"/>
  <c r="Z475" i="1"/>
  <c r="Y480" i="1"/>
  <c r="BP484" i="1"/>
  <c r="BN484" i="1"/>
  <c r="Z484" i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Y501" i="1"/>
  <c r="BP523" i="1"/>
  <c r="BN523" i="1"/>
  <c r="Z523" i="1"/>
  <c r="Y539" i="1"/>
  <c r="BP527" i="1"/>
  <c r="BN527" i="1"/>
  <c r="Z527" i="1"/>
  <c r="BP530" i="1"/>
  <c r="BN530" i="1"/>
  <c r="Z530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Z652" i="1"/>
  <c r="Y481" i="1"/>
  <c r="Y502" i="1"/>
  <c r="BP499" i="1"/>
  <c r="BN499" i="1"/>
  <c r="Z499" i="1"/>
  <c r="AD652" i="1"/>
  <c r="BP525" i="1"/>
  <c r="BN525" i="1"/>
  <c r="Z525" i="1"/>
  <c r="BP529" i="1"/>
  <c r="BN529" i="1"/>
  <c r="Z529" i="1"/>
  <c r="BP533" i="1"/>
  <c r="BN533" i="1"/>
  <c r="Z533" i="1"/>
  <c r="BP537" i="1"/>
  <c r="BN537" i="1"/>
  <c r="Z537" i="1"/>
  <c r="Y545" i="1"/>
  <c r="BP541" i="1"/>
  <c r="BN541" i="1"/>
  <c r="Z541" i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14" i="1"/>
  <c r="Y538" i="1"/>
  <c r="Y561" i="1"/>
  <c r="Y560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545" i="1" l="1"/>
  <c r="Z501" i="1"/>
  <c r="Z384" i="1"/>
  <c r="Z371" i="1"/>
  <c r="Z485" i="1"/>
  <c r="Z151" i="1"/>
  <c r="Z141" i="1"/>
  <c r="Z120" i="1"/>
  <c r="Z87" i="1"/>
  <c r="Z40" i="1"/>
  <c r="Z309" i="1"/>
  <c r="Z377" i="1"/>
  <c r="Z538" i="1"/>
  <c r="Z560" i="1"/>
  <c r="Z209" i="1"/>
  <c r="Z130" i="1"/>
  <c r="Z81" i="1"/>
  <c r="Z56" i="1"/>
  <c r="Y643" i="1"/>
  <c r="Z589" i="1"/>
  <c r="Z566" i="1"/>
  <c r="Z480" i="1"/>
  <c r="Z355" i="1"/>
  <c r="Z362" i="1"/>
  <c r="Z329" i="1"/>
  <c r="Z231" i="1"/>
  <c r="Z187" i="1"/>
  <c r="Z164" i="1"/>
  <c r="Z114" i="1"/>
  <c r="Z63" i="1"/>
  <c r="Y644" i="1"/>
  <c r="Z26" i="1"/>
  <c r="Z640" i="1"/>
  <c r="Z426" i="1"/>
  <c r="Y645" i="1"/>
  <c r="Z614" i="1"/>
  <c r="Z596" i="1"/>
  <c r="Z295" i="1"/>
  <c r="Z243" i="1"/>
  <c r="Z105" i="1"/>
  <c r="Z94" i="1"/>
  <c r="Z72" i="1"/>
  <c r="Y646" i="1"/>
  <c r="Z256" i="1"/>
  <c r="Z416" i="1"/>
  <c r="Z224" i="1"/>
  <c r="Z455" i="1"/>
  <c r="Z442" i="1"/>
  <c r="Z401" i="1"/>
  <c r="Z285" i="1"/>
  <c r="Z273" i="1"/>
  <c r="Y642" i="1"/>
  <c r="Z647" i="1" l="1"/>
</calcChain>
</file>

<file path=xl/sharedStrings.xml><?xml version="1.0" encoding="utf-8"?>
<sst xmlns="http://schemas.openxmlformats.org/spreadsheetml/2006/main" count="3022" uniqueCount="1064">
  <si>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</si>
  <si>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</si>
  <si>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</si>
  <si>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</si>
  <si>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</si>
  <si>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</si>
  <si>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</si>
  <si>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</si>
  <si>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</si>
  <si>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</si>
  <si>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</si>
  <si>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</si>
  <si>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</si>
  <si>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</si>
  <si>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</si>
  <si>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</si>
  <si>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</si>
  <si>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</si>
  <si>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</si>
  <si>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</si>
  <si>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</si>
  <si>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</si>
  <si>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</si>
  <si>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</si>
  <si>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</si>
  <si>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</si>
  <si>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</si>
  <si>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</si>
  <si>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</si>
  <si>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</si>
  <si>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</si>
  <si>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</si>
  <si>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</si>
  <si>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</si>
  <si>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</si>
  <si>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</si>
  <si>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</si>
  <si>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</si>
  <si>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</si>
  <si>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</si>
  <si>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</si>
  <si>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</si>
  <si>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</si>
  <si>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</si>
  <si>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</si>
  <si>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</si>
  <si>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</si>
  <si>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</si>
  <si>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</si>
  <si>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</si>
  <si>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</si>
  <si>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</si>
  <si>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</si>
  <si>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</si>
  <si>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</si>
  <si>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</si>
  <si>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</si>
  <si>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</si>
  <si>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</si>
  <si>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</si>
  <si>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</si>
  <si>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</si>
  <si>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</si>
  <si>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</si>
  <si>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</si>
  <si>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</si>
  <si>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</si>
  <si>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</si>
  <si>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</si>
  <si>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</si>
  <si>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</si>
  <si>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</si>
  <si>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</si>
  <si>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</si>
  <si>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</si>
  <si>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</si>
  <si>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</si>
  <si>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</si>
  <si>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</si>
  <si>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</si>
  <si>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</si>
  <si>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</si>
  <si>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</si>
  <si>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</si>
  <si>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</si>
  <si>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</si>
  <si>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</si>
  <si>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</si>
  <si>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</si>
  <si>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</si>
  <si>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</si>
  <si>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</si>
  <si>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</si>
  <si>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</si>
  <si>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</si>
  <si>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</si>
  <si>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</si>
  <si>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</si>
  <si>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</si>
  <si>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</si>
  <si>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</si>
  <si>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</si>
  <si>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</si>
  <si>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</si>
  <si>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</si>
  <si>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</si>
  <si>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</si>
  <si>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</si>
  <si>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</si>
  <si>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</si>
  <si>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</si>
  <si>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</si>
  <si>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</si>
  <si>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</si>
  <si>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</si>
  <si>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</si>
  <si>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</si>
  <si>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</si>
  <si>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</si>
  <si>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</si>
  <si>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</si>
  <si>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</si>
  <si>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</si>
  <si>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</si>
  <si>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</si>
  <si>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</si>
  <si>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</si>
  <si>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</si>
  <si>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</si>
  <si>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</si>
  <si>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</si>
  <si>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</si>
  <si>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</si>
  <si>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</si>
  <si>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</si>
  <si>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</si>
  <si>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</si>
  <si>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</si>
  <si>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</si>
  <si>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</si>
  <si>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</si>
  <si>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</si>
  <si>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</si>
  <si>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</si>
  <si>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</si>
  <si>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</si>
  <si>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</si>
  <si>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</si>
  <si>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</si>
  <si>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</si>
  <si>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</si>
  <si>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</si>
  <si>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</si>
  <si>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</si>
  <si>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</si>
  <si>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</si>
  <si>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</si>
  <si>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</si>
  <si>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</si>
  <si>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</si>
  <si>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</si>
  <si>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</si>
  <si>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</si>
  <si>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</si>
  <si>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</si>
  <si>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</si>
  <si>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</si>
  <si>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</si>
  <si>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</si>
  <si>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</si>
  <si>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</si>
  <si>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</si>
  <si>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</si>
  <si>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</si>
  <si>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</si>
  <si>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</si>
  <si>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</si>
  <si>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</si>
  <si>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</si>
  <si>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</si>
  <si>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</si>
  <si>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</si>
  <si>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</si>
  <si>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</si>
  <si>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</si>
  <si>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</si>
  <si>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</si>
  <si>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</si>
  <si>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</si>
  <si>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</si>
  <si>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</si>
  <si>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</si>
  <si>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</si>
  <si>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</si>
  <si>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</si>
  <si>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</si>
  <si>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</si>
  <si>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</si>
  <si>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</si>
  <si>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</si>
  <si>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</si>
  <si>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</si>
  <si>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</si>
  <si>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</si>
  <si>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</si>
  <si>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</si>
  <si>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</si>
  <si>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</si>
  <si>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</si>
  <si>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</si>
  <si>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</si>
  <si>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</si>
  <si>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</si>
  <si>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</si>
  <si>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</si>
  <si>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</si>
  <si>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</si>
  <si>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</si>
  <si>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</si>
  <si>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</si>
  <si>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</si>
  <si>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</si>
  <si>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</si>
  <si>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</si>
  <si>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</si>
  <si>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</si>
  <si>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</si>
  <si>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</si>
  <si>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</si>
  <si>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</si>
  <si>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</si>
  <si>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</si>
  <si>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</si>
  <si>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</si>
  <si>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</si>
  <si>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</si>
  <si>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</si>
  <si>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</si>
  <si>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</si>
  <si>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</si>
  <si>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</si>
  <si>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</si>
  <si>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</si>
  <si>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</si>
  <si>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</si>
  <si>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</si>
  <si>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</si>
  <si>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</si>
  <si>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</si>
  <si>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</si>
  <si>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</si>
  <si>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</si>
  <si>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</si>
  <si>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</si>
  <si>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</si>
  <si>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</si>
  <si>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</si>
  <si>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</si>
  <si>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</si>
  <si>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</si>
  <si>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</si>
  <si>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</si>
  <si>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</si>
  <si>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</si>
  <si>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</si>
  <si>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</si>
  <si>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</si>
  <si>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</si>
  <si>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</si>
  <si>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</si>
  <si>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</si>
  <si>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</si>
  <si>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</si>
  <si>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</si>
  <si>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</si>
  <si>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</si>
  <si>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</si>
  <si>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</si>
  <si>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</si>
  <si>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</si>
  <si>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</si>
  <si>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</si>
  <si>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</si>
  <si>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</si>
  <si>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</si>
  <si>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</si>
  <si>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</si>
  <si>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</si>
  <si>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</si>
  <si>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</si>
  <si>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</si>
  <si>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</si>
  <si>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</si>
  <si>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</si>
  <si>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</si>
  <si>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</si>
  <si>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</si>
  <si>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</si>
  <si>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</si>
  <si>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</si>
  <si>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</si>
  <si>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</si>
  <si>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</si>
  <si>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</si>
  <si>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</si>
  <si>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</si>
  <si>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</si>
  <si>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</si>
  <si>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</si>
  <si>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</si>
  <si>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</si>
  <si>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</si>
  <si>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</si>
  <si>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</si>
  <si>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</si>
  <si>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</si>
  <si>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</si>
  <si>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</si>
  <si>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</si>
  <si>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</si>
  <si>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</si>
  <si>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</si>
  <si>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</si>
  <si>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</si>
  <si>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</si>
  <si>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</si>
  <si>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</si>
  <si>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</si>
  <si>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</si>
  <si>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</si>
  <si>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</si>
  <si>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</si>
  <si>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</si>
  <si>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</si>
  <si>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</si>
  <si>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</si>
  <si>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</si>
  <si>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</si>
  <si>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</si>
  <si>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</si>
  <si>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</si>
  <si>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</si>
  <si>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</si>
  <si>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</si>
  <si>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</si>
  <si>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</si>
  <si>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</si>
  <si>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</si>
  <si>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</si>
  <si>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</si>
  <si>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</si>
  <si>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</si>
  <si>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</si>
  <si>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</si>
  <si>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</si>
  <si>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</si>
  <si>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</si>
  <si>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</si>
  <si>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</si>
  <si>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</si>
  <si>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</si>
  <si>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</si>
  <si>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</si>
  <si>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</si>
  <si>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</si>
  <si>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</si>
  <si>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</si>
  <si>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</si>
  <si>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</si>
  <si>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</si>
  <si>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</si>
  <si>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</si>
  <si>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</si>
  <si>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</si>
  <si>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</si>
  <si>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</si>
  <si>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</si>
  <si>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</si>
  <si>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</si>
  <si>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</si>
  <si>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</si>
  <si>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</si>
  <si>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</si>
  <si>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</si>
  <si>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</si>
  <si>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</si>
  <si>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</si>
  <si>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</si>
  <si>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</si>
  <si>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</si>
  <si>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</si>
  <si>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</si>
  <si>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</si>
  <si>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</si>
  <si>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</si>
  <si>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</si>
  <si>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</si>
  <si>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</si>
  <si>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</si>
  <si>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</si>
  <si>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</si>
  <si>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</si>
  <si>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</si>
  <si>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</si>
  <si>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</si>
  <si>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</si>
  <si>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</si>
  <si>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</si>
  <si>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</si>
  <si>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</si>
  <si>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</si>
  <si>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</si>
  <si>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</si>
  <si>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</si>
  <si>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</si>
  <si>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</si>
  <si>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</si>
  <si>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</si>
  <si>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</si>
  <si>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</si>
  <si>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</si>
  <si>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</si>
  <si>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</si>
  <si>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</si>
  <si>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</si>
  <si>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</si>
  <si>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</si>
  <si>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</si>
  <si>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</si>
  <si>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</si>
  <si>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</si>
  <si>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</si>
  <si>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</si>
  <si>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</si>
  <si>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</si>
  <si>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</si>
  <si>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</si>
  <si>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</si>
  <si>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</si>
  <si>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</si>
  <si>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</si>
  <si>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</si>
  <si>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</si>
  <si>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</si>
  <si>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</si>
  <si>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</si>
  <si>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</si>
  <si>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</si>
  <si>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</si>
  <si>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</si>
  <si>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</si>
  <si>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</si>
  <si>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</si>
  <si>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</si>
  <si>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</si>
  <si>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</si>
  <si>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</si>
  <si>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</si>
  <si>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</si>
  <si>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</si>
  <si>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</si>
  <si>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</si>
  <si>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</si>
  <si>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</si>
  <si>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</si>
  <si>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</si>
  <si>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</si>
  <si>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</si>
  <si>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</si>
  <si>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</si>
  <si>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</si>
  <si>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</si>
  <si>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</si>
  <si>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</si>
  <si>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</si>
  <si>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</si>
  <si>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</si>
  <si>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</si>
  <si>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</si>
  <si>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</si>
  <si>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</si>
  <si>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</si>
  <si>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</si>
  <si>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</si>
  <si>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</si>
  <si>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</si>
  <si>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</si>
  <si>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</si>
  <si>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</si>
  <si>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</si>
  <si>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</si>
  <si>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</si>
  <si>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</si>
  <si>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</si>
  <si>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</si>
  <si>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</si>
  <si>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</si>
  <si>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</si>
  <si>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</si>
  <si>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</si>
  <si>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</si>
  <si>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</si>
  <si>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</si>
  <si>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</si>
  <si>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</si>
  <si>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</si>
  <si>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</si>
  <si>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</si>
  <si>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</si>
  <si>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</si>
  <si>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</si>
  <si>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</si>
  <si>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</si>
  <si>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</si>
  <si>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</si>
  <si>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</si>
  <si>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</si>
  <si>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</si>
  <si>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</si>
  <si>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</si>
  <si>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</si>
  <si>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</si>
  <si>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</si>
  <si>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</si>
  <si>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</si>
  <si>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</si>
  <si>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</si>
  <si>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</si>
  <si>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</si>
  <si>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</si>
  <si>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</si>
  <si>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</si>
  <si>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</si>
  <si>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</si>
  <si>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</si>
  <si>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</si>
  <si>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</si>
  <si>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</si>
  <si>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</si>
  <si>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</si>
  <si>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</si>
  <si>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</si>
  <si>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</si>
  <si>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</si>
  <si>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</si>
  <si>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</si>
  <si>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</si>
  <si>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</si>
  <si>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</si>
  <si>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</si>
  <si>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</si>
  <si>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</si>
  <si>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</si>
  <si>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</si>
  <si>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</si>
  <si>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</si>
  <si>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</si>
  <si>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</si>
  <si>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</si>
  <si>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</si>
  <si>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</si>
  <si>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</si>
  <si>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</si>
  <si>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</si>
  <si>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</si>
  <si>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</si>
  <si>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</si>
  <si>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</si>
  <si>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</si>
  <si>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</si>
  <si>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</si>
  <si>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</si>
  <si>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</si>
  <si>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</si>
  <si>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</si>
  <si>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</si>
  <si>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</si>
  <si>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</si>
  <si>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</si>
  <si>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</si>
  <si>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</si>
  <si>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</si>
  <si>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</si>
  <si>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</si>
  <si>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</si>
  <si>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</si>
  <si>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</si>
  <si>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</si>
  <si>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</si>
  <si>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</si>
  <si>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</si>
  <si>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</si>
  <si>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</si>
  <si>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</si>
  <si>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</si>
  <si>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</si>
  <si>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</si>
  <si>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</si>
  <si>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</si>
  <si>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</si>
  <si>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</si>
  <si>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</si>
  <si>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</si>
  <si>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</si>
  <si>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</si>
  <si>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</si>
  <si>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</si>
  <si>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</si>
  <si>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</si>
  <si>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</si>
  <si>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</si>
  <si>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</si>
  <si>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</si>
  <si>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</si>
  <si>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</si>
  <si>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</si>
  <si>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</si>
  <si>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</si>
  <si>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</si>
  <si>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</si>
  <si>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</si>
  <si>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</si>
  <si>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</si>
  <si>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</si>
  <si>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</si>
  <si>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</si>
  <si>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</si>
  <si>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</si>
  <si>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</si>
  <si>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</si>
  <si>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</si>
  <si>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</si>
  <si>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</si>
  <si>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</si>
  <si>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</si>
  <si>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</si>
  <si>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</si>
  <si>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</si>
  <si>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</si>
  <si>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</si>
  <si>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</si>
  <si>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</si>
  <si>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</si>
  <si>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</si>
  <si>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</si>
  <si>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</si>
  <si>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</si>
  <si>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</si>
  <si>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</si>
  <si>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</si>
  <si>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</si>
  <si>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</si>
  <si>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</si>
  <si>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</si>
  <si>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</si>
  <si>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</si>
  <si>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</si>
  <si>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</si>
  <si>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</si>
  <si>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</si>
  <si>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</si>
  <si>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</si>
  <si>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</si>
  <si>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</si>
  <si>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</si>
  <si>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</si>
  <si>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</si>
  <si>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</si>
  <si>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</si>
  <si>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</si>
  <si>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</si>
  <si>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</si>
  <si>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</si>
  <si>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</si>
  <si>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</si>
  <si>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</si>
  <si>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</si>
  <si>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</si>
  <si>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</si>
  <si>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</si>
  <si>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</si>
  <si>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</si>
  <si>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</si>
  <si>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</si>
  <si>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</si>
  <si>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</si>
  <si>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</si>
  <si>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</si>
  <si>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</si>
  <si>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</si>
  <si>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</si>
  <si>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</si>
  <si>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</si>
  <si>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</si>
  <si>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</si>
  <si>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</si>
  <si>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</si>
  <si>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</si>
  <si>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</si>
  <si>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</si>
  <si>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</si>
  <si>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</si>
  <si>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</si>
  <si>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</si>
  <si>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</si>
  <si>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</si>
  <si>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</si>
  <si>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</si>
  <si>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</si>
  <si>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</si>
  <si>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</si>
  <si>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</si>
  <si>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</si>
  <si>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</si>
  <si>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</si>
  <si>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</si>
  <si>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</si>
  <si>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</si>
  <si>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</si>
  <si>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</si>
  <si>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</si>
  <si>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</si>
  <si>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</si>
  <si>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</si>
  <si>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</si>
  <si>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</si>
  <si>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</si>
  <si>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</si>
  <si>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</si>
  <si>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</si>
  <si>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</si>
  <si>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</si>
  <si>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</si>
  <si>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</si>
  <si>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</si>
  <si>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</si>
  <si>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</si>
  <si>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</si>
  <si>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</si>
  <si>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</si>
  <si>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</si>
  <si>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</si>
  <si>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</si>
  <si>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</si>
  <si>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</si>
  <si>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</si>
  <si>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</si>
  <si>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</si>
  <si>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</si>
  <si>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</si>
  <si>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</si>
  <si>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</si>
  <si>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</si>
  <si>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</si>
  <si>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</si>
  <si>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</si>
  <si>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</si>
  <si>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</si>
  <si>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</si>
  <si>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</si>
  <si>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</si>
  <si>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</si>
  <si>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</si>
  <si>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</si>
  <si>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</si>
  <si>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</si>
  <si>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</si>
  <si>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</si>
  <si>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</si>
  <si>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</si>
  <si>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</si>
  <si>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</si>
  <si>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</si>
  <si>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</si>
  <si>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</si>
  <si>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</si>
  <si>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</si>
  <si>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</si>
  <si>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</si>
  <si>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</si>
  <si>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</si>
  <si>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</si>
  <si>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</si>
  <si>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</si>
  <si>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</si>
  <si>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</si>
  <si>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</si>
  <si>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</si>
  <si>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</si>
  <si>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</si>
  <si>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</si>
  <si>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</si>
  <si>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</si>
  <si>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</si>
  <si>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</si>
  <si>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</si>
  <si>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</si>
  <si>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</si>
  <si>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</si>
  <si>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</si>
  <si>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</si>
  <si>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</si>
  <si>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</si>
  <si>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</si>
  <si>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</si>
  <si>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</si>
  <si>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</si>
  <si>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</si>
  <si>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</si>
  <si>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</si>
  <si>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</si>
  <si>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</si>
  <si>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</si>
  <si>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</si>
  <si>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</si>
  <si>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</si>
  <si>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</si>
  <si>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</si>
  <si>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</si>
  <si>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</si>
  <si>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</si>
  <si>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</si>
  <si>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</si>
  <si>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</si>
  <si>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</si>
  <si>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</si>
  <si>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</si>
  <si>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</si>
  <si>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</si>
  <si>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</si>
  <si>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</si>
  <si>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</si>
  <si>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</si>
  <si>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</si>
  <si>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</si>
  <si>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</si>
  <si>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</si>
  <si>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</si>
  <si>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</si>
  <si>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</si>
  <si>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</si>
  <si>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</si>
  <si>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</si>
  <si>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</si>
  <si>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</si>
  <si>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</si>
  <si>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</si>
  <si>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</si>
  <si>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</si>
  <si>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</si>
  <si>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</si>
  <si>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</si>
  <si>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</si>
  <si>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</si>
  <si>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</si>
  <si>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</si>
  <si>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</si>
  <si>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</si>
  <si>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</si>
  <si>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</si>
  <si>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</si>
  <si>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</si>
  <si>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</si>
  <si>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</si>
  <si>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</si>
  <si>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</si>
  <si>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</si>
  <si>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</si>
  <si>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</si>
  <si>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</si>
  <si>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</si>
  <si>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</si>
  <si>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</si>
  <si>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</si>
  <si>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</si>
  <si>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</si>
  <si>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</si>
  <si>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</si>
  <si>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</si>
  <si>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</si>
  <si>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</si>
  <si>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</si>
  <si>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</si>
  <si>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</si>
  <si>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</si>
  <si>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</si>
  <si>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</si>
  <si>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</si>
  <si>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</si>
  <si>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</si>
  <si>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</si>
  <si>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</si>
  <si>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</si>
  <si>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</si>
  <si>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</si>
  <si>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</si>
  <si>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</si>
  <si>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</si>
  <si>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</si>
  <si>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</si>
  <si>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</si>
  <si>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</si>
  <si>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</si>
  <si>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</si>
  <si>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</si>
  <si>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</si>
  <si>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</si>
  <si>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</si>
  <si>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</si>
  <si>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</si>
  <si>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</si>
  <si>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</si>
  <si>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</si>
  <si>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</si>
  <si>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</si>
  <si>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</si>
  <si>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</si>
  <si>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</si>
  <si>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</si>
  <si>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</si>
  <si>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</si>
  <si>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</si>
  <si>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</si>
  <si>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</si>
  <si>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</si>
  <si>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</si>
  <si>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</si>
  <si>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</si>
  <si>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</si>
  <si>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</si>
  <si>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</si>
  <si>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</si>
  <si>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</si>
  <si>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</si>
  <si>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</si>
  <si>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</si>
  <si>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</si>
  <si>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</si>
  <si>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</si>
  <si>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</si>
  <si>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</si>
  <si>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</si>
  <si>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</si>
  <si>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</si>
  <si>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</si>
  <si>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</si>
  <si>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</si>
  <si>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</si>
  <si>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</si>
  <si>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</si>
  <si>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</si>
  <si>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</si>
  <si>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</si>
  <si>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</si>
  <si>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</si>
  <si>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</si>
  <si>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</si>
  <si>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</si>
  <si>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</si>
  <si>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</si>
  <si>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</si>
  <si>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</si>
  <si>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</si>
  <si>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</si>
  <si>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</si>
  <si>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</si>
  <si>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</si>
  <si>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</si>
  <si>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</si>
  <si>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</si>
  <si>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</si>
  <si>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</si>
  <si>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</si>
  <si>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</si>
  <si>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</si>
  <si>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</si>
  <si>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</si>
  <si>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</si>
  <si>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</si>
  <si>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</si>
  <si>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</si>
  <si>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</si>
  <si>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</si>
  <si>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</si>
  <si>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</si>
  <si>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</si>
  <si>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</si>
  <si>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</si>
  <si>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</si>
  <si>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</si>
  <si>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</si>
  <si>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</si>
  <si>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</si>
  <si>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</si>
  <si>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</si>
  <si>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</si>
  <si>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</si>
  <si>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</si>
  <si>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</si>
  <si>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</si>
  <si>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</si>
  <si>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</si>
  <si>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</si>
  <si>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</si>
  <si>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</si>
  <si>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</si>
  <si>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</si>
  <si>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</si>
  <si>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</si>
  <si>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</si>
  <si>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</si>
  <si>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</si>
  <si>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</si>
  <si>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</si>
  <si>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</si>
  <si>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</si>
  <si>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</si>
  <si>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</si>
  <si>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</si>
  <si>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</si>
  <si>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</si>
  <si>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</si>
  <si>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</si>
  <si>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</si>
  <si>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</si>
  <si>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</si>
  <si>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</si>
  <si>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</si>
  <si>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</si>
  <si>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</si>
  <si>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</si>
  <si>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</si>
  <si>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</si>
  <si>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</si>
  <si>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</si>
  <si>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</si>
  <si>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</si>
  <si>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</si>
  <si>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</si>
  <si>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</si>
  <si>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</si>
  <si>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</si>
  <si>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</si>
  <si>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</si>
  <si>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</si>
  <si>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</si>
  <si>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</si>
  <si>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</si>
  <si>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</si>
  <si>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</si>
  <si>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</si>
  <si>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</si>
  <si>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</si>
  <si>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</si>
  <si>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</si>
  <si>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</si>
  <si>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</si>
  <si>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</si>
  <si>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</si>
  <si>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</si>
  <si>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</si>
  <si>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</si>
  <si>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</si>
  <si>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Новороссийск,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</si>
</sst>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83"/>
      <c r="F1" s="783"/>
      <c r="G1" s="12" t="s">
        <v>1</v>
      </c>
      <c r="H1" s="828" t="s">
        <v>2</v>
      </c>
      <c r="I1" s="783"/>
      <c r="J1" s="783"/>
      <c r="K1" s="783"/>
      <c r="L1" s="783"/>
      <c r="M1" s="783"/>
      <c r="N1" s="783"/>
      <c r="O1" s="783"/>
      <c r="P1" s="783"/>
      <c r="Q1" s="783"/>
      <c r="R1" s="782" t="s">
        <v>3</v>
      </c>
      <c r="S1" s="783"/>
      <c r="T1" s="7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2" t="s">
        <v>8</v>
      </c>
      <c r="B5" s="855"/>
      <c r="C5" s="856"/>
      <c r="D5" s="838"/>
      <c r="E5" s="839"/>
      <c r="F5" s="1115" t="s">
        <v>9</v>
      </c>
      <c r="G5" s="856"/>
      <c r="H5" s="838" t="s">
        <v>1063</v>
      </c>
      <c r="I5" s="1030"/>
      <c r="J5" s="1030"/>
      <c r="K5" s="1030"/>
      <c r="L5" s="1030"/>
      <c r="M5" s="839"/>
      <c r="N5" s="58"/>
      <c r="P5" s="24" t="s">
        <v>10</v>
      </c>
      <c r="Q5" s="1126">
        <v>45730</v>
      </c>
      <c r="R5" s="891"/>
      <c r="T5" s="949" t="s">
        <v>11</v>
      </c>
      <c r="U5" s="880"/>
      <c r="V5" s="951" t="s">
        <v>12</v>
      </c>
      <c r="W5" s="891"/>
      <c r="AB5" s="51"/>
      <c r="AC5" s="51"/>
      <c r="AD5" s="51"/>
      <c r="AE5" s="51"/>
    </row>
    <row r="6" spans="1:32" s="735" customFormat="1" ht="24" customHeight="1" x14ac:dyDescent="0.2">
      <c r="A6" s="892" t="s">
        <v>13</v>
      </c>
      <c r="B6" s="855"/>
      <c r="C6" s="856"/>
      <c r="D6" s="1032" t="s">
        <v>14</v>
      </c>
      <c r="E6" s="1033"/>
      <c r="F6" s="1033"/>
      <c r="G6" s="1033"/>
      <c r="H6" s="1033"/>
      <c r="I6" s="1033"/>
      <c r="J6" s="1033"/>
      <c r="K6" s="1033"/>
      <c r="L6" s="1033"/>
      <c r="M6" s="891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Пятница</v>
      </c>
      <c r="R6" s="750"/>
      <c r="T6" s="955" t="s">
        <v>16</v>
      </c>
      <c r="U6" s="880"/>
      <c r="V6" s="1012" t="s">
        <v>17</v>
      </c>
      <c r="W6" s="794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5" t="str">
        <f>IFERROR(VLOOKUP(DeliveryAddress,Table,3,0),1)</f>
        <v>1</v>
      </c>
      <c r="E7" s="806"/>
      <c r="F7" s="806"/>
      <c r="G7" s="806"/>
      <c r="H7" s="806"/>
      <c r="I7" s="806"/>
      <c r="J7" s="806"/>
      <c r="K7" s="806"/>
      <c r="L7" s="806"/>
      <c r="M7" s="807"/>
      <c r="N7" s="60"/>
      <c r="P7" s="24"/>
      <c r="Q7" s="42"/>
      <c r="R7" s="42"/>
      <c r="T7" s="746"/>
      <c r="U7" s="880"/>
      <c r="V7" s="1013"/>
      <c r="W7" s="1014"/>
      <c r="AB7" s="51"/>
      <c r="AC7" s="51"/>
      <c r="AD7" s="51"/>
      <c r="AE7" s="51"/>
    </row>
    <row r="8" spans="1:32" s="735" customFormat="1" ht="25.5" customHeight="1" x14ac:dyDescent="0.2">
      <c r="A8" s="1138" t="s">
        <v>18</v>
      </c>
      <c r="B8" s="762"/>
      <c r="C8" s="763"/>
      <c r="D8" s="816" t="s">
        <v>19</v>
      </c>
      <c r="E8" s="817"/>
      <c r="F8" s="817"/>
      <c r="G8" s="817"/>
      <c r="H8" s="817"/>
      <c r="I8" s="817"/>
      <c r="J8" s="817"/>
      <c r="K8" s="817"/>
      <c r="L8" s="817"/>
      <c r="M8" s="818"/>
      <c r="N8" s="61"/>
      <c r="P8" s="24" t="s">
        <v>20</v>
      </c>
      <c r="Q8" s="903">
        <v>0.41666666666666669</v>
      </c>
      <c r="R8" s="807"/>
      <c r="T8" s="746"/>
      <c r="U8" s="880"/>
      <c r="V8" s="1013"/>
      <c r="W8" s="1014"/>
      <c r="AB8" s="51"/>
      <c r="AC8" s="51"/>
      <c r="AD8" s="51"/>
      <c r="AE8" s="51"/>
    </row>
    <row r="9" spans="1:32" s="735" customFormat="1" ht="39.950000000000003" customHeight="1" x14ac:dyDescent="0.2">
      <c r="A9" s="10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14"/>
      <c r="E9" s="772"/>
      <c r="F9" s="10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2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2"/>
      <c r="L9" s="772"/>
      <c r="M9" s="772"/>
      <c r="N9" s="733"/>
      <c r="P9" s="26" t="s">
        <v>21</v>
      </c>
      <c r="Q9" s="871"/>
      <c r="R9" s="872"/>
      <c r="T9" s="746"/>
      <c r="U9" s="88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14"/>
      <c r="E10" s="772"/>
      <c r="F10" s="10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06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22</v>
      </c>
      <c r="Q10" s="956"/>
      <c r="R10" s="957"/>
      <c r="U10" s="24" t="s">
        <v>23</v>
      </c>
      <c r="V10" s="793" t="s">
        <v>24</v>
      </c>
      <c r="W10" s="794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0"/>
      <c r="R11" s="891"/>
      <c r="U11" s="24" t="s">
        <v>27</v>
      </c>
      <c r="V11" s="1055" t="s">
        <v>28</v>
      </c>
      <c r="W11" s="87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29</v>
      </c>
      <c r="B12" s="855"/>
      <c r="C12" s="855"/>
      <c r="D12" s="855"/>
      <c r="E12" s="855"/>
      <c r="F12" s="855"/>
      <c r="G12" s="855"/>
      <c r="H12" s="855"/>
      <c r="I12" s="855"/>
      <c r="J12" s="855"/>
      <c r="K12" s="855"/>
      <c r="L12" s="855"/>
      <c r="M12" s="856"/>
      <c r="N12" s="62"/>
      <c r="P12" s="24" t="s">
        <v>30</v>
      </c>
      <c r="Q12" s="903"/>
      <c r="R12" s="807"/>
      <c r="S12" s="23"/>
      <c r="U12" s="24"/>
      <c r="V12" s="783"/>
      <c r="W12" s="746"/>
      <c r="AB12" s="51"/>
      <c r="AC12" s="51"/>
      <c r="AD12" s="51"/>
      <c r="AE12" s="51"/>
    </row>
    <row r="13" spans="1:32" s="735" customFormat="1" ht="23.25" customHeight="1" x14ac:dyDescent="0.2">
      <c r="A13" s="945" t="s">
        <v>31</v>
      </c>
      <c r="B13" s="855"/>
      <c r="C13" s="855"/>
      <c r="D13" s="855"/>
      <c r="E13" s="855"/>
      <c r="F13" s="855"/>
      <c r="G13" s="855"/>
      <c r="H13" s="855"/>
      <c r="I13" s="855"/>
      <c r="J13" s="855"/>
      <c r="K13" s="855"/>
      <c r="L13" s="855"/>
      <c r="M13" s="856"/>
      <c r="N13" s="62"/>
      <c r="O13" s="26"/>
      <c r="P13" s="26" t="s">
        <v>32</v>
      </c>
      <c r="Q13" s="1055"/>
      <c r="R13" s="8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33</v>
      </c>
      <c r="B14" s="855"/>
      <c r="C14" s="855"/>
      <c r="D14" s="855"/>
      <c r="E14" s="855"/>
      <c r="F14" s="855"/>
      <c r="G14" s="855"/>
      <c r="H14" s="855"/>
      <c r="I14" s="855"/>
      <c r="J14" s="855"/>
      <c r="K14" s="855"/>
      <c r="L14" s="855"/>
      <c r="M14" s="85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34</v>
      </c>
      <c r="B15" s="855"/>
      <c r="C15" s="855"/>
      <c r="D15" s="855"/>
      <c r="E15" s="855"/>
      <c r="F15" s="855"/>
      <c r="G15" s="855"/>
      <c r="H15" s="855"/>
      <c r="I15" s="855"/>
      <c r="J15" s="855"/>
      <c r="K15" s="855"/>
      <c r="L15" s="855"/>
      <c r="M15" s="856"/>
      <c r="N15" s="63"/>
      <c r="P15" s="927" t="s">
        <v>35</v>
      </c>
      <c r="Q15" s="783"/>
      <c r="R15" s="783"/>
      <c r="S15" s="783"/>
      <c r="T15" s="7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4" t="s">
        <v>36</v>
      </c>
      <c r="B17" s="814" t="s">
        <v>37</v>
      </c>
      <c r="C17" s="899" t="s">
        <v>38</v>
      </c>
      <c r="D17" s="814" t="s">
        <v>39</v>
      </c>
      <c r="E17" s="863"/>
      <c r="F17" s="814" t="s">
        <v>40</v>
      </c>
      <c r="G17" s="814" t="s">
        <v>41</v>
      </c>
      <c r="H17" s="814" t="s">
        <v>42</v>
      </c>
      <c r="I17" s="814" t="s">
        <v>43</v>
      </c>
      <c r="J17" s="814" t="s">
        <v>44</v>
      </c>
      <c r="K17" s="814" t="s">
        <v>45</v>
      </c>
      <c r="L17" s="814" t="s">
        <v>46</v>
      </c>
      <c r="M17" s="814" t="s">
        <v>47</v>
      </c>
      <c r="N17" s="814" t="s">
        <v>48</v>
      </c>
      <c r="O17" s="814" t="s">
        <v>49</v>
      </c>
      <c r="P17" s="814" t="s">
        <v>50</v>
      </c>
      <c r="Q17" s="862"/>
      <c r="R17" s="862"/>
      <c r="S17" s="862"/>
      <c r="T17" s="863"/>
      <c r="U17" s="1165" t="s">
        <v>51</v>
      </c>
      <c r="V17" s="856"/>
      <c r="W17" s="814" t="s">
        <v>52</v>
      </c>
      <c r="X17" s="814" t="s">
        <v>53</v>
      </c>
      <c r="Y17" s="1166" t="s">
        <v>54</v>
      </c>
      <c r="Z17" s="1027" t="s">
        <v>55</v>
      </c>
      <c r="AA17" s="1004" t="s">
        <v>56</v>
      </c>
      <c r="AB17" s="1004" t="s">
        <v>57</v>
      </c>
      <c r="AC17" s="1004" t="s">
        <v>58</v>
      </c>
      <c r="AD17" s="1004" t="s">
        <v>59</v>
      </c>
      <c r="AE17" s="1110"/>
      <c r="AF17" s="1111"/>
      <c r="AG17" s="66"/>
      <c r="BD17" s="65" t="s">
        <v>60</v>
      </c>
    </row>
    <row r="18" spans="1:68" ht="14.25" customHeight="1" x14ac:dyDescent="0.2">
      <c r="A18" s="815"/>
      <c r="B18" s="815"/>
      <c r="C18" s="815"/>
      <c r="D18" s="864"/>
      <c r="E18" s="866"/>
      <c r="F18" s="815"/>
      <c r="G18" s="815"/>
      <c r="H18" s="815"/>
      <c r="I18" s="815"/>
      <c r="J18" s="815"/>
      <c r="K18" s="815"/>
      <c r="L18" s="815"/>
      <c r="M18" s="815"/>
      <c r="N18" s="815"/>
      <c r="O18" s="815"/>
      <c r="P18" s="864"/>
      <c r="Q18" s="865"/>
      <c r="R18" s="865"/>
      <c r="S18" s="865"/>
      <c r="T18" s="866"/>
      <c r="U18" s="67" t="s">
        <v>61</v>
      </c>
      <c r="V18" s="67" t="s">
        <v>62</v>
      </c>
      <c r="W18" s="815"/>
      <c r="X18" s="815"/>
      <c r="Y18" s="1167"/>
      <c r="Z18" s="1028"/>
      <c r="AA18" s="1005"/>
      <c r="AB18" s="1005"/>
      <c r="AC18" s="1005"/>
      <c r="AD18" s="1112"/>
      <c r="AE18" s="1113"/>
      <c r="AF18" s="1114"/>
      <c r="AG18" s="66"/>
      <c r="BD18" s="65"/>
    </row>
    <row r="19" spans="1:68" ht="27.75" hidden="1" customHeight="1" x14ac:dyDescent="0.2">
      <c r="A19" s="803" t="s">
        <v>63</v>
      </c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804"/>
      <c r="R19" s="804"/>
      <c r="S19" s="804"/>
      <c r="T19" s="804"/>
      <c r="U19" s="804"/>
      <c r="V19" s="804"/>
      <c r="W19" s="804"/>
      <c r="X19" s="804"/>
      <c r="Y19" s="804"/>
      <c r="Z19" s="804"/>
      <c r="AA19" s="48"/>
      <c r="AB19" s="48"/>
      <c r="AC19" s="48"/>
    </row>
    <row r="20" spans="1:68" ht="16.5" hidden="1" customHeight="1" x14ac:dyDescent="0.25">
      <c r="A20" s="745" t="s">
        <v>63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8" t="s">
        <v>64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61" t="s">
        <v>80</v>
      </c>
      <c r="Q26" s="762"/>
      <c r="R26" s="762"/>
      <c r="S26" s="762"/>
      <c r="T26" s="762"/>
      <c r="U26" s="762"/>
      <c r="V26" s="763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61" t="s">
        <v>80</v>
      </c>
      <c r="Q27" s="762"/>
      <c r="R27" s="762"/>
      <c r="S27" s="762"/>
      <c r="T27" s="762"/>
      <c r="U27" s="762"/>
      <c r="V27" s="763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8" t="s">
        <v>82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61" t="s">
        <v>80</v>
      </c>
      <c r="Q30" s="762"/>
      <c r="R30" s="762"/>
      <c r="S30" s="762"/>
      <c r="T30" s="762"/>
      <c r="U30" s="762"/>
      <c r="V30" s="763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61" t="s">
        <v>80</v>
      </c>
      <c r="Q31" s="762"/>
      <c r="R31" s="762"/>
      <c r="S31" s="762"/>
      <c r="T31" s="762"/>
      <c r="U31" s="762"/>
      <c r="V31" s="763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803" t="s">
        <v>88</v>
      </c>
      <c r="B32" s="804"/>
      <c r="C32" s="804"/>
      <c r="D32" s="804"/>
      <c r="E32" s="804"/>
      <c r="F32" s="804"/>
      <c r="G32" s="804"/>
      <c r="H32" s="804"/>
      <c r="I32" s="804"/>
      <c r="J32" s="804"/>
      <c r="K32" s="804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4"/>
      <c r="Z32" s="804"/>
      <c r="AA32" s="48"/>
      <c r="AB32" s="48"/>
      <c r="AC32" s="48"/>
    </row>
    <row r="33" spans="1:68" ht="16.5" hidden="1" customHeight="1" x14ac:dyDescent="0.25">
      <c r="A33" s="745" t="s">
        <v>89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8" t="s">
        <v>90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91</v>
      </c>
      <c r="B35" s="54" t="s">
        <v>92</v>
      </c>
      <c r="C35" s="31">
        <v>4301011380</v>
      </c>
      <c r="D35" s="749">
        <v>4607091385670</v>
      </c>
      <c r="E35" s="750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2"/>
      <c r="R35" s="752"/>
      <c r="S35" s="752"/>
      <c r="T35" s="753"/>
      <c r="U35" s="34"/>
      <c r="V35" s="34"/>
      <c r="W35" s="35" t="s">
        <v>69</v>
      </c>
      <c r="X35" s="741">
        <v>0</v>
      </c>
      <c r="Y35" s="742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749">
        <v>4680115883956</v>
      </c>
      <c r="E36" s="750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2"/>
      <c r="R36" s="752"/>
      <c r="S36" s="752"/>
      <c r="T36" s="753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4301011565</v>
      </c>
      <c r="D37" s="749">
        <v>4680115882539</v>
      </c>
      <c r="E37" s="750"/>
      <c r="F37" s="740">
        <v>0.37</v>
      </c>
      <c r="G37" s="32">
        <v>10</v>
      </c>
      <c r="H37" s="740">
        <v>3.7</v>
      </c>
      <c r="I37" s="740">
        <v>3.91</v>
      </c>
      <c r="J37" s="32">
        <v>132</v>
      </c>
      <c r="K37" s="32" t="s">
        <v>101</v>
      </c>
      <c r="L37" s="32"/>
      <c r="M37" s="33" t="s">
        <v>102</v>
      </c>
      <c r="N37" s="33"/>
      <c r="O37" s="32">
        <v>50</v>
      </c>
      <c r="P37" s="98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52"/>
      <c r="R37" s="752"/>
      <c r="S37" s="752"/>
      <c r="T37" s="753"/>
      <c r="U37" s="34"/>
      <c r="V37" s="34"/>
      <c r="W37" s="35" t="s">
        <v>69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103</v>
      </c>
      <c r="B38" s="54" t="s">
        <v>104</v>
      </c>
      <c r="C38" s="31">
        <v>4301011382</v>
      </c>
      <c r="D38" s="749">
        <v>4607091385687</v>
      </c>
      <c r="E38" s="750"/>
      <c r="F38" s="740">
        <v>0.4</v>
      </c>
      <c r="G38" s="32">
        <v>10</v>
      </c>
      <c r="H38" s="740">
        <v>4</v>
      </c>
      <c r="I38" s="740">
        <v>4.21</v>
      </c>
      <c r="J38" s="32">
        <v>132</v>
      </c>
      <c r="K38" s="32" t="s">
        <v>101</v>
      </c>
      <c r="L38" s="32" t="s">
        <v>105</v>
      </c>
      <c r="M38" s="33" t="s">
        <v>102</v>
      </c>
      <c r="N38" s="33"/>
      <c r="O38" s="32">
        <v>50</v>
      </c>
      <c r="P38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52"/>
      <c r="R38" s="752"/>
      <c r="S38" s="752"/>
      <c r="T38" s="753"/>
      <c r="U38" s="34"/>
      <c r="V38" s="34"/>
      <c r="W38" s="35" t="s">
        <v>69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 t="s">
        <v>106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749">
        <v>4680115883949</v>
      </c>
      <c r="E39" s="750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2"/>
      <c r="R39" s="752"/>
      <c r="S39" s="752"/>
      <c r="T39" s="753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47"/>
      <c r="B40" s="746"/>
      <c r="C40" s="746"/>
      <c r="D40" s="746"/>
      <c r="E40" s="746"/>
      <c r="F40" s="746"/>
      <c r="G40" s="746"/>
      <c r="H40" s="746"/>
      <c r="I40" s="746"/>
      <c r="J40" s="746"/>
      <c r="K40" s="746"/>
      <c r="L40" s="746"/>
      <c r="M40" s="746"/>
      <c r="N40" s="746"/>
      <c r="O40" s="748"/>
      <c r="P40" s="761" t="s">
        <v>80</v>
      </c>
      <c r="Q40" s="762"/>
      <c r="R40" s="762"/>
      <c r="S40" s="762"/>
      <c r="T40" s="762"/>
      <c r="U40" s="762"/>
      <c r="V40" s="763"/>
      <c r="W40" s="37" t="s">
        <v>81</v>
      </c>
      <c r="X40" s="743">
        <f>IFERROR(X35/H35,"0")+IFERROR(X36/H36,"0")+IFERROR(X37/H37,"0")+IFERROR(X38/H38,"0")+IFERROR(X39/H39,"0")</f>
        <v>0</v>
      </c>
      <c r="Y40" s="743">
        <f>IFERROR(Y35/H35,"0")+IFERROR(Y36/H36,"0")+IFERROR(Y37/H37,"0")+IFERROR(Y38/H38,"0")+IFERROR(Y39/H39,"0")</f>
        <v>0</v>
      </c>
      <c r="Z40" s="743">
        <f>IFERROR(IF(Z35="",0,Z35),"0")+IFERROR(IF(Z36="",0,Z36),"0")+IFERROR(IF(Z37="",0,Z37),"0")+IFERROR(IF(Z38="",0,Z38),"0")+IFERROR(IF(Z39="",0,Z39),"0")</f>
        <v>0</v>
      </c>
      <c r="AA40" s="744"/>
      <c r="AB40" s="744"/>
      <c r="AC40" s="744"/>
    </row>
    <row r="41" spans="1:68" hidden="1" x14ac:dyDescent="0.2">
      <c r="A41" s="746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61" t="s">
        <v>80</v>
      </c>
      <c r="Q41" s="762"/>
      <c r="R41" s="762"/>
      <c r="S41" s="762"/>
      <c r="T41" s="762"/>
      <c r="U41" s="762"/>
      <c r="V41" s="763"/>
      <c r="W41" s="37" t="s">
        <v>69</v>
      </c>
      <c r="X41" s="743">
        <f>IFERROR(SUM(X35:X39),"0")</f>
        <v>0</v>
      </c>
      <c r="Y41" s="743">
        <f>IFERROR(SUM(Y35:Y39),"0")</f>
        <v>0</v>
      </c>
      <c r="Z41" s="37"/>
      <c r="AA41" s="744"/>
      <c r="AB41" s="744"/>
      <c r="AC41" s="744"/>
    </row>
    <row r="42" spans="1:68" ht="14.25" hidden="1" customHeight="1" x14ac:dyDescent="0.25">
      <c r="A42" s="758" t="s">
        <v>64</v>
      </c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6"/>
      <c r="P42" s="746"/>
      <c r="Q42" s="746"/>
      <c r="R42" s="746"/>
      <c r="S42" s="746"/>
      <c r="T42" s="746"/>
      <c r="U42" s="746"/>
      <c r="V42" s="746"/>
      <c r="W42" s="746"/>
      <c r="X42" s="746"/>
      <c r="Y42" s="746"/>
      <c r="Z42" s="746"/>
      <c r="AA42" s="737"/>
      <c r="AB42" s="737"/>
      <c r="AC42" s="737"/>
    </row>
    <row r="43" spans="1:68" ht="27" hidden="1" customHeight="1" x14ac:dyDescent="0.25">
      <c r="A43" s="54" t="s">
        <v>109</v>
      </c>
      <c r="B43" s="54" t="s">
        <v>110</v>
      </c>
      <c r="C43" s="31">
        <v>4301051842</v>
      </c>
      <c r="D43" s="749">
        <v>4680115885233</v>
      </c>
      <c r="E43" s="750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102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52"/>
      <c r="R43" s="752"/>
      <c r="S43" s="752"/>
      <c r="T43" s="753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749">
        <v>4680115884915</v>
      </c>
      <c r="E44" s="750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102</v>
      </c>
      <c r="N44" s="33"/>
      <c r="O44" s="32">
        <v>40</v>
      </c>
      <c r="P44" s="8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52"/>
      <c r="R44" s="752"/>
      <c r="S44" s="752"/>
      <c r="T44" s="753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7"/>
      <c r="B45" s="746"/>
      <c r="C45" s="746"/>
      <c r="D45" s="746"/>
      <c r="E45" s="746"/>
      <c r="F45" s="746"/>
      <c r="G45" s="746"/>
      <c r="H45" s="746"/>
      <c r="I45" s="746"/>
      <c r="J45" s="746"/>
      <c r="K45" s="746"/>
      <c r="L45" s="746"/>
      <c r="M45" s="746"/>
      <c r="N45" s="746"/>
      <c r="O45" s="748"/>
      <c r="P45" s="761" t="s">
        <v>80</v>
      </c>
      <c r="Q45" s="762"/>
      <c r="R45" s="762"/>
      <c r="S45" s="762"/>
      <c r="T45" s="762"/>
      <c r="U45" s="762"/>
      <c r="V45" s="763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hidden="1" x14ac:dyDescent="0.2">
      <c r="A46" s="746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61" t="s">
        <v>80</v>
      </c>
      <c r="Q46" s="762"/>
      <c r="R46" s="762"/>
      <c r="S46" s="762"/>
      <c r="T46" s="762"/>
      <c r="U46" s="762"/>
      <c r="V46" s="763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hidden="1" customHeight="1" x14ac:dyDescent="0.25">
      <c r="A47" s="745" t="s">
        <v>116</v>
      </c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36"/>
      <c r="AB47" s="736"/>
      <c r="AC47" s="736"/>
    </row>
    <row r="48" spans="1:68" ht="14.25" hidden="1" customHeight="1" x14ac:dyDescent="0.25">
      <c r="A48" s="758" t="s">
        <v>90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7"/>
      <c r="AB48" s="737"/>
      <c r="AC48" s="7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749">
        <v>4680115885882</v>
      </c>
      <c r="E49" s="750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102</v>
      </c>
      <c r="N49" s="33"/>
      <c r="O49" s="32">
        <v>50</v>
      </c>
      <c r="P49" s="10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52"/>
      <c r="R49" s="752"/>
      <c r="S49" s="752"/>
      <c r="T49" s="753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749">
        <v>4680115881426</v>
      </c>
      <c r="E50" s="750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122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52"/>
      <c r="R50" s="752"/>
      <c r="S50" s="752"/>
      <c r="T50" s="753"/>
      <c r="U50" s="34"/>
      <c r="V50" s="34"/>
      <c r="W50" s="35" t="s">
        <v>69</v>
      </c>
      <c r="X50" s="741">
        <v>50</v>
      </c>
      <c r="Y50" s="742">
        <f t="shared" si="0"/>
        <v>54</v>
      </c>
      <c r="Z50" s="36">
        <f>IFERROR(IF(Y50=0,"",ROUNDUP(Y50/H50,0)*0.01898),"")</f>
        <v>9.4899999999999998E-2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1"/>
        <v>52.013888888888886</v>
      </c>
      <c r="BN50" s="64">
        <f t="shared" si="2"/>
        <v>56.17499999999999</v>
      </c>
      <c r="BO50" s="64">
        <f t="shared" si="3"/>
        <v>7.2337962962962965E-2</v>
      </c>
      <c r="BP50" s="64">
        <f t="shared" si="4"/>
        <v>7.8125E-2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4301011386</v>
      </c>
      <c r="D51" s="749">
        <v>4680115880283</v>
      </c>
      <c r="E51" s="750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52"/>
      <c r="R51" s="752"/>
      <c r="S51" s="752"/>
      <c r="T51" s="753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4301011432</v>
      </c>
      <c r="D52" s="749">
        <v>4680115882720</v>
      </c>
      <c r="E52" s="750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52"/>
      <c r="R52" s="752"/>
      <c r="S52" s="752"/>
      <c r="T52" s="753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131</v>
      </c>
      <c r="B53" s="54" t="s">
        <v>132</v>
      </c>
      <c r="C53" s="31">
        <v>4301011806</v>
      </c>
      <c r="D53" s="749">
        <v>4680115881525</v>
      </c>
      <c r="E53" s="750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52"/>
      <c r="R53" s="752"/>
      <c r="S53" s="752"/>
      <c r="T53" s="753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133</v>
      </c>
      <c r="B54" s="54" t="s">
        <v>134</v>
      </c>
      <c r="C54" s="31">
        <v>4301011589</v>
      </c>
      <c r="D54" s="749">
        <v>4680115885899</v>
      </c>
      <c r="E54" s="750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135</v>
      </c>
      <c r="N54" s="33"/>
      <c r="O54" s="32">
        <v>50</v>
      </c>
      <c r="P54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52"/>
      <c r="R54" s="752"/>
      <c r="S54" s="752"/>
      <c r="T54" s="753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136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137</v>
      </c>
      <c r="B55" s="54" t="s">
        <v>138</v>
      </c>
      <c r="C55" s="31">
        <v>4301011801</v>
      </c>
      <c r="D55" s="749">
        <v>4680115881419</v>
      </c>
      <c r="E55" s="750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122</v>
      </c>
      <c r="M55" s="33" t="s">
        <v>94</v>
      </c>
      <c r="N55" s="33"/>
      <c r="O55" s="32">
        <v>50</v>
      </c>
      <c r="P55" s="8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52"/>
      <c r="R55" s="752"/>
      <c r="S55" s="752"/>
      <c r="T55" s="753"/>
      <c r="U55" s="34"/>
      <c r="V55" s="34"/>
      <c r="W55" s="35" t="s">
        <v>69</v>
      </c>
      <c r="X55" s="741">
        <v>36</v>
      </c>
      <c r="Y55" s="742">
        <f t="shared" si="0"/>
        <v>36</v>
      </c>
      <c r="Z55" s="36">
        <f>IFERROR(IF(Y55=0,"",ROUNDUP(Y55/H55,0)*0.00902),"")</f>
        <v>7.2160000000000002E-2</v>
      </c>
      <c r="AA55" s="56"/>
      <c r="AB55" s="57"/>
      <c r="AC55" s="105" t="s">
        <v>123</v>
      </c>
      <c r="AG55" s="64"/>
      <c r="AJ55" s="68" t="s">
        <v>124</v>
      </c>
      <c r="AK55" s="68">
        <v>594</v>
      </c>
      <c r="BB55" s="106" t="s">
        <v>1</v>
      </c>
      <c r="BM55" s="64">
        <f t="shared" si="1"/>
        <v>37.68</v>
      </c>
      <c r="BN55" s="64">
        <f t="shared" si="2"/>
        <v>37.68</v>
      </c>
      <c r="BO55" s="64">
        <f t="shared" si="3"/>
        <v>6.0606060606060608E-2</v>
      </c>
      <c r="BP55" s="64">
        <f t="shared" si="4"/>
        <v>6.0606060606060608E-2</v>
      </c>
    </row>
    <row r="56" spans="1:68" x14ac:dyDescent="0.2">
      <c r="A56" s="747"/>
      <c r="B56" s="746"/>
      <c r="C56" s="746"/>
      <c r="D56" s="746"/>
      <c r="E56" s="746"/>
      <c r="F56" s="746"/>
      <c r="G56" s="746"/>
      <c r="H56" s="746"/>
      <c r="I56" s="746"/>
      <c r="J56" s="746"/>
      <c r="K56" s="746"/>
      <c r="L56" s="746"/>
      <c r="M56" s="746"/>
      <c r="N56" s="746"/>
      <c r="O56" s="748"/>
      <c r="P56" s="761" t="s">
        <v>80</v>
      </c>
      <c r="Q56" s="762"/>
      <c r="R56" s="762"/>
      <c r="S56" s="762"/>
      <c r="T56" s="762"/>
      <c r="U56" s="762"/>
      <c r="V56" s="763"/>
      <c r="W56" s="37" t="s">
        <v>81</v>
      </c>
      <c r="X56" s="743">
        <f>IFERROR(X49/H49,"0")+IFERROR(X50/H50,"0")+IFERROR(X51/H51,"0")+IFERROR(X52/H52,"0")+IFERROR(X53/H53,"0")+IFERROR(X54/H54,"0")+IFERROR(X55/H55,"0")</f>
        <v>12.62962962962963</v>
      </c>
      <c r="Y56" s="743">
        <f>IFERROR(Y49/H49,"0")+IFERROR(Y50/H50,"0")+IFERROR(Y51/H51,"0")+IFERROR(Y52/H52,"0")+IFERROR(Y53/H53,"0")+IFERROR(Y54/H54,"0")+IFERROR(Y55/H55,"0")</f>
        <v>13</v>
      </c>
      <c r="Z56" s="743">
        <f>IFERROR(IF(Z49="",0,Z49),"0")+IFERROR(IF(Z50="",0,Z50),"0")+IFERROR(IF(Z51="",0,Z51),"0")+IFERROR(IF(Z52="",0,Z52),"0")+IFERROR(IF(Z53="",0,Z53),"0")+IFERROR(IF(Z54="",0,Z54),"0")+IFERROR(IF(Z55="",0,Z55),"0")</f>
        <v>0.16705999999999999</v>
      </c>
      <c r="AA56" s="744"/>
      <c r="AB56" s="744"/>
      <c r="AC56" s="744"/>
    </row>
    <row r="57" spans="1:68" x14ac:dyDescent="0.2">
      <c r="A57" s="746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61" t="s">
        <v>80</v>
      </c>
      <c r="Q57" s="762"/>
      <c r="R57" s="762"/>
      <c r="S57" s="762"/>
      <c r="T57" s="762"/>
      <c r="U57" s="762"/>
      <c r="V57" s="763"/>
      <c r="W57" s="37" t="s">
        <v>69</v>
      </c>
      <c r="X57" s="743">
        <f>IFERROR(SUM(X49:X55),"0")</f>
        <v>86</v>
      </c>
      <c r="Y57" s="743">
        <f>IFERROR(SUM(Y49:Y55),"0")</f>
        <v>90</v>
      </c>
      <c r="Z57" s="37"/>
      <c r="AA57" s="744"/>
      <c r="AB57" s="744"/>
      <c r="AC57" s="744"/>
    </row>
    <row r="58" spans="1:68" ht="14.25" hidden="1" customHeight="1" x14ac:dyDescent="0.25">
      <c r="A58" s="758" t="s">
        <v>139</v>
      </c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  <c r="AA58" s="737"/>
      <c r="AB58" s="737"/>
      <c r="AC58" s="737"/>
    </row>
    <row r="59" spans="1:68" ht="27" customHeight="1" x14ac:dyDescent="0.25">
      <c r="A59" s="54" t="s">
        <v>140</v>
      </c>
      <c r="B59" s="54" t="s">
        <v>141</v>
      </c>
      <c r="C59" s="31">
        <v>4301020298</v>
      </c>
      <c r="D59" s="749">
        <v>4680115881440</v>
      </c>
      <c r="E59" s="750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52"/>
      <c r="R59" s="752"/>
      <c r="S59" s="752"/>
      <c r="T59" s="753"/>
      <c r="U59" s="34"/>
      <c r="V59" s="34"/>
      <c r="W59" s="35" t="s">
        <v>69</v>
      </c>
      <c r="X59" s="741">
        <v>30</v>
      </c>
      <c r="Y59" s="742">
        <f>IFERROR(IF(X59="",0,CEILING((X59/$H59),1)*$H59),"")</f>
        <v>32.400000000000006</v>
      </c>
      <c r="Z59" s="36">
        <f>IFERROR(IF(Y59=0,"",ROUNDUP(Y59/H59,0)*0.01898),"")</f>
        <v>5.6940000000000004E-2</v>
      </c>
      <c r="AA59" s="56"/>
      <c r="AB59" s="57"/>
      <c r="AC59" s="107" t="s">
        <v>142</v>
      </c>
      <c r="AG59" s="64"/>
      <c r="AJ59" s="68"/>
      <c r="AK59" s="68">
        <v>0</v>
      </c>
      <c r="BB59" s="108" t="s">
        <v>1</v>
      </c>
      <c r="BM59" s="64">
        <f>IFERROR(X59*I59/H59,"0")</f>
        <v>31.208333333333329</v>
      </c>
      <c r="BN59" s="64">
        <f>IFERROR(Y59*I59/H59,"0")</f>
        <v>33.705000000000005</v>
      </c>
      <c r="BO59" s="64">
        <f>IFERROR(1/J59*(X59/H59),"0")</f>
        <v>4.3402777777777776E-2</v>
      </c>
      <c r="BP59" s="64">
        <f>IFERROR(1/J59*(Y59/H59),"0")</f>
        <v>4.6875000000000007E-2</v>
      </c>
    </row>
    <row r="60" spans="1:68" ht="27" hidden="1" customHeight="1" x14ac:dyDescent="0.25">
      <c r="A60" s="54" t="s">
        <v>143</v>
      </c>
      <c r="B60" s="54" t="s">
        <v>144</v>
      </c>
      <c r="C60" s="31">
        <v>4301020228</v>
      </c>
      <c r="D60" s="749">
        <v>4680115882751</v>
      </c>
      <c r="E60" s="750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52"/>
      <c r="R60" s="752"/>
      <c r="S60" s="752"/>
      <c r="T60" s="753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4301020358</v>
      </c>
      <c r="D61" s="749">
        <v>4680115885950</v>
      </c>
      <c r="E61" s="750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102</v>
      </c>
      <c r="N61" s="33"/>
      <c r="O61" s="32">
        <v>50</v>
      </c>
      <c r="P61" s="10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52"/>
      <c r="R61" s="752"/>
      <c r="S61" s="752"/>
      <c r="T61" s="753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148</v>
      </c>
      <c r="B62" s="54" t="s">
        <v>149</v>
      </c>
      <c r="C62" s="31">
        <v>4301020296</v>
      </c>
      <c r="D62" s="749">
        <v>4680115881433</v>
      </c>
      <c r="E62" s="750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122</v>
      </c>
      <c r="M62" s="33" t="s">
        <v>94</v>
      </c>
      <c r="N62" s="33"/>
      <c r="O62" s="32">
        <v>50</v>
      </c>
      <c r="P62" s="10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52"/>
      <c r="R62" s="752"/>
      <c r="S62" s="752"/>
      <c r="T62" s="753"/>
      <c r="U62" s="34"/>
      <c r="V62" s="34"/>
      <c r="W62" s="35" t="s">
        <v>69</v>
      </c>
      <c r="X62" s="741">
        <v>18</v>
      </c>
      <c r="Y62" s="742">
        <f>IFERROR(IF(X62="",0,CEILING((X62/$H62),1)*$H62),"")</f>
        <v>18.900000000000002</v>
      </c>
      <c r="Z62" s="36">
        <f>IFERROR(IF(Y62=0,"",ROUNDUP(Y62/H62,0)*0.00651),"")</f>
        <v>4.5569999999999999E-2</v>
      </c>
      <c r="AA62" s="56"/>
      <c r="AB62" s="57"/>
      <c r="AC62" s="113" t="s">
        <v>142</v>
      </c>
      <c r="AG62" s="64"/>
      <c r="AJ62" s="68" t="s">
        <v>124</v>
      </c>
      <c r="AK62" s="68">
        <v>491.4</v>
      </c>
      <c r="BB62" s="114" t="s">
        <v>1</v>
      </c>
      <c r="BM62" s="64">
        <f>IFERROR(X62*I62/H62,"0")</f>
        <v>19.199999999999996</v>
      </c>
      <c r="BN62" s="64">
        <f>IFERROR(Y62*I62/H62,"0")</f>
        <v>20.16</v>
      </c>
      <c r="BO62" s="64">
        <f>IFERROR(1/J62*(X62/H62),"0")</f>
        <v>3.6630036630036632E-2</v>
      </c>
      <c r="BP62" s="64">
        <f>IFERROR(1/J62*(Y62/H62),"0")</f>
        <v>3.8461538461538464E-2</v>
      </c>
    </row>
    <row r="63" spans="1:68" x14ac:dyDescent="0.2">
      <c r="A63" s="747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8"/>
      <c r="P63" s="761" t="s">
        <v>80</v>
      </c>
      <c r="Q63" s="762"/>
      <c r="R63" s="762"/>
      <c r="S63" s="762"/>
      <c r="T63" s="762"/>
      <c r="U63" s="762"/>
      <c r="V63" s="763"/>
      <c r="W63" s="37" t="s">
        <v>81</v>
      </c>
      <c r="X63" s="743">
        <f>IFERROR(X59/H59,"0")+IFERROR(X60/H60,"0")+IFERROR(X61/H61,"0")+IFERROR(X62/H62,"0")</f>
        <v>9.4444444444444429</v>
      </c>
      <c r="Y63" s="743">
        <f>IFERROR(Y59/H59,"0")+IFERROR(Y60/H60,"0")+IFERROR(Y61/H61,"0")+IFERROR(Y62/H62,"0")</f>
        <v>10</v>
      </c>
      <c r="Z63" s="743">
        <f>IFERROR(IF(Z59="",0,Z59),"0")+IFERROR(IF(Z60="",0,Z60),"0")+IFERROR(IF(Z61="",0,Z61),"0")+IFERROR(IF(Z62="",0,Z62),"0")</f>
        <v>0.10251</v>
      </c>
      <c r="AA63" s="744"/>
      <c r="AB63" s="744"/>
      <c r="AC63" s="744"/>
    </row>
    <row r="64" spans="1:68" x14ac:dyDescent="0.2">
      <c r="A64" s="746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61" t="s">
        <v>80</v>
      </c>
      <c r="Q64" s="762"/>
      <c r="R64" s="762"/>
      <c r="S64" s="762"/>
      <c r="T64" s="762"/>
      <c r="U64" s="762"/>
      <c r="V64" s="763"/>
      <c r="W64" s="37" t="s">
        <v>69</v>
      </c>
      <c r="X64" s="743">
        <f>IFERROR(SUM(X59:X62),"0")</f>
        <v>48</v>
      </c>
      <c r="Y64" s="743">
        <f>IFERROR(SUM(Y59:Y62),"0")</f>
        <v>51.300000000000011</v>
      </c>
      <c r="Z64" s="37"/>
      <c r="AA64" s="744"/>
      <c r="AB64" s="744"/>
      <c r="AC64" s="744"/>
    </row>
    <row r="65" spans="1:68" ht="14.25" hidden="1" customHeight="1" x14ac:dyDescent="0.25">
      <c r="A65" s="758" t="s">
        <v>150</v>
      </c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6"/>
      <c r="P65" s="746"/>
      <c r="Q65" s="746"/>
      <c r="R65" s="746"/>
      <c r="S65" s="746"/>
      <c r="T65" s="746"/>
      <c r="U65" s="746"/>
      <c r="V65" s="746"/>
      <c r="W65" s="746"/>
      <c r="X65" s="746"/>
      <c r="Y65" s="746"/>
      <c r="Z65" s="746"/>
      <c r="AA65" s="737"/>
      <c r="AB65" s="737"/>
      <c r="AC65" s="737"/>
    </row>
    <row r="66" spans="1:68" ht="16.5" hidden="1" customHeight="1" x14ac:dyDescent="0.25">
      <c r="A66" s="54" t="s">
        <v>151</v>
      </c>
      <c r="B66" s="54" t="s">
        <v>152</v>
      </c>
      <c r="C66" s="31">
        <v>4301031242</v>
      </c>
      <c r="D66" s="749">
        <v>4680115885066</v>
      </c>
      <c r="E66" s="750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52"/>
      <c r="R66" s="752"/>
      <c r="S66" s="752"/>
      <c r="T66" s="753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hidden="1" customHeight="1" x14ac:dyDescent="0.25">
      <c r="A67" s="54" t="s">
        <v>154</v>
      </c>
      <c r="B67" s="54" t="s">
        <v>155</v>
      </c>
      <c r="C67" s="31">
        <v>4301031240</v>
      </c>
      <c r="D67" s="749">
        <v>4680115885042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52"/>
      <c r="R67" s="752"/>
      <c r="S67" s="752"/>
      <c r="T67" s="753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4301031315</v>
      </c>
      <c r="D68" s="749">
        <v>4680115885080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52"/>
      <c r="R68" s="752"/>
      <c r="S68" s="752"/>
      <c r="T68" s="753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4301031243</v>
      </c>
      <c r="D69" s="749">
        <v>4680115885073</v>
      </c>
      <c r="E69" s="750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52"/>
      <c r="R69" s="752"/>
      <c r="S69" s="752"/>
      <c r="T69" s="753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153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hidden="1" customHeight="1" x14ac:dyDescent="0.25">
      <c r="A70" s="54" t="s">
        <v>162</v>
      </c>
      <c r="B70" s="54" t="s">
        <v>163</v>
      </c>
      <c r="C70" s="31">
        <v>4301031241</v>
      </c>
      <c r="D70" s="749">
        <v>4680115885059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52"/>
      <c r="R70" s="752"/>
      <c r="S70" s="752"/>
      <c r="T70" s="753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hidden="1" customHeight="1" x14ac:dyDescent="0.25">
      <c r="A71" s="54" t="s">
        <v>164</v>
      </c>
      <c r="B71" s="54" t="s">
        <v>165</v>
      </c>
      <c r="C71" s="31">
        <v>4301031316</v>
      </c>
      <c r="D71" s="749">
        <v>4680115885097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52"/>
      <c r="R71" s="752"/>
      <c r="S71" s="752"/>
      <c r="T71" s="753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idden="1" x14ac:dyDescent="0.2">
      <c r="A72" s="747"/>
      <c r="B72" s="746"/>
      <c r="C72" s="746"/>
      <c r="D72" s="746"/>
      <c r="E72" s="746"/>
      <c r="F72" s="746"/>
      <c r="G72" s="746"/>
      <c r="H72" s="746"/>
      <c r="I72" s="746"/>
      <c r="J72" s="746"/>
      <c r="K72" s="746"/>
      <c r="L72" s="746"/>
      <c r="M72" s="746"/>
      <c r="N72" s="746"/>
      <c r="O72" s="748"/>
      <c r="P72" s="761" t="s">
        <v>80</v>
      </c>
      <c r="Q72" s="762"/>
      <c r="R72" s="762"/>
      <c r="S72" s="762"/>
      <c r="T72" s="762"/>
      <c r="U72" s="762"/>
      <c r="V72" s="763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hidden="1" x14ac:dyDescent="0.2">
      <c r="A73" s="746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61" t="s">
        <v>80</v>
      </c>
      <c r="Q73" s="762"/>
      <c r="R73" s="762"/>
      <c r="S73" s="762"/>
      <c r="T73" s="762"/>
      <c r="U73" s="762"/>
      <c r="V73" s="763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hidden="1" customHeight="1" x14ac:dyDescent="0.25">
      <c r="A74" s="758" t="s">
        <v>64</v>
      </c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6"/>
      <c r="P74" s="746"/>
      <c r="Q74" s="746"/>
      <c r="R74" s="746"/>
      <c r="S74" s="746"/>
      <c r="T74" s="746"/>
      <c r="U74" s="746"/>
      <c r="V74" s="746"/>
      <c r="W74" s="746"/>
      <c r="X74" s="746"/>
      <c r="Y74" s="746"/>
      <c r="Z74" s="746"/>
      <c r="AA74" s="737"/>
      <c r="AB74" s="737"/>
      <c r="AC74" s="737"/>
    </row>
    <row r="75" spans="1:68" ht="16.5" hidden="1" customHeight="1" x14ac:dyDescent="0.25">
      <c r="A75" s="54" t="s">
        <v>166</v>
      </c>
      <c r="B75" s="54" t="s">
        <v>167</v>
      </c>
      <c r="C75" s="31">
        <v>4301051838</v>
      </c>
      <c r="D75" s="749">
        <v>4680115881891</v>
      </c>
      <c r="E75" s="750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102</v>
      </c>
      <c r="N75" s="33"/>
      <c r="O75" s="32">
        <v>40</v>
      </c>
      <c r="P75" s="11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52"/>
      <c r="R75" s="752"/>
      <c r="S75" s="752"/>
      <c r="T75" s="753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hidden="1" customHeight="1" x14ac:dyDescent="0.25">
      <c r="A76" s="54" t="s">
        <v>169</v>
      </c>
      <c r="B76" s="54" t="s">
        <v>170</v>
      </c>
      <c r="C76" s="31">
        <v>4301051846</v>
      </c>
      <c r="D76" s="749">
        <v>4680115885769</v>
      </c>
      <c r="E76" s="750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102</v>
      </c>
      <c r="N76" s="33"/>
      <c r="O76" s="32">
        <v>45</v>
      </c>
      <c r="P76" s="9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52"/>
      <c r="R76" s="752"/>
      <c r="S76" s="752"/>
      <c r="T76" s="753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hidden="1" customHeight="1" x14ac:dyDescent="0.25">
      <c r="A77" s="54" t="s">
        <v>172</v>
      </c>
      <c r="B77" s="54" t="s">
        <v>173</v>
      </c>
      <c r="C77" s="31">
        <v>4301051822</v>
      </c>
      <c r="D77" s="749">
        <v>4680115884410</v>
      </c>
      <c r="E77" s="750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52"/>
      <c r="R77" s="752"/>
      <c r="S77" s="752"/>
      <c r="T77" s="753"/>
      <c r="U77" s="34"/>
      <c r="V77" s="34"/>
      <c r="W77" s="35" t="s">
        <v>69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hidden="1" customHeight="1" x14ac:dyDescent="0.25">
      <c r="A78" s="54" t="s">
        <v>175</v>
      </c>
      <c r="B78" s="54" t="s">
        <v>176</v>
      </c>
      <c r="C78" s="31">
        <v>4301051837</v>
      </c>
      <c r="D78" s="749">
        <v>4680115884311</v>
      </c>
      <c r="E78" s="750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102</v>
      </c>
      <c r="N78" s="33"/>
      <c r="O78" s="32">
        <v>40</v>
      </c>
      <c r="P78" s="8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52"/>
      <c r="R78" s="752"/>
      <c r="S78" s="752"/>
      <c r="T78" s="753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hidden="1" customHeight="1" x14ac:dyDescent="0.25">
      <c r="A79" s="54" t="s">
        <v>177</v>
      </c>
      <c r="B79" s="54" t="s">
        <v>178</v>
      </c>
      <c r="C79" s="31">
        <v>4301051844</v>
      </c>
      <c r="D79" s="749">
        <v>4680115885929</v>
      </c>
      <c r="E79" s="750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102</v>
      </c>
      <c r="N79" s="33"/>
      <c r="O79" s="32">
        <v>45</v>
      </c>
      <c r="P79" s="7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52"/>
      <c r="R79" s="752"/>
      <c r="S79" s="752"/>
      <c r="T79" s="753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hidden="1" customHeight="1" x14ac:dyDescent="0.25">
      <c r="A80" s="54" t="s">
        <v>179</v>
      </c>
      <c r="B80" s="54" t="s">
        <v>180</v>
      </c>
      <c r="C80" s="31">
        <v>4301051827</v>
      </c>
      <c r="D80" s="749">
        <v>4680115884403</v>
      </c>
      <c r="E80" s="750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52"/>
      <c r="R80" s="752"/>
      <c r="S80" s="752"/>
      <c r="T80" s="753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hidden="1" x14ac:dyDescent="0.2">
      <c r="A81" s="747"/>
      <c r="B81" s="746"/>
      <c r="C81" s="746"/>
      <c r="D81" s="746"/>
      <c r="E81" s="746"/>
      <c r="F81" s="746"/>
      <c r="G81" s="746"/>
      <c r="H81" s="746"/>
      <c r="I81" s="746"/>
      <c r="J81" s="746"/>
      <c r="K81" s="746"/>
      <c r="L81" s="746"/>
      <c r="M81" s="746"/>
      <c r="N81" s="746"/>
      <c r="O81" s="748"/>
      <c r="P81" s="761" t="s">
        <v>80</v>
      </c>
      <c r="Q81" s="762"/>
      <c r="R81" s="762"/>
      <c r="S81" s="762"/>
      <c r="T81" s="762"/>
      <c r="U81" s="762"/>
      <c r="V81" s="763"/>
      <c r="W81" s="37" t="s">
        <v>81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hidden="1" x14ac:dyDescent="0.2">
      <c r="A82" s="746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61" t="s">
        <v>80</v>
      </c>
      <c r="Q82" s="762"/>
      <c r="R82" s="762"/>
      <c r="S82" s="762"/>
      <c r="T82" s="762"/>
      <c r="U82" s="762"/>
      <c r="V82" s="763"/>
      <c r="W82" s="37" t="s">
        <v>69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hidden="1" customHeight="1" x14ac:dyDescent="0.25">
      <c r="A83" s="758" t="s">
        <v>181</v>
      </c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6"/>
      <c r="P83" s="746"/>
      <c r="Q83" s="746"/>
      <c r="R83" s="746"/>
      <c r="S83" s="746"/>
      <c r="T83" s="746"/>
      <c r="U83" s="746"/>
      <c r="V83" s="746"/>
      <c r="W83" s="746"/>
      <c r="X83" s="746"/>
      <c r="Y83" s="746"/>
      <c r="Z83" s="746"/>
      <c r="AA83" s="737"/>
      <c r="AB83" s="737"/>
      <c r="AC83" s="737"/>
    </row>
    <row r="84" spans="1:68" ht="37.5" hidden="1" customHeight="1" x14ac:dyDescent="0.25">
      <c r="A84" s="54" t="s">
        <v>182</v>
      </c>
      <c r="B84" s="54" t="s">
        <v>183</v>
      </c>
      <c r="C84" s="31">
        <v>4301060366</v>
      </c>
      <c r="D84" s="749">
        <v>4680115881532</v>
      </c>
      <c r="E84" s="750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52"/>
      <c r="R84" s="752"/>
      <c r="S84" s="752"/>
      <c r="T84" s="753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184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hidden="1" customHeight="1" x14ac:dyDescent="0.25">
      <c r="A85" s="54" t="s">
        <v>182</v>
      </c>
      <c r="B85" s="54" t="s">
        <v>185</v>
      </c>
      <c r="C85" s="31">
        <v>4301060371</v>
      </c>
      <c r="D85" s="749">
        <v>4680115881532</v>
      </c>
      <c r="E85" s="750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52"/>
      <c r="R85" s="752"/>
      <c r="S85" s="752"/>
      <c r="T85" s="753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hidden="1" customHeight="1" x14ac:dyDescent="0.25">
      <c r="A86" s="54" t="s">
        <v>186</v>
      </c>
      <c r="B86" s="54" t="s">
        <v>187</v>
      </c>
      <c r="C86" s="31">
        <v>4301060351</v>
      </c>
      <c r="D86" s="749">
        <v>4680115881464</v>
      </c>
      <c r="E86" s="750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102</v>
      </c>
      <c r="N86" s="33"/>
      <c r="O86" s="32">
        <v>30</v>
      </c>
      <c r="P86" s="7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52"/>
      <c r="R86" s="752"/>
      <c r="S86" s="752"/>
      <c r="T86" s="753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idden="1" x14ac:dyDescent="0.2">
      <c r="A87" s="747"/>
      <c r="B87" s="746"/>
      <c r="C87" s="746"/>
      <c r="D87" s="746"/>
      <c r="E87" s="746"/>
      <c r="F87" s="746"/>
      <c r="G87" s="746"/>
      <c r="H87" s="746"/>
      <c r="I87" s="746"/>
      <c r="J87" s="746"/>
      <c r="K87" s="746"/>
      <c r="L87" s="746"/>
      <c r="M87" s="746"/>
      <c r="N87" s="746"/>
      <c r="O87" s="748"/>
      <c r="P87" s="761" t="s">
        <v>80</v>
      </c>
      <c r="Q87" s="762"/>
      <c r="R87" s="762"/>
      <c r="S87" s="762"/>
      <c r="T87" s="762"/>
      <c r="U87" s="762"/>
      <c r="V87" s="763"/>
      <c r="W87" s="37" t="s">
        <v>81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hidden="1" x14ac:dyDescent="0.2">
      <c r="A88" s="746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61" t="s">
        <v>80</v>
      </c>
      <c r="Q88" s="762"/>
      <c r="R88" s="762"/>
      <c r="S88" s="762"/>
      <c r="T88" s="762"/>
      <c r="U88" s="762"/>
      <c r="V88" s="763"/>
      <c r="W88" s="37" t="s">
        <v>69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hidden="1" customHeight="1" x14ac:dyDescent="0.25">
      <c r="A89" s="745" t="s">
        <v>189</v>
      </c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6"/>
      <c r="P89" s="746"/>
      <c r="Q89" s="746"/>
      <c r="R89" s="746"/>
      <c r="S89" s="746"/>
      <c r="T89" s="746"/>
      <c r="U89" s="746"/>
      <c r="V89" s="746"/>
      <c r="W89" s="746"/>
      <c r="X89" s="746"/>
      <c r="Y89" s="746"/>
      <c r="Z89" s="746"/>
      <c r="AA89" s="736"/>
      <c r="AB89" s="736"/>
      <c r="AC89" s="736"/>
    </row>
    <row r="90" spans="1:68" ht="14.25" hidden="1" customHeight="1" x14ac:dyDescent="0.25">
      <c r="A90" s="758" t="s">
        <v>90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7"/>
      <c r="AB90" s="737"/>
      <c r="AC90" s="737"/>
    </row>
    <row r="91" spans="1:68" ht="27" hidden="1" customHeight="1" x14ac:dyDescent="0.25">
      <c r="A91" s="54" t="s">
        <v>190</v>
      </c>
      <c r="B91" s="54" t="s">
        <v>191</v>
      </c>
      <c r="C91" s="31">
        <v>4301011468</v>
      </c>
      <c r="D91" s="749">
        <v>4680115881327</v>
      </c>
      <c r="E91" s="750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135</v>
      </c>
      <c r="N91" s="33"/>
      <c r="O91" s="32">
        <v>50</v>
      </c>
      <c r="P91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52"/>
      <c r="R91" s="752"/>
      <c r="S91" s="752"/>
      <c r="T91" s="753"/>
      <c r="U91" s="34"/>
      <c r="V91" s="34"/>
      <c r="W91" s="35" t="s">
        <v>69</v>
      </c>
      <c r="X91" s="741">
        <v>0</v>
      </c>
      <c r="Y91" s="742">
        <f>IFERROR(IF(X91="",0,CEILING((X91/$H91),1)*$H91),"")</f>
        <v>0</v>
      </c>
      <c r="Z91" s="36" t="str">
        <f>IFERROR(IF(Y91=0,"",ROUNDUP(Y91/H91,0)*0.01898),"")</f>
        <v/>
      </c>
      <c r="AA91" s="56"/>
      <c r="AB91" s="57"/>
      <c r="AC91" s="145" t="s">
        <v>192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193</v>
      </c>
      <c r="B92" s="54" t="s">
        <v>194</v>
      </c>
      <c r="C92" s="31">
        <v>4301011476</v>
      </c>
      <c r="D92" s="749">
        <v>4680115881518</v>
      </c>
      <c r="E92" s="750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102</v>
      </c>
      <c r="N92" s="33"/>
      <c r="O92" s="32">
        <v>50</v>
      </c>
      <c r="P92" s="8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52"/>
      <c r="R92" s="752"/>
      <c r="S92" s="752"/>
      <c r="T92" s="753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195</v>
      </c>
      <c r="B93" s="54" t="s">
        <v>196</v>
      </c>
      <c r="C93" s="31">
        <v>4301011443</v>
      </c>
      <c r="D93" s="749">
        <v>4680115881303</v>
      </c>
      <c r="E93" s="750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105</v>
      </c>
      <c r="M93" s="33" t="s">
        <v>135</v>
      </c>
      <c r="N93" s="33"/>
      <c r="O93" s="32">
        <v>50</v>
      </c>
      <c r="P93" s="10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52"/>
      <c r="R93" s="752"/>
      <c r="S93" s="752"/>
      <c r="T93" s="753"/>
      <c r="U93" s="34"/>
      <c r="V93" s="34"/>
      <c r="W93" s="35" t="s">
        <v>69</v>
      </c>
      <c r="X93" s="741">
        <v>18</v>
      </c>
      <c r="Y93" s="742">
        <f>IFERROR(IF(X93="",0,CEILING((X93/$H93),1)*$H93),"")</f>
        <v>18</v>
      </c>
      <c r="Z93" s="36">
        <f>IFERROR(IF(Y93=0,"",ROUNDUP(Y93/H93,0)*0.00902),"")</f>
        <v>3.6080000000000001E-2</v>
      </c>
      <c r="AA93" s="56"/>
      <c r="AB93" s="57"/>
      <c r="AC93" s="149" t="s">
        <v>197</v>
      </c>
      <c r="AG93" s="64"/>
      <c r="AJ93" s="68" t="s">
        <v>106</v>
      </c>
      <c r="AK93" s="68">
        <v>54</v>
      </c>
      <c r="BB93" s="150" t="s">
        <v>1</v>
      </c>
      <c r="BM93" s="64">
        <f>IFERROR(X93*I93/H93,"0")</f>
        <v>18.84</v>
      </c>
      <c r="BN93" s="64">
        <f>IFERROR(Y93*I93/H93,"0")</f>
        <v>18.84</v>
      </c>
      <c r="BO93" s="64">
        <f>IFERROR(1/J93*(X93/H93),"0")</f>
        <v>3.0303030303030304E-2</v>
      </c>
      <c r="BP93" s="64">
        <f>IFERROR(1/J93*(Y93/H93),"0")</f>
        <v>3.0303030303030304E-2</v>
      </c>
    </row>
    <row r="94" spans="1:68" x14ac:dyDescent="0.2">
      <c r="A94" s="747"/>
      <c r="B94" s="746"/>
      <c r="C94" s="746"/>
      <c r="D94" s="746"/>
      <c r="E94" s="746"/>
      <c r="F94" s="746"/>
      <c r="G94" s="746"/>
      <c r="H94" s="746"/>
      <c r="I94" s="746"/>
      <c r="J94" s="746"/>
      <c r="K94" s="746"/>
      <c r="L94" s="746"/>
      <c r="M94" s="746"/>
      <c r="N94" s="746"/>
      <c r="O94" s="748"/>
      <c r="P94" s="761" t="s">
        <v>80</v>
      </c>
      <c r="Q94" s="762"/>
      <c r="R94" s="762"/>
      <c r="S94" s="762"/>
      <c r="T94" s="762"/>
      <c r="U94" s="762"/>
      <c r="V94" s="763"/>
      <c r="W94" s="37" t="s">
        <v>81</v>
      </c>
      <c r="X94" s="743">
        <f>IFERROR(X91/H91,"0")+IFERROR(X92/H92,"0")+IFERROR(X93/H93,"0")</f>
        <v>4</v>
      </c>
      <c r="Y94" s="743">
        <f>IFERROR(Y91/H91,"0")+IFERROR(Y92/H92,"0")+IFERROR(Y93/H93,"0")</f>
        <v>4</v>
      </c>
      <c r="Z94" s="743">
        <f>IFERROR(IF(Z91="",0,Z91),"0")+IFERROR(IF(Z92="",0,Z92),"0")+IFERROR(IF(Z93="",0,Z93),"0")</f>
        <v>3.6080000000000001E-2</v>
      </c>
      <c r="AA94" s="744"/>
      <c r="AB94" s="744"/>
      <c r="AC94" s="744"/>
    </row>
    <row r="95" spans="1:68" x14ac:dyDescent="0.2">
      <c r="A95" s="746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61" t="s">
        <v>80</v>
      </c>
      <c r="Q95" s="762"/>
      <c r="R95" s="762"/>
      <c r="S95" s="762"/>
      <c r="T95" s="762"/>
      <c r="U95" s="762"/>
      <c r="V95" s="763"/>
      <c r="W95" s="37" t="s">
        <v>69</v>
      </c>
      <c r="X95" s="743">
        <f>IFERROR(SUM(X91:X93),"0")</f>
        <v>18</v>
      </c>
      <c r="Y95" s="743">
        <f>IFERROR(SUM(Y91:Y93),"0")</f>
        <v>18</v>
      </c>
      <c r="Z95" s="37"/>
      <c r="AA95" s="744"/>
      <c r="AB95" s="744"/>
      <c r="AC95" s="744"/>
    </row>
    <row r="96" spans="1:68" ht="14.25" hidden="1" customHeight="1" x14ac:dyDescent="0.25">
      <c r="A96" s="758" t="s">
        <v>64</v>
      </c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6"/>
      <c r="P96" s="746"/>
      <c r="Q96" s="746"/>
      <c r="R96" s="746"/>
      <c r="S96" s="746"/>
      <c r="T96" s="746"/>
      <c r="U96" s="746"/>
      <c r="V96" s="746"/>
      <c r="W96" s="746"/>
      <c r="X96" s="746"/>
      <c r="Y96" s="746"/>
      <c r="Z96" s="746"/>
      <c r="AA96" s="737"/>
      <c r="AB96" s="737"/>
      <c r="AC96" s="737"/>
    </row>
    <row r="97" spans="1:68" ht="27" hidden="1" customHeight="1" x14ac:dyDescent="0.25">
      <c r="A97" s="54" t="s">
        <v>198</v>
      </c>
      <c r="B97" s="54" t="s">
        <v>199</v>
      </c>
      <c r="C97" s="31">
        <v>4301051437</v>
      </c>
      <c r="D97" s="749">
        <v>4607091386967</v>
      </c>
      <c r="E97" s="750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93</v>
      </c>
      <c r="L97" s="32"/>
      <c r="M97" s="33" t="s">
        <v>102</v>
      </c>
      <c r="N97" s="33"/>
      <c r="O97" s="32">
        <v>45</v>
      </c>
      <c r="P97" s="85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52"/>
      <c r="R97" s="752"/>
      <c r="S97" s="752"/>
      <c r="T97" s="753"/>
      <c r="U97" s="34"/>
      <c r="V97" s="34"/>
      <c r="W97" s="35" t="s">
        <v>69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hidden="1" customHeight="1" x14ac:dyDescent="0.25">
      <c r="A98" s="54" t="s">
        <v>198</v>
      </c>
      <c r="B98" s="54" t="s">
        <v>201</v>
      </c>
      <c r="C98" s="31">
        <v>4301051546</v>
      </c>
      <c r="D98" s="749">
        <v>4607091386967</v>
      </c>
      <c r="E98" s="750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93</v>
      </c>
      <c r="L98" s="32"/>
      <c r="M98" s="33" t="s">
        <v>102</v>
      </c>
      <c r="N98" s="33"/>
      <c r="O98" s="32">
        <v>45</v>
      </c>
      <c r="P98" s="103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2"/>
      <c r="R98" s="752"/>
      <c r="S98" s="752"/>
      <c r="T98" s="753"/>
      <c r="U98" s="34"/>
      <c r="V98" s="34"/>
      <c r="W98" s="35" t="s">
        <v>69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27" customHeight="1" x14ac:dyDescent="0.25">
      <c r="A99" s="54" t="s">
        <v>202</v>
      </c>
      <c r="B99" s="54" t="s">
        <v>203</v>
      </c>
      <c r="C99" s="31">
        <v>4301051436</v>
      </c>
      <c r="D99" s="749">
        <v>4607091385731</v>
      </c>
      <c r="E99" s="750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 t="s">
        <v>122</v>
      </c>
      <c r="M99" s="33" t="s">
        <v>102</v>
      </c>
      <c r="N99" s="33"/>
      <c r="O99" s="32">
        <v>45</v>
      </c>
      <c r="P99" s="79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52"/>
      <c r="R99" s="752"/>
      <c r="S99" s="752"/>
      <c r="T99" s="753"/>
      <c r="U99" s="34"/>
      <c r="V99" s="34"/>
      <c r="W99" s="35" t="s">
        <v>69</v>
      </c>
      <c r="X99" s="741">
        <v>13.5</v>
      </c>
      <c r="Y99" s="742">
        <f t="shared" si="15"/>
        <v>13.5</v>
      </c>
      <c r="Z99" s="36">
        <f>IFERROR(IF(Y99=0,"",ROUNDUP(Y99/H99,0)*0.00651),"")</f>
        <v>3.2550000000000003E-2</v>
      </c>
      <c r="AA99" s="56"/>
      <c r="AB99" s="57"/>
      <c r="AC99" s="155" t="s">
        <v>200</v>
      </c>
      <c r="AG99" s="64"/>
      <c r="AJ99" s="68" t="s">
        <v>124</v>
      </c>
      <c r="AK99" s="68">
        <v>491.4</v>
      </c>
      <c r="BB99" s="156" t="s">
        <v>1</v>
      </c>
      <c r="BM99" s="64">
        <f t="shared" si="16"/>
        <v>14.759999999999998</v>
      </c>
      <c r="BN99" s="64">
        <f t="shared" si="17"/>
        <v>14.759999999999998</v>
      </c>
      <c r="BO99" s="64">
        <f t="shared" si="18"/>
        <v>2.7472527472527476E-2</v>
      </c>
      <c r="BP99" s="64">
        <f t="shared" si="19"/>
        <v>2.7472527472527476E-2</v>
      </c>
    </row>
    <row r="100" spans="1:68" ht="16.5" hidden="1" customHeight="1" x14ac:dyDescent="0.25">
      <c r="A100" s="54" t="s">
        <v>202</v>
      </c>
      <c r="B100" s="54" t="s">
        <v>204</v>
      </c>
      <c r="C100" s="31">
        <v>4301051718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135</v>
      </c>
      <c r="N100" s="33"/>
      <c r="O100" s="32">
        <v>45</v>
      </c>
      <c r="P100" s="765" t="s">
        <v>205</v>
      </c>
      <c r="Q100" s="752"/>
      <c r="R100" s="752"/>
      <c r="S100" s="752"/>
      <c r="T100" s="753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206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hidden="1" customHeight="1" x14ac:dyDescent="0.25">
      <c r="A101" s="54" t="s">
        <v>202</v>
      </c>
      <c r="B101" s="54" t="s">
        <v>207</v>
      </c>
      <c r="C101" s="31">
        <v>4301052039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102</v>
      </c>
      <c r="N101" s="33"/>
      <c r="O101" s="32">
        <v>45</v>
      </c>
      <c r="P101" s="1069" t="s">
        <v>208</v>
      </c>
      <c r="Q101" s="752"/>
      <c r="R101" s="752"/>
      <c r="S101" s="752"/>
      <c r="T101" s="753"/>
      <c r="U101" s="34"/>
      <c r="V101" s="34"/>
      <c r="W101" s="35" t="s">
        <v>69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200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hidden="1" customHeight="1" x14ac:dyDescent="0.25">
      <c r="A102" s="54" t="s">
        <v>209</v>
      </c>
      <c r="B102" s="54" t="s">
        <v>210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102</v>
      </c>
      <c r="N102" s="33"/>
      <c r="O102" s="32">
        <v>45</v>
      </c>
      <c r="P102" s="10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211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hidden="1" customHeight="1" x14ac:dyDescent="0.25">
      <c r="A103" s="54" t="s">
        <v>212</v>
      </c>
      <c r="B103" s="54" t="s">
        <v>213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101</v>
      </c>
      <c r="L103" s="32"/>
      <c r="M103" s="33" t="s">
        <v>102</v>
      </c>
      <c r="N103" s="33"/>
      <c r="O103" s="32">
        <v>45</v>
      </c>
      <c r="P103" s="8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hidden="1" customHeight="1" x14ac:dyDescent="0.25">
      <c r="A104" s="54" t="s">
        <v>212</v>
      </c>
      <c r="B104" s="54" t="s">
        <v>214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102</v>
      </c>
      <c r="N104" s="33"/>
      <c r="O104" s="32">
        <v>45</v>
      </c>
      <c r="P104" s="79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52"/>
      <c r="R104" s="752"/>
      <c r="S104" s="752"/>
      <c r="T104" s="753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61" t="s">
        <v>80</v>
      </c>
      <c r="Q105" s="762"/>
      <c r="R105" s="762"/>
      <c r="S105" s="762"/>
      <c r="T105" s="762"/>
      <c r="U105" s="762"/>
      <c r="V105" s="763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5</v>
      </c>
      <c r="Y105" s="743">
        <f>IFERROR(Y97/H97,"0")+IFERROR(Y98/H98,"0")+IFERROR(Y99/H99,"0")+IFERROR(Y100/H100,"0")+IFERROR(Y101/H101,"0")+IFERROR(Y102/H102,"0")+IFERROR(Y103/H103,"0")+IFERROR(Y104/H104,"0")</f>
        <v>5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3.2550000000000003E-2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61" t="s">
        <v>80</v>
      </c>
      <c r="Q106" s="762"/>
      <c r="R106" s="762"/>
      <c r="S106" s="762"/>
      <c r="T106" s="762"/>
      <c r="U106" s="762"/>
      <c r="V106" s="763"/>
      <c r="W106" s="37" t="s">
        <v>69</v>
      </c>
      <c r="X106" s="743">
        <f>IFERROR(SUM(X97:X104),"0")</f>
        <v>13.5</v>
      </c>
      <c r="Y106" s="743">
        <f>IFERROR(SUM(Y97:Y104),"0")</f>
        <v>13.5</v>
      </c>
      <c r="Z106" s="37"/>
      <c r="AA106" s="744"/>
      <c r="AB106" s="744"/>
      <c r="AC106" s="744"/>
    </row>
    <row r="107" spans="1:68" ht="16.5" hidden="1" customHeight="1" x14ac:dyDescent="0.25">
      <c r="A107" s="745" t="s">
        <v>215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8" t="s">
        <v>90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216</v>
      </c>
      <c r="B109" s="54" t="s">
        <v>217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216</v>
      </c>
      <c r="B110" s="54" t="s">
        <v>219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0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 t="s">
        <v>105</v>
      </c>
      <c r="M111" s="33" t="s">
        <v>102</v>
      </c>
      <c r="N111" s="33"/>
      <c r="O111" s="32">
        <v>50</v>
      </c>
      <c r="P111" s="10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 t="s">
        <v>106</v>
      </c>
      <c r="AK111" s="68">
        <v>45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222</v>
      </c>
      <c r="B112" s="54" t="s">
        <v>223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102</v>
      </c>
      <c r="N112" s="33"/>
      <c r="O112" s="32">
        <v>50</v>
      </c>
      <c r="P112" s="10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224</v>
      </c>
      <c r="B113" s="54" t="s">
        <v>225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102</v>
      </c>
      <c r="N113" s="33"/>
      <c r="O113" s="32">
        <v>50</v>
      </c>
      <c r="P113" s="8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61" t="s">
        <v>80</v>
      </c>
      <c r="Q114" s="762"/>
      <c r="R114" s="762"/>
      <c r="S114" s="762"/>
      <c r="T114" s="762"/>
      <c r="U114" s="762"/>
      <c r="V114" s="763"/>
      <c r="W114" s="37" t="s">
        <v>81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hidden="1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61" t="s">
        <v>80</v>
      </c>
      <c r="Q115" s="762"/>
      <c r="R115" s="762"/>
      <c r="S115" s="762"/>
      <c r="T115" s="762"/>
      <c r="U115" s="762"/>
      <c r="V115" s="763"/>
      <c r="W115" s="37" t="s">
        <v>69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hidden="1" customHeight="1" x14ac:dyDescent="0.25">
      <c r="A116" s="758" t="s">
        <v>139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226</v>
      </c>
      <c r="B117" s="54" t="s">
        <v>227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229</v>
      </c>
      <c r="B118" s="54" t="s">
        <v>230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231</v>
      </c>
      <c r="B119" s="54" t="s">
        <v>232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61" t="s">
        <v>80</v>
      </c>
      <c r="Q120" s="762"/>
      <c r="R120" s="762"/>
      <c r="S120" s="762"/>
      <c r="T120" s="762"/>
      <c r="U120" s="762"/>
      <c r="V120" s="763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61" t="s">
        <v>80</v>
      </c>
      <c r="Q121" s="762"/>
      <c r="R121" s="762"/>
      <c r="S121" s="762"/>
      <c r="T121" s="762"/>
      <c r="U121" s="762"/>
      <c r="V121" s="763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8" t="s">
        <v>64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233</v>
      </c>
      <c r="B123" s="54" t="s">
        <v>234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102</v>
      </c>
      <c r="N123" s="33"/>
      <c r="O123" s="32">
        <v>45</v>
      </c>
      <c r="P123" s="107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69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37.5" hidden="1" customHeight="1" x14ac:dyDescent="0.25">
      <c r="A124" s="54" t="s">
        <v>233</v>
      </c>
      <c r="B124" s="54" t="s">
        <v>236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102</v>
      </c>
      <c r="N124" s="33"/>
      <c r="O124" s="32">
        <v>45</v>
      </c>
      <c r="P124" s="115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69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hidden="1" customHeight="1" x14ac:dyDescent="0.25">
      <c r="A125" s="54" t="s">
        <v>238</v>
      </c>
      <c r="B125" s="54" t="s">
        <v>239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102</v>
      </c>
      <c r="N125" s="33"/>
      <c r="O125" s="32">
        <v>45</v>
      </c>
      <c r="P125" s="104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customHeight="1" x14ac:dyDescent="0.25">
      <c r="A126" s="54" t="s">
        <v>241</v>
      </c>
      <c r="B126" s="54" t="s">
        <v>242</v>
      </c>
      <c r="C126" s="31">
        <v>4301051362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102</v>
      </c>
      <c r="N126" s="33"/>
      <c r="O126" s="32">
        <v>45</v>
      </c>
      <c r="P126" s="11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52"/>
      <c r="R126" s="752"/>
      <c r="S126" s="752"/>
      <c r="T126" s="753"/>
      <c r="U126" s="34"/>
      <c r="V126" s="34"/>
      <c r="W126" s="35" t="s">
        <v>69</v>
      </c>
      <c r="X126" s="741">
        <v>9.9</v>
      </c>
      <c r="Y126" s="742">
        <f t="shared" si="20"/>
        <v>9.9</v>
      </c>
      <c r="Z126" s="36">
        <f>IFERROR(IF(Y126=0,"",ROUNDUP(Y126/H126,0)*0.00651),"")</f>
        <v>3.2550000000000003E-2</v>
      </c>
      <c r="AA126" s="56"/>
      <c r="AB126" s="57"/>
      <c r="AC126" s="189" t="s">
        <v>237</v>
      </c>
      <c r="AG126" s="64"/>
      <c r="AJ126" s="68"/>
      <c r="AK126" s="68">
        <v>0</v>
      </c>
      <c r="BB126" s="190" t="s">
        <v>1</v>
      </c>
      <c r="BM126" s="64">
        <f t="shared" si="21"/>
        <v>11.13</v>
      </c>
      <c r="BN126" s="64">
        <f t="shared" si="22"/>
        <v>11.13</v>
      </c>
      <c r="BO126" s="64">
        <f t="shared" si="23"/>
        <v>2.7472527472527476E-2</v>
      </c>
      <c r="BP126" s="64">
        <f t="shared" si="24"/>
        <v>2.7472527472527476E-2</v>
      </c>
    </row>
    <row r="127" spans="1:68" ht="37.5" hidden="1" customHeight="1" x14ac:dyDescent="0.25">
      <c r="A127" s="54" t="s">
        <v>243</v>
      </c>
      <c r="B127" s="54" t="s">
        <v>244</v>
      </c>
      <c r="C127" s="31">
        <v>4301051358</v>
      </c>
      <c r="D127" s="749">
        <v>4607091385748</v>
      </c>
      <c r="E127" s="750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122</v>
      </c>
      <c r="M127" s="33" t="s">
        <v>102</v>
      </c>
      <c r="N127" s="33"/>
      <c r="O127" s="32">
        <v>45</v>
      </c>
      <c r="P127" s="11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52"/>
      <c r="R127" s="752"/>
      <c r="S127" s="752"/>
      <c r="T127" s="753"/>
      <c r="U127" s="34"/>
      <c r="V127" s="34"/>
      <c r="W127" s="35" t="s">
        <v>69</v>
      </c>
      <c r="X127" s="741">
        <v>0</v>
      </c>
      <c r="Y127" s="742">
        <f t="shared" si="20"/>
        <v>0</v>
      </c>
      <c r="Z127" s="36" t="str">
        <f>IFERROR(IF(Y127=0,"",ROUNDUP(Y127/H127,0)*0.00651),"")</f>
        <v/>
      </c>
      <c r="AA127" s="56"/>
      <c r="AB127" s="57"/>
      <c r="AC127" s="191" t="s">
        <v>237</v>
      </c>
      <c r="AG127" s="64"/>
      <c r="AJ127" s="68" t="s">
        <v>124</v>
      </c>
      <c r="AK127" s="68">
        <v>491.4</v>
      </c>
      <c r="BB127" s="192" t="s">
        <v>1</v>
      </c>
      <c r="BM127" s="64">
        <f t="shared" si="21"/>
        <v>0</v>
      </c>
      <c r="BN127" s="64">
        <f t="shared" si="22"/>
        <v>0</v>
      </c>
      <c r="BO127" s="64">
        <f t="shared" si="23"/>
        <v>0</v>
      </c>
      <c r="BP127" s="64">
        <f t="shared" si="24"/>
        <v>0</v>
      </c>
    </row>
    <row r="128" spans="1:68" ht="27" hidden="1" customHeight="1" x14ac:dyDescent="0.25">
      <c r="A128" s="54" t="s">
        <v>245</v>
      </c>
      <c r="B128" s="54" t="s">
        <v>246</v>
      </c>
      <c r="C128" s="31">
        <v>4301051740</v>
      </c>
      <c r="D128" s="749">
        <v>4680115884533</v>
      </c>
      <c r="E128" s="750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102</v>
      </c>
      <c r="N128" s="33"/>
      <c r="O128" s="32">
        <v>45</v>
      </c>
      <c r="P128" s="11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52"/>
      <c r="R128" s="752"/>
      <c r="S128" s="752"/>
      <c r="T128" s="753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240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hidden="1" customHeight="1" x14ac:dyDescent="0.25">
      <c r="A129" s="54" t="s">
        <v>247</v>
      </c>
      <c r="B129" s="54" t="s">
        <v>248</v>
      </c>
      <c r="C129" s="31">
        <v>4301051480</v>
      </c>
      <c r="D129" s="749">
        <v>4680115882645</v>
      </c>
      <c r="E129" s="750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52"/>
      <c r="R129" s="752"/>
      <c r="S129" s="752"/>
      <c r="T129" s="753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249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47"/>
      <c r="B130" s="746"/>
      <c r="C130" s="746"/>
      <c r="D130" s="746"/>
      <c r="E130" s="746"/>
      <c r="F130" s="746"/>
      <c r="G130" s="746"/>
      <c r="H130" s="746"/>
      <c r="I130" s="746"/>
      <c r="J130" s="746"/>
      <c r="K130" s="746"/>
      <c r="L130" s="746"/>
      <c r="M130" s="746"/>
      <c r="N130" s="746"/>
      <c r="O130" s="748"/>
      <c r="P130" s="761" t="s">
        <v>80</v>
      </c>
      <c r="Q130" s="762"/>
      <c r="R130" s="762"/>
      <c r="S130" s="762"/>
      <c r="T130" s="762"/>
      <c r="U130" s="762"/>
      <c r="V130" s="763"/>
      <c r="W130" s="37" t="s">
        <v>81</v>
      </c>
      <c r="X130" s="743">
        <f>IFERROR(X123/H123,"0")+IFERROR(X124/H124,"0")+IFERROR(X125/H125,"0")+IFERROR(X126/H126,"0")+IFERROR(X127/H127,"0")+IFERROR(X128/H128,"0")+IFERROR(X129/H129,"0")</f>
        <v>5</v>
      </c>
      <c r="Y130" s="743">
        <f>IFERROR(Y123/H123,"0")+IFERROR(Y124/H124,"0")+IFERROR(Y125/H125,"0")+IFERROR(Y126/H126,"0")+IFERROR(Y127/H127,"0")+IFERROR(Y128/H128,"0")+IFERROR(Y129/H129,"0")</f>
        <v>5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3.2550000000000003E-2</v>
      </c>
      <c r="AA130" s="744"/>
      <c r="AB130" s="744"/>
      <c r="AC130" s="744"/>
    </row>
    <row r="131" spans="1:68" x14ac:dyDescent="0.2">
      <c r="A131" s="746"/>
      <c r="B131" s="746"/>
      <c r="C131" s="746"/>
      <c r="D131" s="746"/>
      <c r="E131" s="746"/>
      <c r="F131" s="746"/>
      <c r="G131" s="746"/>
      <c r="H131" s="746"/>
      <c r="I131" s="746"/>
      <c r="J131" s="746"/>
      <c r="K131" s="746"/>
      <c r="L131" s="746"/>
      <c r="M131" s="746"/>
      <c r="N131" s="746"/>
      <c r="O131" s="748"/>
      <c r="P131" s="761" t="s">
        <v>80</v>
      </c>
      <c r="Q131" s="762"/>
      <c r="R131" s="762"/>
      <c r="S131" s="762"/>
      <c r="T131" s="762"/>
      <c r="U131" s="762"/>
      <c r="V131" s="763"/>
      <c r="W131" s="37" t="s">
        <v>69</v>
      </c>
      <c r="X131" s="743">
        <f>IFERROR(SUM(X123:X129),"0")</f>
        <v>9.9</v>
      </c>
      <c r="Y131" s="743">
        <f>IFERROR(SUM(Y123:Y129),"0")</f>
        <v>9.9</v>
      </c>
      <c r="Z131" s="37"/>
      <c r="AA131" s="744"/>
      <c r="AB131" s="744"/>
      <c r="AC131" s="744"/>
    </row>
    <row r="132" spans="1:68" ht="14.25" hidden="1" customHeight="1" x14ac:dyDescent="0.25">
      <c r="A132" s="758" t="s">
        <v>181</v>
      </c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6"/>
      <c r="P132" s="746"/>
      <c r="Q132" s="746"/>
      <c r="R132" s="746"/>
      <c r="S132" s="746"/>
      <c r="T132" s="746"/>
      <c r="U132" s="746"/>
      <c r="V132" s="746"/>
      <c r="W132" s="746"/>
      <c r="X132" s="746"/>
      <c r="Y132" s="746"/>
      <c r="Z132" s="746"/>
      <c r="AA132" s="737"/>
      <c r="AB132" s="737"/>
      <c r="AC132" s="737"/>
    </row>
    <row r="133" spans="1:68" ht="37.5" hidden="1" customHeight="1" x14ac:dyDescent="0.25">
      <c r="A133" s="54" t="s">
        <v>250</v>
      </c>
      <c r="B133" s="54" t="s">
        <v>251</v>
      </c>
      <c r="C133" s="31">
        <v>4301060356</v>
      </c>
      <c r="D133" s="749">
        <v>4680115882652</v>
      </c>
      <c r="E133" s="750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52"/>
      <c r="R133" s="752"/>
      <c r="S133" s="752"/>
      <c r="T133" s="753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4301060317</v>
      </c>
      <c r="D134" s="749">
        <v>4680115880238</v>
      </c>
      <c r="E134" s="750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102</v>
      </c>
      <c r="N134" s="33"/>
      <c r="O134" s="32">
        <v>40</v>
      </c>
      <c r="P134" s="114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52"/>
      <c r="R134" s="752"/>
      <c r="S134" s="752"/>
      <c r="T134" s="753"/>
      <c r="U134" s="34"/>
      <c r="V134" s="34"/>
      <c r="W134" s="35" t="s">
        <v>69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47"/>
      <c r="B135" s="746"/>
      <c r="C135" s="746"/>
      <c r="D135" s="746"/>
      <c r="E135" s="746"/>
      <c r="F135" s="746"/>
      <c r="G135" s="746"/>
      <c r="H135" s="746"/>
      <c r="I135" s="746"/>
      <c r="J135" s="746"/>
      <c r="K135" s="746"/>
      <c r="L135" s="746"/>
      <c r="M135" s="746"/>
      <c r="N135" s="746"/>
      <c r="O135" s="748"/>
      <c r="P135" s="761" t="s">
        <v>80</v>
      </c>
      <c r="Q135" s="762"/>
      <c r="R135" s="762"/>
      <c r="S135" s="762"/>
      <c r="T135" s="762"/>
      <c r="U135" s="762"/>
      <c r="V135" s="763"/>
      <c r="W135" s="37" t="s">
        <v>81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hidden="1" x14ac:dyDescent="0.2">
      <c r="A136" s="746"/>
      <c r="B136" s="746"/>
      <c r="C136" s="746"/>
      <c r="D136" s="746"/>
      <c r="E136" s="746"/>
      <c r="F136" s="746"/>
      <c r="G136" s="746"/>
      <c r="H136" s="746"/>
      <c r="I136" s="746"/>
      <c r="J136" s="746"/>
      <c r="K136" s="746"/>
      <c r="L136" s="746"/>
      <c r="M136" s="746"/>
      <c r="N136" s="746"/>
      <c r="O136" s="748"/>
      <c r="P136" s="761" t="s">
        <v>80</v>
      </c>
      <c r="Q136" s="762"/>
      <c r="R136" s="762"/>
      <c r="S136" s="762"/>
      <c r="T136" s="762"/>
      <c r="U136" s="762"/>
      <c r="V136" s="763"/>
      <c r="W136" s="37" t="s">
        <v>69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hidden="1" customHeight="1" x14ac:dyDescent="0.25">
      <c r="A137" s="745" t="s">
        <v>256</v>
      </c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6"/>
      <c r="P137" s="746"/>
      <c r="Q137" s="746"/>
      <c r="R137" s="746"/>
      <c r="S137" s="746"/>
      <c r="T137" s="746"/>
      <c r="U137" s="746"/>
      <c r="V137" s="746"/>
      <c r="W137" s="746"/>
      <c r="X137" s="746"/>
      <c r="Y137" s="746"/>
      <c r="Z137" s="746"/>
      <c r="AA137" s="736"/>
      <c r="AB137" s="736"/>
      <c r="AC137" s="736"/>
    </row>
    <row r="138" spans="1:68" ht="14.25" hidden="1" customHeight="1" x14ac:dyDescent="0.25">
      <c r="A138" s="758" t="s">
        <v>90</v>
      </c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6"/>
      <c r="P138" s="746"/>
      <c r="Q138" s="746"/>
      <c r="R138" s="746"/>
      <c r="S138" s="746"/>
      <c r="T138" s="746"/>
      <c r="U138" s="746"/>
      <c r="V138" s="746"/>
      <c r="W138" s="746"/>
      <c r="X138" s="746"/>
      <c r="Y138" s="746"/>
      <c r="Z138" s="746"/>
      <c r="AA138" s="737"/>
      <c r="AB138" s="737"/>
      <c r="AC138" s="737"/>
    </row>
    <row r="139" spans="1:68" ht="27" hidden="1" customHeight="1" x14ac:dyDescent="0.25">
      <c r="A139" s="54" t="s">
        <v>257</v>
      </c>
      <c r="B139" s="54" t="s">
        <v>258</v>
      </c>
      <c r="C139" s="31">
        <v>4301011562</v>
      </c>
      <c r="D139" s="749">
        <v>4680115882577</v>
      </c>
      <c r="E139" s="750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5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52"/>
      <c r="R139" s="752"/>
      <c r="S139" s="752"/>
      <c r="T139" s="753"/>
      <c r="U139" s="34"/>
      <c r="V139" s="34"/>
      <c r="W139" s="35" t="s">
        <v>69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259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257</v>
      </c>
      <c r="B140" s="54" t="s">
        <v>260</v>
      </c>
      <c r="C140" s="31">
        <v>4301011564</v>
      </c>
      <c r="D140" s="749">
        <v>4680115882577</v>
      </c>
      <c r="E140" s="750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4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752"/>
      <c r="R140" s="752"/>
      <c r="S140" s="752"/>
      <c r="T140" s="753"/>
      <c r="U140" s="34"/>
      <c r="V140" s="34"/>
      <c r="W140" s="35" t="s">
        <v>69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259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47"/>
      <c r="B141" s="746"/>
      <c r="C141" s="746"/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8"/>
      <c r="P141" s="761" t="s">
        <v>80</v>
      </c>
      <c r="Q141" s="762"/>
      <c r="R141" s="762"/>
      <c r="S141" s="762"/>
      <c r="T141" s="762"/>
      <c r="U141" s="762"/>
      <c r="V141" s="763"/>
      <c r="W141" s="37" t="s">
        <v>81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hidden="1" x14ac:dyDescent="0.2">
      <c r="A142" s="746"/>
      <c r="B142" s="746"/>
      <c r="C142" s="746"/>
      <c r="D142" s="746"/>
      <c r="E142" s="746"/>
      <c r="F142" s="746"/>
      <c r="G142" s="746"/>
      <c r="H142" s="746"/>
      <c r="I142" s="746"/>
      <c r="J142" s="746"/>
      <c r="K142" s="746"/>
      <c r="L142" s="746"/>
      <c r="M142" s="746"/>
      <c r="N142" s="746"/>
      <c r="O142" s="748"/>
      <c r="P142" s="761" t="s">
        <v>80</v>
      </c>
      <c r="Q142" s="762"/>
      <c r="R142" s="762"/>
      <c r="S142" s="762"/>
      <c r="T142" s="762"/>
      <c r="U142" s="762"/>
      <c r="V142" s="763"/>
      <c r="W142" s="37" t="s">
        <v>69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hidden="1" customHeight="1" x14ac:dyDescent="0.25">
      <c r="A143" s="758" t="s">
        <v>150</v>
      </c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6"/>
      <c r="P143" s="746"/>
      <c r="Q143" s="746"/>
      <c r="R143" s="746"/>
      <c r="S143" s="746"/>
      <c r="T143" s="746"/>
      <c r="U143" s="746"/>
      <c r="V143" s="746"/>
      <c r="W143" s="746"/>
      <c r="X143" s="746"/>
      <c r="Y143" s="746"/>
      <c r="Z143" s="746"/>
      <c r="AA143" s="737"/>
      <c r="AB143" s="737"/>
      <c r="AC143" s="737"/>
    </row>
    <row r="144" spans="1:68" ht="27" hidden="1" customHeight="1" x14ac:dyDescent="0.25">
      <c r="A144" s="54" t="s">
        <v>261</v>
      </c>
      <c r="B144" s="54" t="s">
        <v>262</v>
      </c>
      <c r="C144" s="31">
        <v>4301031235</v>
      </c>
      <c r="D144" s="749">
        <v>4680115883444</v>
      </c>
      <c r="E144" s="750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752"/>
      <c r="R144" s="752"/>
      <c r="S144" s="752"/>
      <c r="T144" s="753"/>
      <c r="U144" s="34"/>
      <c r="V144" s="34"/>
      <c r="W144" s="35" t="s">
        <v>69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263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hidden="1" customHeight="1" x14ac:dyDescent="0.25">
      <c r="A145" s="54" t="s">
        <v>261</v>
      </c>
      <c r="B145" s="54" t="s">
        <v>264</v>
      </c>
      <c r="C145" s="31">
        <v>4301031234</v>
      </c>
      <c r="D145" s="749">
        <v>4680115883444</v>
      </c>
      <c r="E145" s="750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752"/>
      <c r="R145" s="752"/>
      <c r="S145" s="752"/>
      <c r="T145" s="753"/>
      <c r="U145" s="34"/>
      <c r="V145" s="34"/>
      <c r="W145" s="35" t="s">
        <v>69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263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47"/>
      <c r="B146" s="746"/>
      <c r="C146" s="746"/>
      <c r="D146" s="746"/>
      <c r="E146" s="746"/>
      <c r="F146" s="746"/>
      <c r="G146" s="746"/>
      <c r="H146" s="746"/>
      <c r="I146" s="746"/>
      <c r="J146" s="746"/>
      <c r="K146" s="746"/>
      <c r="L146" s="746"/>
      <c r="M146" s="746"/>
      <c r="N146" s="746"/>
      <c r="O146" s="748"/>
      <c r="P146" s="761" t="s">
        <v>80</v>
      </c>
      <c r="Q146" s="762"/>
      <c r="R146" s="762"/>
      <c r="S146" s="762"/>
      <c r="T146" s="762"/>
      <c r="U146" s="762"/>
      <c r="V146" s="763"/>
      <c r="W146" s="37" t="s">
        <v>81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hidden="1" x14ac:dyDescent="0.2">
      <c r="A147" s="746"/>
      <c r="B147" s="746"/>
      <c r="C147" s="746"/>
      <c r="D147" s="746"/>
      <c r="E147" s="746"/>
      <c r="F147" s="746"/>
      <c r="G147" s="746"/>
      <c r="H147" s="746"/>
      <c r="I147" s="746"/>
      <c r="J147" s="746"/>
      <c r="K147" s="746"/>
      <c r="L147" s="746"/>
      <c r="M147" s="746"/>
      <c r="N147" s="746"/>
      <c r="O147" s="748"/>
      <c r="P147" s="761" t="s">
        <v>80</v>
      </c>
      <c r="Q147" s="762"/>
      <c r="R147" s="762"/>
      <c r="S147" s="762"/>
      <c r="T147" s="762"/>
      <c r="U147" s="762"/>
      <c r="V147" s="763"/>
      <c r="W147" s="37" t="s">
        <v>69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hidden="1" customHeight="1" x14ac:dyDescent="0.25">
      <c r="A148" s="758" t="s">
        <v>64</v>
      </c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6"/>
      <c r="P148" s="746"/>
      <c r="Q148" s="746"/>
      <c r="R148" s="746"/>
      <c r="S148" s="746"/>
      <c r="T148" s="746"/>
      <c r="U148" s="746"/>
      <c r="V148" s="746"/>
      <c r="W148" s="746"/>
      <c r="X148" s="746"/>
      <c r="Y148" s="746"/>
      <c r="Z148" s="746"/>
      <c r="AA148" s="737"/>
      <c r="AB148" s="737"/>
      <c r="AC148" s="737"/>
    </row>
    <row r="149" spans="1:68" ht="16.5" hidden="1" customHeight="1" x14ac:dyDescent="0.25">
      <c r="A149" s="54" t="s">
        <v>265</v>
      </c>
      <c r="B149" s="54" t="s">
        <v>266</v>
      </c>
      <c r="C149" s="31">
        <v>4301051477</v>
      </c>
      <c r="D149" s="749">
        <v>4680115882584</v>
      </c>
      <c r="E149" s="750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52"/>
      <c r="R149" s="752"/>
      <c r="S149" s="752"/>
      <c r="T149" s="753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259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265</v>
      </c>
      <c r="B150" s="54" t="s">
        <v>267</v>
      </c>
      <c r="C150" s="31">
        <v>4301051476</v>
      </c>
      <c r="D150" s="749">
        <v>4680115882584</v>
      </c>
      <c r="E150" s="750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52"/>
      <c r="R150" s="752"/>
      <c r="S150" s="752"/>
      <c r="T150" s="753"/>
      <c r="U150" s="34"/>
      <c r="V150" s="34"/>
      <c r="W150" s="35" t="s">
        <v>69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47"/>
      <c r="B151" s="746"/>
      <c r="C151" s="746"/>
      <c r="D151" s="746"/>
      <c r="E151" s="746"/>
      <c r="F151" s="746"/>
      <c r="G151" s="746"/>
      <c r="H151" s="746"/>
      <c r="I151" s="746"/>
      <c r="J151" s="746"/>
      <c r="K151" s="746"/>
      <c r="L151" s="746"/>
      <c r="M151" s="746"/>
      <c r="N151" s="746"/>
      <c r="O151" s="748"/>
      <c r="P151" s="761" t="s">
        <v>80</v>
      </c>
      <c r="Q151" s="762"/>
      <c r="R151" s="762"/>
      <c r="S151" s="762"/>
      <c r="T151" s="762"/>
      <c r="U151" s="762"/>
      <c r="V151" s="763"/>
      <c r="W151" s="37" t="s">
        <v>81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hidden="1" x14ac:dyDescent="0.2">
      <c r="A152" s="746"/>
      <c r="B152" s="746"/>
      <c r="C152" s="746"/>
      <c r="D152" s="746"/>
      <c r="E152" s="746"/>
      <c r="F152" s="746"/>
      <c r="G152" s="746"/>
      <c r="H152" s="746"/>
      <c r="I152" s="746"/>
      <c r="J152" s="746"/>
      <c r="K152" s="746"/>
      <c r="L152" s="746"/>
      <c r="M152" s="746"/>
      <c r="N152" s="746"/>
      <c r="O152" s="748"/>
      <c r="P152" s="761" t="s">
        <v>80</v>
      </c>
      <c r="Q152" s="762"/>
      <c r="R152" s="762"/>
      <c r="S152" s="762"/>
      <c r="T152" s="762"/>
      <c r="U152" s="762"/>
      <c r="V152" s="763"/>
      <c r="W152" s="37" t="s">
        <v>69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hidden="1" customHeight="1" x14ac:dyDescent="0.25">
      <c r="A153" s="745" t="s">
        <v>88</v>
      </c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6"/>
      <c r="P153" s="746"/>
      <c r="Q153" s="746"/>
      <c r="R153" s="746"/>
      <c r="S153" s="746"/>
      <c r="T153" s="746"/>
      <c r="U153" s="746"/>
      <c r="V153" s="746"/>
      <c r="W153" s="746"/>
      <c r="X153" s="746"/>
      <c r="Y153" s="746"/>
      <c r="Z153" s="746"/>
      <c r="AA153" s="736"/>
      <c r="AB153" s="736"/>
      <c r="AC153" s="736"/>
    </row>
    <row r="154" spans="1:68" ht="14.25" hidden="1" customHeight="1" x14ac:dyDescent="0.25">
      <c r="A154" s="758" t="s">
        <v>90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737"/>
      <c r="AB154" s="737"/>
      <c r="AC154" s="737"/>
    </row>
    <row r="155" spans="1:68" ht="27" hidden="1" customHeight="1" x14ac:dyDescent="0.25">
      <c r="A155" s="54" t="s">
        <v>268</v>
      </c>
      <c r="B155" s="54" t="s">
        <v>269</v>
      </c>
      <c r="C155" s="31">
        <v>4301011705</v>
      </c>
      <c r="D155" s="749">
        <v>4607091384604</v>
      </c>
      <c r="E155" s="750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52"/>
      <c r="R155" s="752"/>
      <c r="S155" s="752"/>
      <c r="T155" s="753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270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47"/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8"/>
      <c r="P156" s="761" t="s">
        <v>80</v>
      </c>
      <c r="Q156" s="762"/>
      <c r="R156" s="762"/>
      <c r="S156" s="762"/>
      <c r="T156" s="762"/>
      <c r="U156" s="762"/>
      <c r="V156" s="763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hidden="1" x14ac:dyDescent="0.2">
      <c r="A157" s="746"/>
      <c r="B157" s="746"/>
      <c r="C157" s="746"/>
      <c r="D157" s="746"/>
      <c r="E157" s="746"/>
      <c r="F157" s="746"/>
      <c r="G157" s="746"/>
      <c r="H157" s="746"/>
      <c r="I157" s="746"/>
      <c r="J157" s="746"/>
      <c r="K157" s="746"/>
      <c r="L157" s="746"/>
      <c r="M157" s="746"/>
      <c r="N157" s="746"/>
      <c r="O157" s="748"/>
      <c r="P157" s="761" t="s">
        <v>80</v>
      </c>
      <c r="Q157" s="762"/>
      <c r="R157" s="762"/>
      <c r="S157" s="762"/>
      <c r="T157" s="762"/>
      <c r="U157" s="762"/>
      <c r="V157" s="763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hidden="1" customHeight="1" x14ac:dyDescent="0.25">
      <c r="A158" s="758" t="s">
        <v>150</v>
      </c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6"/>
      <c r="P158" s="746"/>
      <c r="Q158" s="746"/>
      <c r="R158" s="746"/>
      <c r="S158" s="746"/>
      <c r="T158" s="746"/>
      <c r="U158" s="746"/>
      <c r="V158" s="746"/>
      <c r="W158" s="746"/>
      <c r="X158" s="746"/>
      <c r="Y158" s="746"/>
      <c r="Z158" s="746"/>
      <c r="AA158" s="737"/>
      <c r="AB158" s="737"/>
      <c r="AC158" s="737"/>
    </row>
    <row r="159" spans="1:68" ht="16.5" hidden="1" customHeight="1" x14ac:dyDescent="0.25">
      <c r="A159" s="54" t="s">
        <v>271</v>
      </c>
      <c r="B159" s="54" t="s">
        <v>272</v>
      </c>
      <c r="C159" s="31">
        <v>4301030895</v>
      </c>
      <c r="D159" s="749">
        <v>4607091387667</v>
      </c>
      <c r="E159" s="750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10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52"/>
      <c r="R159" s="752"/>
      <c r="S159" s="752"/>
      <c r="T159" s="753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273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274</v>
      </c>
      <c r="B160" s="54" t="s">
        <v>275</v>
      </c>
      <c r="C160" s="31">
        <v>4301030961</v>
      </c>
      <c r="D160" s="749">
        <v>4607091387636</v>
      </c>
      <c r="E160" s="750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52"/>
      <c r="R160" s="752"/>
      <c r="S160" s="752"/>
      <c r="T160" s="753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277</v>
      </c>
      <c r="B161" s="54" t="s">
        <v>278</v>
      </c>
      <c r="C161" s="31">
        <v>4301030963</v>
      </c>
      <c r="D161" s="749">
        <v>4607091382426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280</v>
      </c>
      <c r="B162" s="54" t="s">
        <v>281</v>
      </c>
      <c r="C162" s="31">
        <v>4301030962</v>
      </c>
      <c r="D162" s="749">
        <v>4607091386547</v>
      </c>
      <c r="E162" s="750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52"/>
      <c r="R162" s="752"/>
      <c r="S162" s="752"/>
      <c r="T162" s="753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276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282</v>
      </c>
      <c r="B163" s="54" t="s">
        <v>283</v>
      </c>
      <c r="C163" s="31">
        <v>4301030964</v>
      </c>
      <c r="D163" s="749">
        <v>4607091382464</v>
      </c>
      <c r="E163" s="750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52"/>
      <c r="R163" s="752"/>
      <c r="S163" s="752"/>
      <c r="T163" s="753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279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47"/>
      <c r="B164" s="746"/>
      <c r="C164" s="746"/>
      <c r="D164" s="746"/>
      <c r="E164" s="746"/>
      <c r="F164" s="746"/>
      <c r="G164" s="746"/>
      <c r="H164" s="746"/>
      <c r="I164" s="746"/>
      <c r="J164" s="746"/>
      <c r="K164" s="746"/>
      <c r="L164" s="746"/>
      <c r="M164" s="746"/>
      <c r="N164" s="746"/>
      <c r="O164" s="748"/>
      <c r="P164" s="761" t="s">
        <v>80</v>
      </c>
      <c r="Q164" s="762"/>
      <c r="R164" s="762"/>
      <c r="S164" s="762"/>
      <c r="T164" s="762"/>
      <c r="U164" s="762"/>
      <c r="V164" s="763"/>
      <c r="W164" s="37" t="s">
        <v>81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hidden="1" x14ac:dyDescent="0.2">
      <c r="A165" s="746"/>
      <c r="B165" s="746"/>
      <c r="C165" s="746"/>
      <c r="D165" s="746"/>
      <c r="E165" s="746"/>
      <c r="F165" s="746"/>
      <c r="G165" s="746"/>
      <c r="H165" s="746"/>
      <c r="I165" s="746"/>
      <c r="J165" s="746"/>
      <c r="K165" s="746"/>
      <c r="L165" s="746"/>
      <c r="M165" s="746"/>
      <c r="N165" s="746"/>
      <c r="O165" s="748"/>
      <c r="P165" s="761" t="s">
        <v>80</v>
      </c>
      <c r="Q165" s="762"/>
      <c r="R165" s="762"/>
      <c r="S165" s="762"/>
      <c r="T165" s="762"/>
      <c r="U165" s="762"/>
      <c r="V165" s="763"/>
      <c r="W165" s="37" t="s">
        <v>69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hidden="1" customHeight="1" x14ac:dyDescent="0.25">
      <c r="A166" s="758" t="s">
        <v>64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737"/>
      <c r="AB166" s="737"/>
      <c r="AC166" s="737"/>
    </row>
    <row r="167" spans="1:68" ht="16.5" hidden="1" customHeight="1" x14ac:dyDescent="0.25">
      <c r="A167" s="54" t="s">
        <v>284</v>
      </c>
      <c r="B167" s="54" t="s">
        <v>285</v>
      </c>
      <c r="C167" s="31">
        <v>4301051653</v>
      </c>
      <c r="D167" s="749">
        <v>4607091386264</v>
      </c>
      <c r="E167" s="750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102</v>
      </c>
      <c r="N167" s="33"/>
      <c r="O167" s="32">
        <v>31</v>
      </c>
      <c r="P167" s="8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52"/>
      <c r="R167" s="752"/>
      <c r="S167" s="752"/>
      <c r="T167" s="753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286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287</v>
      </c>
      <c r="B168" s="54" t="s">
        <v>288</v>
      </c>
      <c r="C168" s="31">
        <v>4301051313</v>
      </c>
      <c r="D168" s="749">
        <v>4607091385427</v>
      </c>
      <c r="E168" s="750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52"/>
      <c r="R168" s="752"/>
      <c r="S168" s="752"/>
      <c r="T168" s="753"/>
      <c r="U168" s="34"/>
      <c r="V168" s="34"/>
      <c r="W168" s="35" t="s">
        <v>69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289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47"/>
      <c r="B169" s="746"/>
      <c r="C169" s="746"/>
      <c r="D169" s="746"/>
      <c r="E169" s="746"/>
      <c r="F169" s="746"/>
      <c r="G169" s="746"/>
      <c r="H169" s="746"/>
      <c r="I169" s="746"/>
      <c r="J169" s="746"/>
      <c r="K169" s="746"/>
      <c r="L169" s="746"/>
      <c r="M169" s="746"/>
      <c r="N169" s="746"/>
      <c r="O169" s="748"/>
      <c r="P169" s="761" t="s">
        <v>80</v>
      </c>
      <c r="Q169" s="762"/>
      <c r="R169" s="762"/>
      <c r="S169" s="762"/>
      <c r="T169" s="762"/>
      <c r="U169" s="762"/>
      <c r="V169" s="763"/>
      <c r="W169" s="37" t="s">
        <v>81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hidden="1" x14ac:dyDescent="0.2">
      <c r="A170" s="746"/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48"/>
      <c r="P170" s="761" t="s">
        <v>80</v>
      </c>
      <c r="Q170" s="762"/>
      <c r="R170" s="762"/>
      <c r="S170" s="762"/>
      <c r="T170" s="762"/>
      <c r="U170" s="762"/>
      <c r="V170" s="763"/>
      <c r="W170" s="37" t="s">
        <v>69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hidden="1" customHeight="1" x14ac:dyDescent="0.2">
      <c r="A171" s="803" t="s">
        <v>290</v>
      </c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4"/>
      <c r="P171" s="804"/>
      <c r="Q171" s="804"/>
      <c r="R171" s="804"/>
      <c r="S171" s="804"/>
      <c r="T171" s="804"/>
      <c r="U171" s="804"/>
      <c r="V171" s="804"/>
      <c r="W171" s="804"/>
      <c r="X171" s="804"/>
      <c r="Y171" s="804"/>
      <c r="Z171" s="804"/>
      <c r="AA171" s="48"/>
      <c r="AB171" s="48"/>
      <c r="AC171" s="48"/>
    </row>
    <row r="172" spans="1:68" ht="16.5" hidden="1" customHeight="1" x14ac:dyDescent="0.25">
      <c r="A172" s="745" t="s">
        <v>291</v>
      </c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6"/>
      <c r="P172" s="746"/>
      <c r="Q172" s="746"/>
      <c r="R172" s="746"/>
      <c r="S172" s="746"/>
      <c r="T172" s="746"/>
      <c r="U172" s="746"/>
      <c r="V172" s="746"/>
      <c r="W172" s="746"/>
      <c r="X172" s="746"/>
      <c r="Y172" s="746"/>
      <c r="Z172" s="746"/>
      <c r="AA172" s="736"/>
      <c r="AB172" s="736"/>
      <c r="AC172" s="736"/>
    </row>
    <row r="173" spans="1:68" ht="14.25" hidden="1" customHeight="1" x14ac:dyDescent="0.25">
      <c r="A173" s="758" t="s">
        <v>139</v>
      </c>
      <c r="B173" s="746"/>
      <c r="C173" s="746"/>
      <c r="D173" s="746"/>
      <c r="E173" s="746"/>
      <c r="F173" s="746"/>
      <c r="G173" s="746"/>
      <c r="H173" s="746"/>
      <c r="I173" s="746"/>
      <c r="J173" s="746"/>
      <c r="K173" s="746"/>
      <c r="L173" s="746"/>
      <c r="M173" s="746"/>
      <c r="N173" s="746"/>
      <c r="O173" s="746"/>
      <c r="P173" s="746"/>
      <c r="Q173" s="746"/>
      <c r="R173" s="746"/>
      <c r="S173" s="746"/>
      <c r="T173" s="746"/>
      <c r="U173" s="746"/>
      <c r="V173" s="746"/>
      <c r="W173" s="746"/>
      <c r="X173" s="746"/>
      <c r="Y173" s="746"/>
      <c r="Z173" s="746"/>
      <c r="AA173" s="737"/>
      <c r="AB173" s="737"/>
      <c r="AC173" s="737"/>
    </row>
    <row r="174" spans="1:68" ht="27" hidden="1" customHeight="1" x14ac:dyDescent="0.25">
      <c r="A174" s="54" t="s">
        <v>292</v>
      </c>
      <c r="B174" s="54" t="s">
        <v>293</v>
      </c>
      <c r="C174" s="31">
        <v>4301020323</v>
      </c>
      <c r="D174" s="749">
        <v>4680115886223</v>
      </c>
      <c r="E174" s="750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52"/>
      <c r="R174" s="752"/>
      <c r="S174" s="752"/>
      <c r="T174" s="753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294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747"/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8"/>
      <c r="P175" s="761" t="s">
        <v>80</v>
      </c>
      <c r="Q175" s="762"/>
      <c r="R175" s="762"/>
      <c r="S175" s="762"/>
      <c r="T175" s="762"/>
      <c r="U175" s="762"/>
      <c r="V175" s="763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hidden="1" x14ac:dyDescent="0.2">
      <c r="A176" s="746"/>
      <c r="B176" s="746"/>
      <c r="C176" s="746"/>
      <c r="D176" s="746"/>
      <c r="E176" s="746"/>
      <c r="F176" s="746"/>
      <c r="G176" s="746"/>
      <c r="H176" s="746"/>
      <c r="I176" s="746"/>
      <c r="J176" s="746"/>
      <c r="K176" s="746"/>
      <c r="L176" s="746"/>
      <c r="M176" s="746"/>
      <c r="N176" s="746"/>
      <c r="O176" s="748"/>
      <c r="P176" s="761" t="s">
        <v>80</v>
      </c>
      <c r="Q176" s="762"/>
      <c r="R176" s="762"/>
      <c r="S176" s="762"/>
      <c r="T176" s="762"/>
      <c r="U176" s="762"/>
      <c r="V176" s="763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hidden="1" customHeight="1" x14ac:dyDescent="0.25">
      <c r="A177" s="758" t="s">
        <v>150</v>
      </c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6"/>
      <c r="P177" s="746"/>
      <c r="Q177" s="746"/>
      <c r="R177" s="746"/>
      <c r="S177" s="746"/>
      <c r="T177" s="746"/>
      <c r="U177" s="746"/>
      <c r="V177" s="746"/>
      <c r="W177" s="746"/>
      <c r="X177" s="746"/>
      <c r="Y177" s="746"/>
      <c r="Z177" s="746"/>
      <c r="AA177" s="737"/>
      <c r="AB177" s="737"/>
      <c r="AC177" s="737"/>
    </row>
    <row r="178" spans="1:68" ht="27" hidden="1" customHeight="1" x14ac:dyDescent="0.25">
      <c r="A178" s="54" t="s">
        <v>295</v>
      </c>
      <c r="B178" s="54" t="s">
        <v>296</v>
      </c>
      <c r="C178" s="31">
        <v>4301031399</v>
      </c>
      <c r="D178" s="749">
        <v>4680115886537</v>
      </c>
      <c r="E178" s="750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61" t="s">
        <v>297</v>
      </c>
      <c r="Q178" s="752"/>
      <c r="R178" s="752"/>
      <c r="S178" s="752"/>
      <c r="T178" s="753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298</v>
      </c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hidden="1" customHeight="1" x14ac:dyDescent="0.25">
      <c r="A179" s="54" t="s">
        <v>300</v>
      </c>
      <c r="B179" s="54" t="s">
        <v>301</v>
      </c>
      <c r="C179" s="31">
        <v>4301031191</v>
      </c>
      <c r="D179" s="749">
        <v>4680115880993</v>
      </c>
      <c r="E179" s="750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52"/>
      <c r="R179" s="752"/>
      <c r="S179" s="752"/>
      <c r="T179" s="753"/>
      <c r="U179" s="34"/>
      <c r="V179" s="34"/>
      <c r="W179" s="35" t="s">
        <v>69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hidden="1" customHeight="1" x14ac:dyDescent="0.25">
      <c r="A180" s="54" t="s">
        <v>303</v>
      </c>
      <c r="B180" s="54" t="s">
        <v>304</v>
      </c>
      <c r="C180" s="31">
        <v>4301031204</v>
      </c>
      <c r="D180" s="749">
        <v>4680115881761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52"/>
      <c r="R180" s="752"/>
      <c r="S180" s="752"/>
      <c r="T180" s="753"/>
      <c r="U180" s="34"/>
      <c r="V180" s="34"/>
      <c r="W180" s="35" t="s">
        <v>69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hidden="1" customHeight="1" x14ac:dyDescent="0.25">
      <c r="A181" s="54" t="s">
        <v>306</v>
      </c>
      <c r="B181" s="54" t="s">
        <v>307</v>
      </c>
      <c r="C181" s="31">
        <v>4301031201</v>
      </c>
      <c r="D181" s="749">
        <v>4680115881563</v>
      </c>
      <c r="E181" s="750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69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4301031199</v>
      </c>
      <c r="D182" s="749">
        <v>4680115880986</v>
      </c>
      <c r="E182" s="750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52"/>
      <c r="R182" s="752"/>
      <c r="S182" s="752"/>
      <c r="T182" s="753"/>
      <c r="U182" s="34"/>
      <c r="V182" s="34"/>
      <c r="W182" s="35" t="s">
        <v>69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hidden="1" customHeight="1" x14ac:dyDescent="0.25">
      <c r="A183" s="54" t="s">
        <v>311</v>
      </c>
      <c r="B183" s="54" t="s">
        <v>312</v>
      </c>
      <c r="C183" s="31">
        <v>4301031205</v>
      </c>
      <c r="D183" s="749">
        <v>4680115881785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52"/>
      <c r="R183" s="752"/>
      <c r="S183" s="752"/>
      <c r="T183" s="753"/>
      <c r="U183" s="34"/>
      <c r="V183" s="34"/>
      <c r="W183" s="35" t="s">
        <v>69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hidden="1" customHeight="1" x14ac:dyDescent="0.25">
      <c r="A184" s="54" t="s">
        <v>313</v>
      </c>
      <c r="B184" s="54" t="s">
        <v>314</v>
      </c>
      <c r="C184" s="31">
        <v>4301031202</v>
      </c>
      <c r="D184" s="749">
        <v>4680115881679</v>
      </c>
      <c r="E184" s="750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52"/>
      <c r="R184" s="752"/>
      <c r="S184" s="752"/>
      <c r="T184" s="753"/>
      <c r="U184" s="34"/>
      <c r="V184" s="34"/>
      <c r="W184" s="35" t="s">
        <v>69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hidden="1" customHeight="1" x14ac:dyDescent="0.25">
      <c r="A185" s="54" t="s">
        <v>315</v>
      </c>
      <c r="B185" s="54" t="s">
        <v>316</v>
      </c>
      <c r="C185" s="31">
        <v>4301031158</v>
      </c>
      <c r="D185" s="749">
        <v>4680115880191</v>
      </c>
      <c r="E185" s="750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52"/>
      <c r="R185" s="752"/>
      <c r="S185" s="752"/>
      <c r="T185" s="753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308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hidden="1" customHeight="1" x14ac:dyDescent="0.25">
      <c r="A186" s="54" t="s">
        <v>317</v>
      </c>
      <c r="B186" s="54" t="s">
        <v>318</v>
      </c>
      <c r="C186" s="31">
        <v>4301031245</v>
      </c>
      <c r="D186" s="749">
        <v>4680115883963</v>
      </c>
      <c r="E186" s="750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52"/>
      <c r="R186" s="752"/>
      <c r="S186" s="752"/>
      <c r="T186" s="753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319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hidden="1" x14ac:dyDescent="0.2">
      <c r="A187" s="747"/>
      <c r="B187" s="746"/>
      <c r="C187" s="746"/>
      <c r="D187" s="746"/>
      <c r="E187" s="746"/>
      <c r="F187" s="746"/>
      <c r="G187" s="746"/>
      <c r="H187" s="746"/>
      <c r="I187" s="746"/>
      <c r="J187" s="746"/>
      <c r="K187" s="746"/>
      <c r="L187" s="746"/>
      <c r="M187" s="746"/>
      <c r="N187" s="746"/>
      <c r="O187" s="748"/>
      <c r="P187" s="761" t="s">
        <v>80</v>
      </c>
      <c r="Q187" s="762"/>
      <c r="R187" s="762"/>
      <c r="S187" s="762"/>
      <c r="T187" s="762"/>
      <c r="U187" s="762"/>
      <c r="V187" s="763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0</v>
      </c>
      <c r="Y187" s="743">
        <f>IFERROR(Y178/H178,"0")+IFERROR(Y179/H179,"0")+IFERROR(Y180/H180,"0")+IFERROR(Y181/H181,"0")+IFERROR(Y182/H182,"0")+IFERROR(Y183/H183,"0")+IFERROR(Y184/H184,"0")+IFERROR(Y185/H185,"0")+IFERROR(Y186/H186,"0")</f>
        <v>0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</v>
      </c>
      <c r="AA187" s="744"/>
      <c r="AB187" s="744"/>
      <c r="AC187" s="744"/>
    </row>
    <row r="188" spans="1:68" hidden="1" x14ac:dyDescent="0.2">
      <c r="A188" s="746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61" t="s">
        <v>80</v>
      </c>
      <c r="Q188" s="762"/>
      <c r="R188" s="762"/>
      <c r="S188" s="762"/>
      <c r="T188" s="762"/>
      <c r="U188" s="762"/>
      <c r="V188" s="763"/>
      <c r="W188" s="37" t="s">
        <v>69</v>
      </c>
      <c r="X188" s="743">
        <f>IFERROR(SUM(X178:X186),"0")</f>
        <v>0</v>
      </c>
      <c r="Y188" s="743">
        <f>IFERROR(SUM(Y178:Y186),"0")</f>
        <v>0</v>
      </c>
      <c r="Z188" s="37"/>
      <c r="AA188" s="744"/>
      <c r="AB188" s="744"/>
      <c r="AC188" s="744"/>
    </row>
    <row r="189" spans="1:68" ht="16.5" hidden="1" customHeight="1" x14ac:dyDescent="0.25">
      <c r="A189" s="745" t="s">
        <v>320</v>
      </c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6"/>
      <c r="P189" s="746"/>
      <c r="Q189" s="746"/>
      <c r="R189" s="746"/>
      <c r="S189" s="746"/>
      <c r="T189" s="746"/>
      <c r="U189" s="746"/>
      <c r="V189" s="746"/>
      <c r="W189" s="746"/>
      <c r="X189" s="746"/>
      <c r="Y189" s="746"/>
      <c r="Z189" s="746"/>
      <c r="AA189" s="736"/>
      <c r="AB189" s="736"/>
      <c r="AC189" s="736"/>
    </row>
    <row r="190" spans="1:68" ht="14.25" hidden="1" customHeight="1" x14ac:dyDescent="0.25">
      <c r="A190" s="758" t="s">
        <v>90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7"/>
      <c r="AB190" s="737"/>
      <c r="AC190" s="737"/>
    </row>
    <row r="191" spans="1:68" ht="16.5" hidden="1" customHeight="1" x14ac:dyDescent="0.25">
      <c r="A191" s="54" t="s">
        <v>321</v>
      </c>
      <c r="B191" s="54" t="s">
        <v>322</v>
      </c>
      <c r="C191" s="31">
        <v>4301011450</v>
      </c>
      <c r="D191" s="749">
        <v>4680115881402</v>
      </c>
      <c r="E191" s="750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52"/>
      <c r="R191" s="752"/>
      <c r="S191" s="752"/>
      <c r="T191" s="753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324</v>
      </c>
      <c r="B192" s="54" t="s">
        <v>325</v>
      </c>
      <c r="C192" s="31">
        <v>4301011768</v>
      </c>
      <c r="D192" s="749">
        <v>4680115881396</v>
      </c>
      <c r="E192" s="750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52"/>
      <c r="R192" s="752"/>
      <c r="S192" s="752"/>
      <c r="T192" s="753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323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747"/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48"/>
      <c r="P193" s="761" t="s">
        <v>80</v>
      </c>
      <c r="Q193" s="762"/>
      <c r="R193" s="762"/>
      <c r="S193" s="762"/>
      <c r="T193" s="762"/>
      <c r="U193" s="762"/>
      <c r="V193" s="763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hidden="1" x14ac:dyDescent="0.2">
      <c r="A194" s="746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61" t="s">
        <v>80</v>
      </c>
      <c r="Q194" s="762"/>
      <c r="R194" s="762"/>
      <c r="S194" s="762"/>
      <c r="T194" s="762"/>
      <c r="U194" s="762"/>
      <c r="V194" s="763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hidden="1" customHeight="1" x14ac:dyDescent="0.25">
      <c r="A195" s="758" t="s">
        <v>139</v>
      </c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6"/>
      <c r="P195" s="746"/>
      <c r="Q195" s="746"/>
      <c r="R195" s="746"/>
      <c r="S195" s="746"/>
      <c r="T195" s="746"/>
      <c r="U195" s="746"/>
      <c r="V195" s="746"/>
      <c r="W195" s="746"/>
      <c r="X195" s="746"/>
      <c r="Y195" s="746"/>
      <c r="Z195" s="746"/>
      <c r="AA195" s="737"/>
      <c r="AB195" s="737"/>
      <c r="AC195" s="737"/>
    </row>
    <row r="196" spans="1:68" ht="16.5" hidden="1" customHeight="1" x14ac:dyDescent="0.25">
      <c r="A196" s="54" t="s">
        <v>326</v>
      </c>
      <c r="B196" s="54" t="s">
        <v>327</v>
      </c>
      <c r="C196" s="31">
        <v>4301020262</v>
      </c>
      <c r="D196" s="749">
        <v>4680115882935</v>
      </c>
      <c r="E196" s="750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102</v>
      </c>
      <c r="N196" s="33"/>
      <c r="O196" s="32">
        <v>50</v>
      </c>
      <c r="P196" s="10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52"/>
      <c r="R196" s="752"/>
      <c r="S196" s="752"/>
      <c r="T196" s="753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329</v>
      </c>
      <c r="B197" s="54" t="s">
        <v>330</v>
      </c>
      <c r="C197" s="31">
        <v>4301020220</v>
      </c>
      <c r="D197" s="749">
        <v>4680115880764</v>
      </c>
      <c r="E197" s="750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52"/>
      <c r="R197" s="752"/>
      <c r="S197" s="752"/>
      <c r="T197" s="753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328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747"/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48"/>
      <c r="P198" s="761" t="s">
        <v>80</v>
      </c>
      <c r="Q198" s="762"/>
      <c r="R198" s="762"/>
      <c r="S198" s="762"/>
      <c r="T198" s="762"/>
      <c r="U198" s="762"/>
      <c r="V198" s="763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hidden="1" x14ac:dyDescent="0.2">
      <c r="A199" s="746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61" t="s">
        <v>80</v>
      </c>
      <c r="Q199" s="762"/>
      <c r="R199" s="762"/>
      <c r="S199" s="762"/>
      <c r="T199" s="762"/>
      <c r="U199" s="762"/>
      <c r="V199" s="763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hidden="1" customHeight="1" x14ac:dyDescent="0.25">
      <c r="A200" s="758" t="s">
        <v>150</v>
      </c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6"/>
      <c r="P200" s="746"/>
      <c r="Q200" s="746"/>
      <c r="R200" s="746"/>
      <c r="S200" s="746"/>
      <c r="T200" s="746"/>
      <c r="U200" s="746"/>
      <c r="V200" s="746"/>
      <c r="W200" s="746"/>
      <c r="X200" s="746"/>
      <c r="Y200" s="746"/>
      <c r="Z200" s="746"/>
      <c r="AA200" s="737"/>
      <c r="AB200" s="737"/>
      <c r="AC200" s="737"/>
    </row>
    <row r="201" spans="1:68" ht="27" hidden="1" customHeight="1" x14ac:dyDescent="0.25">
      <c r="A201" s="54" t="s">
        <v>331</v>
      </c>
      <c r="B201" s="54" t="s">
        <v>332</v>
      </c>
      <c r="C201" s="31">
        <v>4301031224</v>
      </c>
      <c r="D201" s="749">
        <v>4680115882683</v>
      </c>
      <c r="E201" s="750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52"/>
      <c r="R201" s="752"/>
      <c r="S201" s="752"/>
      <c r="T201" s="753"/>
      <c r="U201" s="34"/>
      <c r="V201" s="34"/>
      <c r="W201" s="35" t="s">
        <v>69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hidden="1" customHeight="1" x14ac:dyDescent="0.25">
      <c r="A202" s="54" t="s">
        <v>334</v>
      </c>
      <c r="B202" s="54" t="s">
        <v>335</v>
      </c>
      <c r="C202" s="31">
        <v>4301031230</v>
      </c>
      <c r="D202" s="749">
        <v>4680115882690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69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4301031220</v>
      </c>
      <c r="D203" s="749">
        <v>4680115882669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69</v>
      </c>
      <c r="X203" s="741">
        <v>20</v>
      </c>
      <c r="Y203" s="742">
        <f t="shared" si="30"/>
        <v>21.6</v>
      </c>
      <c r="Z203" s="36">
        <f>IFERROR(IF(Y203=0,"",ROUNDUP(Y203/H203,0)*0.00902),"")</f>
        <v>3.6080000000000001E-2</v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1"/>
        <v>20.777777777777779</v>
      </c>
      <c r="BN203" s="64">
        <f t="shared" si="32"/>
        <v>22.44</v>
      </c>
      <c r="BO203" s="64">
        <f t="shared" si="33"/>
        <v>2.8058361391694722E-2</v>
      </c>
      <c r="BP203" s="64">
        <f t="shared" si="34"/>
        <v>3.0303030303030304E-2</v>
      </c>
    </row>
    <row r="204" spans="1:68" ht="27" hidden="1" customHeight="1" x14ac:dyDescent="0.25">
      <c r="A204" s="54" t="s">
        <v>340</v>
      </c>
      <c r="B204" s="54" t="s">
        <v>341</v>
      </c>
      <c r="C204" s="31">
        <v>4301031221</v>
      </c>
      <c r="D204" s="749">
        <v>4680115882676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69</v>
      </c>
      <c r="X204" s="741">
        <v>0</v>
      </c>
      <c r="Y204" s="742">
        <f t="shared" si="30"/>
        <v>0</v>
      </c>
      <c r="Z204" s="36" t="str">
        <f>IFERROR(IF(Y204=0,"",ROUNDUP(Y204/H204,0)*0.00902),"")</f>
        <v/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1"/>
        <v>0</v>
      </c>
      <c r="BN204" s="64">
        <f t="shared" si="32"/>
        <v>0</v>
      </c>
      <c r="BO204" s="64">
        <f t="shared" si="33"/>
        <v>0</v>
      </c>
      <c r="BP204" s="64">
        <f t="shared" si="34"/>
        <v>0</v>
      </c>
    </row>
    <row r="205" spans="1:68" ht="27" hidden="1" customHeight="1" x14ac:dyDescent="0.25">
      <c r="A205" s="54" t="s">
        <v>343</v>
      </c>
      <c r="B205" s="54" t="s">
        <v>344</v>
      </c>
      <c r="C205" s="31">
        <v>4301031223</v>
      </c>
      <c r="D205" s="749">
        <v>4680115884014</v>
      </c>
      <c r="E205" s="750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52"/>
      <c r="R205" s="752"/>
      <c r="S205" s="752"/>
      <c r="T205" s="753"/>
      <c r="U205" s="34"/>
      <c r="V205" s="34"/>
      <c r="W205" s="35" t="s">
        <v>69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hidden="1" customHeight="1" x14ac:dyDescent="0.25">
      <c r="A206" s="54" t="s">
        <v>345</v>
      </c>
      <c r="B206" s="54" t="s">
        <v>346</v>
      </c>
      <c r="C206" s="31">
        <v>4301031222</v>
      </c>
      <c r="D206" s="749">
        <v>4680115884007</v>
      </c>
      <c r="E206" s="750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69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hidden="1" customHeight="1" x14ac:dyDescent="0.25">
      <c r="A207" s="54" t="s">
        <v>347</v>
      </c>
      <c r="B207" s="54" t="s">
        <v>348</v>
      </c>
      <c r="C207" s="31">
        <v>4301031229</v>
      </c>
      <c r="D207" s="749">
        <v>4680115884038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10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69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hidden="1" customHeight="1" x14ac:dyDescent="0.25">
      <c r="A208" s="54" t="s">
        <v>349</v>
      </c>
      <c r="B208" s="54" t="s">
        <v>350</v>
      </c>
      <c r="C208" s="31">
        <v>4301031225</v>
      </c>
      <c r="D208" s="749">
        <v>4680115884021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69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x14ac:dyDescent="0.2">
      <c r="A209" s="747"/>
      <c r="B209" s="746"/>
      <c r="C209" s="746"/>
      <c r="D209" s="746"/>
      <c r="E209" s="746"/>
      <c r="F209" s="746"/>
      <c r="G209" s="746"/>
      <c r="H209" s="746"/>
      <c r="I209" s="746"/>
      <c r="J209" s="746"/>
      <c r="K209" s="746"/>
      <c r="L209" s="746"/>
      <c r="M209" s="746"/>
      <c r="N209" s="746"/>
      <c r="O209" s="748"/>
      <c r="P209" s="761" t="s">
        <v>80</v>
      </c>
      <c r="Q209" s="762"/>
      <c r="R209" s="762"/>
      <c r="S209" s="762"/>
      <c r="T209" s="762"/>
      <c r="U209" s="762"/>
      <c r="V209" s="763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3.7037037037037033</v>
      </c>
      <c r="Y209" s="743">
        <f>IFERROR(Y201/H201,"0")+IFERROR(Y202/H202,"0")+IFERROR(Y203/H203,"0")+IFERROR(Y204/H204,"0")+IFERROR(Y205/H205,"0")+IFERROR(Y206/H206,"0")+IFERROR(Y207/H207,"0")+IFERROR(Y208/H208,"0")</f>
        <v>4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3.6080000000000001E-2</v>
      </c>
      <c r="AA209" s="744"/>
      <c r="AB209" s="744"/>
      <c r="AC209" s="744"/>
    </row>
    <row r="210" spans="1:68" x14ac:dyDescent="0.2">
      <c r="A210" s="746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61" t="s">
        <v>80</v>
      </c>
      <c r="Q210" s="762"/>
      <c r="R210" s="762"/>
      <c r="S210" s="762"/>
      <c r="T210" s="762"/>
      <c r="U210" s="762"/>
      <c r="V210" s="763"/>
      <c r="W210" s="37" t="s">
        <v>69</v>
      </c>
      <c r="X210" s="743">
        <f>IFERROR(SUM(X201:X208),"0")</f>
        <v>20</v>
      </c>
      <c r="Y210" s="743">
        <f>IFERROR(SUM(Y201:Y208),"0")</f>
        <v>21.6</v>
      </c>
      <c r="Z210" s="37"/>
      <c r="AA210" s="744"/>
      <c r="AB210" s="744"/>
      <c r="AC210" s="744"/>
    </row>
    <row r="211" spans="1:68" ht="14.25" hidden="1" customHeight="1" x14ac:dyDescent="0.25">
      <c r="A211" s="758" t="s">
        <v>64</v>
      </c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6"/>
      <c r="P211" s="746"/>
      <c r="Q211" s="746"/>
      <c r="R211" s="746"/>
      <c r="S211" s="746"/>
      <c r="T211" s="746"/>
      <c r="U211" s="746"/>
      <c r="V211" s="746"/>
      <c r="W211" s="746"/>
      <c r="X211" s="746"/>
      <c r="Y211" s="746"/>
      <c r="Z211" s="746"/>
      <c r="AA211" s="737"/>
      <c r="AB211" s="737"/>
      <c r="AC211" s="737"/>
    </row>
    <row r="212" spans="1:68" ht="27" hidden="1" customHeight="1" x14ac:dyDescent="0.25">
      <c r="A212" s="54" t="s">
        <v>351</v>
      </c>
      <c r="B212" s="54" t="s">
        <v>352</v>
      </c>
      <c r="C212" s="31">
        <v>4301051408</v>
      </c>
      <c r="D212" s="749">
        <v>4680115881594</v>
      </c>
      <c r="E212" s="750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102</v>
      </c>
      <c r="N212" s="33"/>
      <c r="O212" s="32">
        <v>40</v>
      </c>
      <c r="P212" s="10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52"/>
      <c r="R212" s="752"/>
      <c r="S212" s="752"/>
      <c r="T212" s="753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hidden="1" customHeight="1" x14ac:dyDescent="0.25">
      <c r="A213" s="54" t="s">
        <v>354</v>
      </c>
      <c r="B213" s="54" t="s">
        <v>355</v>
      </c>
      <c r="C213" s="31">
        <v>4301051943</v>
      </c>
      <c r="D213" s="749">
        <v>4680115880962</v>
      </c>
      <c r="E213" s="750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135</v>
      </c>
      <c r="N213" s="33"/>
      <c r="O213" s="32">
        <v>40</v>
      </c>
      <c r="P213" s="7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52"/>
      <c r="R213" s="752"/>
      <c r="S213" s="752"/>
      <c r="T213" s="753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4301051411</v>
      </c>
      <c r="D214" s="749">
        <v>4680115881617</v>
      </c>
      <c r="E214" s="750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102</v>
      </c>
      <c r="N214" s="33"/>
      <c r="O214" s="32">
        <v>40</v>
      </c>
      <c r="P214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52"/>
      <c r="R214" s="752"/>
      <c r="S214" s="752"/>
      <c r="T214" s="753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hidden="1" customHeight="1" x14ac:dyDescent="0.25">
      <c r="A215" s="54" t="s">
        <v>360</v>
      </c>
      <c r="B215" s="54" t="s">
        <v>361</v>
      </c>
      <c r="C215" s="31">
        <v>4301051656</v>
      </c>
      <c r="D215" s="749">
        <v>4680115880573</v>
      </c>
      <c r="E215" s="750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102</v>
      </c>
      <c r="N215" s="33"/>
      <c r="O215" s="32">
        <v>45</v>
      </c>
      <c r="P215" s="7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52"/>
      <c r="R215" s="752"/>
      <c r="S215" s="752"/>
      <c r="T215" s="753"/>
      <c r="U215" s="34"/>
      <c r="V215" s="34"/>
      <c r="W215" s="35" t="s">
        <v>69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4301051407</v>
      </c>
      <c r="D216" s="749">
        <v>4680115882195</v>
      </c>
      <c r="E216" s="750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102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52"/>
      <c r="R216" s="752"/>
      <c r="S216" s="752"/>
      <c r="T216" s="753"/>
      <c r="U216" s="34"/>
      <c r="V216" s="34"/>
      <c r="W216" s="35" t="s">
        <v>69</v>
      </c>
      <c r="X216" s="741">
        <v>0</v>
      </c>
      <c r="Y216" s="742">
        <f t="shared" si="35"/>
        <v>0</v>
      </c>
      <c r="Z216" s="36" t="str">
        <f t="shared" ref="Z216:Z223" si="40">IFERROR(IF(Y216=0,"",ROUNDUP(Y216/H216,0)*0.00651),"")</f>
        <v/>
      </c>
      <c r="AA216" s="56"/>
      <c r="AB216" s="57"/>
      <c r="AC216" s="281" t="s">
        <v>353</v>
      </c>
      <c r="AG216" s="64"/>
      <c r="AJ216" s="68"/>
      <c r="AK216" s="68">
        <v>0</v>
      </c>
      <c r="BB216" s="282" t="s">
        <v>1</v>
      </c>
      <c r="BM216" s="64">
        <f t="shared" si="36"/>
        <v>0</v>
      </c>
      <c r="BN216" s="64">
        <f t="shared" si="37"/>
        <v>0</v>
      </c>
      <c r="BO216" s="64">
        <f t="shared" si="38"/>
        <v>0</v>
      </c>
      <c r="BP216" s="64">
        <f t="shared" si="39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4301051752</v>
      </c>
      <c r="D217" s="749">
        <v>4680115882607</v>
      </c>
      <c r="E217" s="750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135</v>
      </c>
      <c r="N217" s="33"/>
      <c r="O217" s="32">
        <v>45</v>
      </c>
      <c r="P217" s="9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52"/>
      <c r="R217" s="752"/>
      <c r="S217" s="752"/>
      <c r="T217" s="753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367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4301051666</v>
      </c>
      <c r="D218" s="749">
        <v>4680115880092</v>
      </c>
      <c r="E218" s="750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102</v>
      </c>
      <c r="N218" s="33"/>
      <c r="O218" s="32">
        <v>45</v>
      </c>
      <c r="P218" s="11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52"/>
      <c r="R218" s="752"/>
      <c r="S218" s="752"/>
      <c r="T218" s="753"/>
      <c r="U218" s="34"/>
      <c r="V218" s="34"/>
      <c r="W218" s="35" t="s">
        <v>69</v>
      </c>
      <c r="X218" s="741">
        <v>16</v>
      </c>
      <c r="Y218" s="742">
        <f t="shared" si="35"/>
        <v>16.8</v>
      </c>
      <c r="Z218" s="36">
        <f t="shared" si="40"/>
        <v>4.5569999999999999E-2</v>
      </c>
      <c r="AA218" s="56"/>
      <c r="AB218" s="57"/>
      <c r="AC218" s="285" t="s">
        <v>362</v>
      </c>
      <c r="AG218" s="64"/>
      <c r="AJ218" s="68"/>
      <c r="AK218" s="68">
        <v>0</v>
      </c>
      <c r="BB218" s="286" t="s">
        <v>1</v>
      </c>
      <c r="BM218" s="64">
        <f t="shared" si="36"/>
        <v>17.680000000000003</v>
      </c>
      <c r="BN218" s="64">
        <f t="shared" si="37"/>
        <v>18.564000000000004</v>
      </c>
      <c r="BO218" s="64">
        <f t="shared" si="38"/>
        <v>3.6630036630036632E-2</v>
      </c>
      <c r="BP218" s="64">
        <f t="shared" si="39"/>
        <v>3.8461538461538471E-2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4301051668</v>
      </c>
      <c r="D219" s="749">
        <v>4680115880221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102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69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4301051749</v>
      </c>
      <c r="D220" s="749">
        <v>4680115882942</v>
      </c>
      <c r="E220" s="750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52"/>
      <c r="R220" s="752"/>
      <c r="S220" s="752"/>
      <c r="T220" s="753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4301051753</v>
      </c>
      <c r="D221" s="749">
        <v>4680115880504</v>
      </c>
      <c r="E221" s="750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52"/>
      <c r="R221" s="752"/>
      <c r="S221" s="752"/>
      <c r="T221" s="753"/>
      <c r="U221" s="34"/>
      <c r="V221" s="34"/>
      <c r="W221" s="35" t="s">
        <v>69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374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4301051410</v>
      </c>
      <c r="D222" s="749">
        <v>4680115882164</v>
      </c>
      <c r="E222" s="750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102</v>
      </c>
      <c r="N222" s="33"/>
      <c r="O222" s="32">
        <v>40</v>
      </c>
      <c r="P222" s="10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52"/>
      <c r="R222" s="752"/>
      <c r="S222" s="752"/>
      <c r="T222" s="753"/>
      <c r="U222" s="34"/>
      <c r="V222" s="34"/>
      <c r="W222" s="35" t="s">
        <v>69</v>
      </c>
      <c r="X222" s="741">
        <v>0</v>
      </c>
      <c r="Y222" s="742">
        <f t="shared" si="35"/>
        <v>0</v>
      </c>
      <c r="Z222" s="36" t="str">
        <f t="shared" si="40"/>
        <v/>
      </c>
      <c r="AA222" s="56"/>
      <c r="AB222" s="57"/>
      <c r="AC222" s="293" t="s">
        <v>379</v>
      </c>
      <c r="AG222" s="64"/>
      <c r="AJ222" s="68"/>
      <c r="AK222" s="68">
        <v>0</v>
      </c>
      <c r="BB222" s="294" t="s">
        <v>1</v>
      </c>
      <c r="BM222" s="64">
        <f t="shared" si="36"/>
        <v>0</v>
      </c>
      <c r="BN222" s="64">
        <f t="shared" si="37"/>
        <v>0</v>
      </c>
      <c r="BO222" s="64">
        <f t="shared" si="38"/>
        <v>0</v>
      </c>
      <c r="BP222" s="64">
        <f t="shared" si="39"/>
        <v>0</v>
      </c>
    </row>
    <row r="223" spans="1:68" ht="27" hidden="1" customHeight="1" x14ac:dyDescent="0.25">
      <c r="A223" s="54" t="s">
        <v>380</v>
      </c>
      <c r="B223" s="54" t="s">
        <v>381</v>
      </c>
      <c r="C223" s="31">
        <v>4301051994</v>
      </c>
      <c r="D223" s="749">
        <v>4680115882867</v>
      </c>
      <c r="E223" s="750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382</v>
      </c>
      <c r="N223" s="33"/>
      <c r="O223" s="32">
        <v>40</v>
      </c>
      <c r="P223" s="876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52"/>
      <c r="R223" s="752"/>
      <c r="S223" s="752"/>
      <c r="T223" s="753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61" t="s">
        <v>80</v>
      </c>
      <c r="Q224" s="762"/>
      <c r="R224" s="762"/>
      <c r="S224" s="762"/>
      <c r="T224" s="762"/>
      <c r="U224" s="762"/>
      <c r="V224" s="763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6.666666666666667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7.0000000000000009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4.5569999999999999E-2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61" t="s">
        <v>80</v>
      </c>
      <c r="Q225" s="762"/>
      <c r="R225" s="762"/>
      <c r="S225" s="762"/>
      <c r="T225" s="762"/>
      <c r="U225" s="762"/>
      <c r="V225" s="763"/>
      <c r="W225" s="37" t="s">
        <v>69</v>
      </c>
      <c r="X225" s="743">
        <f>IFERROR(SUM(X212:X223),"0")</f>
        <v>16</v>
      </c>
      <c r="Y225" s="743">
        <f>IFERROR(SUM(Y212:Y223),"0")</f>
        <v>16.8</v>
      </c>
      <c r="Z225" s="37"/>
      <c r="AA225" s="744"/>
      <c r="AB225" s="744"/>
      <c r="AC225" s="744"/>
    </row>
    <row r="226" spans="1:68" ht="14.25" hidden="1" customHeight="1" x14ac:dyDescent="0.25">
      <c r="A226" s="758" t="s">
        <v>181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384</v>
      </c>
      <c r="B227" s="54" t="s">
        <v>385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135</v>
      </c>
      <c r="N227" s="33"/>
      <c r="O227" s="32">
        <v>30</v>
      </c>
      <c r="P227" s="1038" t="s">
        <v>386</v>
      </c>
      <c r="Q227" s="752"/>
      <c r="R227" s="752"/>
      <c r="S227" s="752"/>
      <c r="T227" s="753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387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388</v>
      </c>
      <c r="B228" s="54" t="s">
        <v>389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102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390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393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394</v>
      </c>
      <c r="B230" s="54" t="s">
        <v>395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102</v>
      </c>
      <c r="N230" s="33"/>
      <c r="O230" s="32">
        <v>40</v>
      </c>
      <c r="P230" s="8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387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61" t="s">
        <v>80</v>
      </c>
      <c r="Q231" s="762"/>
      <c r="R231" s="762"/>
      <c r="S231" s="762"/>
      <c r="T231" s="762"/>
      <c r="U231" s="762"/>
      <c r="V231" s="763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61" t="s">
        <v>80</v>
      </c>
      <c r="Q232" s="762"/>
      <c r="R232" s="762"/>
      <c r="S232" s="762"/>
      <c r="T232" s="762"/>
      <c r="U232" s="762"/>
      <c r="V232" s="763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396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8" t="s">
        <v>90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397</v>
      </c>
      <c r="B235" s="54" t="s">
        <v>398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399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hidden="1" customHeight="1" x14ac:dyDescent="0.25">
      <c r="A236" s="54" t="s">
        <v>397</v>
      </c>
      <c r="B236" s="54" t="s">
        <v>400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401</v>
      </c>
      <c r="N236" s="33"/>
      <c r="O236" s="32">
        <v>55</v>
      </c>
      <c r="P236" s="8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IFERROR(IF(Y236=0,"",ROUNDUP(Y236/H236,0)*0.02039),"")</f>
        <v/>
      </c>
      <c r="AA236" s="56"/>
      <c r="AB236" s="57"/>
      <c r="AC236" s="307" t="s">
        <v>402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403</v>
      </c>
      <c r="B237" s="54" t="s">
        <v>404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405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406</v>
      </c>
      <c r="B238" s="54" t="s">
        <v>407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102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hidden="1" customHeight="1" x14ac:dyDescent="0.25">
      <c r="A239" s="54" t="s">
        <v>406</v>
      </c>
      <c r="B239" s="54" t="s">
        <v>409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401</v>
      </c>
      <c r="N239" s="33"/>
      <c r="O239" s="32">
        <v>55</v>
      </c>
      <c r="P239" s="92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IFERROR(IF(Y239=0,"",ROUNDUP(Y239/H239,0)*0.02039),"")</f>
        <v/>
      </c>
      <c r="AA239" s="56"/>
      <c r="AB239" s="57"/>
      <c r="AC239" s="313" t="s">
        <v>402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399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405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408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61" t="s">
        <v>80</v>
      </c>
      <c r="Q243" s="762"/>
      <c r="R243" s="762"/>
      <c r="S243" s="762"/>
      <c r="T243" s="762"/>
      <c r="U243" s="762"/>
      <c r="V243" s="763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61" t="s">
        <v>80</v>
      </c>
      <c r="Q244" s="762"/>
      <c r="R244" s="762"/>
      <c r="S244" s="762"/>
      <c r="T244" s="762"/>
      <c r="U244" s="762"/>
      <c r="V244" s="763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416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8" t="s">
        <v>90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417</v>
      </c>
      <c r="B247" s="54" t="s">
        <v>418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401</v>
      </c>
      <c r="N247" s="33"/>
      <c r="O247" s="32">
        <v>55</v>
      </c>
      <c r="P247" s="10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hidden="1" customHeight="1" x14ac:dyDescent="0.25">
      <c r="A248" s="54" t="s">
        <v>417</v>
      </c>
      <c r="B248" s="54" t="s">
        <v>420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69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421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69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424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IFERROR(IF(Y250=0,"",ROUNDUP(Y250/H250,0)*0.01898),"")</f>
        <v/>
      </c>
      <c r="AA250" s="56"/>
      <c r="AB250" s="57"/>
      <c r="AC250" s="327" t="s">
        <v>427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401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69</v>
      </c>
      <c r="X251" s="741">
        <v>0</v>
      </c>
      <c r="Y251" s="742">
        <f t="shared" si="46"/>
        <v>0</v>
      </c>
      <c r="Z251" s="36" t="str">
        <f>IFERROR(IF(Y251=0,"",ROUNDUP(Y251/H251,0)*0.02039),"")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69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421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433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424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hidden="1" customHeight="1" x14ac:dyDescent="0.25">
      <c r="A255" s="54" t="s">
        <v>436</v>
      </c>
      <c r="B255" s="54" t="s">
        <v>437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69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427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61" t="s">
        <v>80</v>
      </c>
      <c r="Q256" s="762"/>
      <c r="R256" s="762"/>
      <c r="S256" s="762"/>
      <c r="T256" s="762"/>
      <c r="U256" s="762"/>
      <c r="V256" s="763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61" t="s">
        <v>80</v>
      </c>
      <c r="Q257" s="762"/>
      <c r="R257" s="762"/>
      <c r="S257" s="762"/>
      <c r="T257" s="762"/>
      <c r="U257" s="762"/>
      <c r="V257" s="763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8" t="s">
        <v>139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438</v>
      </c>
      <c r="B259" s="54" t="s">
        <v>439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102</v>
      </c>
      <c r="N259" s="33"/>
      <c r="O259" s="32">
        <v>50</v>
      </c>
      <c r="P259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440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61" t="s">
        <v>80</v>
      </c>
      <c r="Q260" s="762"/>
      <c r="R260" s="762"/>
      <c r="S260" s="762"/>
      <c r="T260" s="762"/>
      <c r="U260" s="762"/>
      <c r="V260" s="763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61" t="s">
        <v>80</v>
      </c>
      <c r="Q261" s="762"/>
      <c r="R261" s="762"/>
      <c r="S261" s="762"/>
      <c r="T261" s="762"/>
      <c r="U261" s="762"/>
      <c r="V261" s="763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441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8" t="s">
        <v>90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442</v>
      </c>
      <c r="B264" s="54" t="s">
        <v>443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444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hidden="1" customHeight="1" x14ac:dyDescent="0.25">
      <c r="A265" s="54" t="s">
        <v>445</v>
      </c>
      <c r="B265" s="54" t="s">
        <v>446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94</v>
      </c>
      <c r="N265" s="33"/>
      <c r="O265" s="32">
        <v>55</v>
      </c>
      <c r="P265" s="7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hidden="1" customHeight="1" x14ac:dyDescent="0.25">
      <c r="A266" s="54" t="s">
        <v>445</v>
      </c>
      <c r="B266" s="54" t="s">
        <v>448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401</v>
      </c>
      <c r="N266" s="33"/>
      <c r="O266" s="32">
        <v>55</v>
      </c>
      <c r="P266" s="82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IFERROR(IF(Y266=0,"",ROUNDUP(Y266/H266,0)*0.02039),"")</f>
        <v/>
      </c>
      <c r="AA266" s="56"/>
      <c r="AB266" s="57"/>
      <c r="AC266" s="345" t="s">
        <v>449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hidden="1" customHeight="1" x14ac:dyDescent="0.25">
      <c r="A267" s="54" t="s">
        <v>450</v>
      </c>
      <c r="B267" s="54" t="s">
        <v>451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4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452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hidden="1" customHeight="1" x14ac:dyDescent="0.25">
      <c r="A268" s="54" t="s">
        <v>453</v>
      </c>
      <c r="B268" s="54" t="s">
        <v>454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4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455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hidden="1" customHeight="1" x14ac:dyDescent="0.25">
      <c r="A269" s="54" t="s">
        <v>456</v>
      </c>
      <c r="B269" s="54" t="s">
        <v>457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458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hidden="1" customHeight="1" x14ac:dyDescent="0.25">
      <c r="A270" s="54" t="s">
        <v>459</v>
      </c>
      <c r="B270" s="54" t="s">
        <v>460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6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461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hidden="1" customHeight="1" x14ac:dyDescent="0.25">
      <c r="A271" s="54" t="s">
        <v>462</v>
      </c>
      <c r="B271" s="54" t="s">
        <v>463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464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hidden="1" customHeight="1" x14ac:dyDescent="0.25">
      <c r="A272" s="54" t="s">
        <v>465</v>
      </c>
      <c r="B272" s="54" t="s">
        <v>466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467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61" t="s">
        <v>80</v>
      </c>
      <c r="Q273" s="762"/>
      <c r="R273" s="762"/>
      <c r="S273" s="762"/>
      <c r="T273" s="762"/>
      <c r="U273" s="762"/>
      <c r="V273" s="763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61" t="s">
        <v>80</v>
      </c>
      <c r="Q274" s="762"/>
      <c r="R274" s="762"/>
      <c r="S274" s="762"/>
      <c r="T274" s="762"/>
      <c r="U274" s="762"/>
      <c r="V274" s="763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468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8" t="s">
        <v>90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37.5" hidden="1" customHeight="1" x14ac:dyDescent="0.25">
      <c r="A277" s="54" t="s">
        <v>469</v>
      </c>
      <c r="B277" s="54" t="s">
        <v>470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408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61" t="s">
        <v>80</v>
      </c>
      <c r="Q278" s="762"/>
      <c r="R278" s="762"/>
      <c r="S278" s="762"/>
      <c r="T278" s="762"/>
      <c r="U278" s="762"/>
      <c r="V278" s="763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61" t="s">
        <v>80</v>
      </c>
      <c r="Q279" s="762"/>
      <c r="R279" s="762"/>
      <c r="S279" s="762"/>
      <c r="T279" s="762"/>
      <c r="U279" s="762"/>
      <c r="V279" s="763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471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8" t="s">
        <v>90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472</v>
      </c>
      <c r="B282" s="54" t="s">
        <v>473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102</v>
      </c>
      <c r="N282" s="33"/>
      <c r="O282" s="32">
        <v>35</v>
      </c>
      <c r="P282" s="10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474</v>
      </c>
      <c r="B283" s="54" t="s">
        <v>475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102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476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477</v>
      </c>
      <c r="B284" s="54" t="s">
        <v>478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102</v>
      </c>
      <c r="N284" s="33"/>
      <c r="O284" s="32">
        <v>35</v>
      </c>
      <c r="P284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479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61" t="s">
        <v>80</v>
      </c>
      <c r="Q285" s="762"/>
      <c r="R285" s="762"/>
      <c r="S285" s="762"/>
      <c r="T285" s="762"/>
      <c r="U285" s="762"/>
      <c r="V285" s="763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61" t="s">
        <v>80</v>
      </c>
      <c r="Q286" s="762"/>
      <c r="R286" s="762"/>
      <c r="S286" s="762"/>
      <c r="T286" s="762"/>
      <c r="U286" s="762"/>
      <c r="V286" s="763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480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8" t="s">
        <v>64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481</v>
      </c>
      <c r="B289" s="54" t="s">
        <v>482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102</v>
      </c>
      <c r="N289" s="33"/>
      <c r="O289" s="32">
        <v>45</v>
      </c>
      <c r="P289" s="9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483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hidden="1" customHeight="1" x14ac:dyDescent="0.25">
      <c r="A290" s="54" t="s">
        <v>484</v>
      </c>
      <c r="B290" s="54" t="s">
        <v>485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486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hidden="1" customHeight="1" x14ac:dyDescent="0.25">
      <c r="A291" s="54" t="s">
        <v>487</v>
      </c>
      <c r="B291" s="54" t="s">
        <v>488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102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489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hidden="1" customHeight="1" x14ac:dyDescent="0.25">
      <c r="A292" s="54" t="s">
        <v>490</v>
      </c>
      <c r="B292" s="54" t="s">
        <v>491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69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492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hidden="1" customHeight="1" x14ac:dyDescent="0.25">
      <c r="A293" s="54" t="s">
        <v>493</v>
      </c>
      <c r="B293" s="54" t="s">
        <v>494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105</v>
      </c>
      <c r="M293" s="33" t="s">
        <v>102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69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483</v>
      </c>
      <c r="AG293" s="64"/>
      <c r="AJ293" s="68" t="s">
        <v>106</v>
      </c>
      <c r="AK293" s="68">
        <v>33.6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hidden="1" customHeight="1" x14ac:dyDescent="0.25">
      <c r="A294" s="54" t="s">
        <v>495</v>
      </c>
      <c r="B294" s="54" t="s">
        <v>496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497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61" t="s">
        <v>80</v>
      </c>
      <c r="Q295" s="762"/>
      <c r="R295" s="762"/>
      <c r="S295" s="762"/>
      <c r="T295" s="762"/>
      <c r="U295" s="762"/>
      <c r="V295" s="763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61" t="s">
        <v>80</v>
      </c>
      <c r="Q296" s="762"/>
      <c r="R296" s="762"/>
      <c r="S296" s="762"/>
      <c r="T296" s="762"/>
      <c r="U296" s="762"/>
      <c r="V296" s="763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498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8" t="s">
        <v>90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499</v>
      </c>
      <c r="B299" s="54" t="s">
        <v>500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102</v>
      </c>
      <c r="N299" s="33"/>
      <c r="O299" s="32">
        <v>45</v>
      </c>
      <c r="P299" s="10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501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61" t="s">
        <v>80</v>
      </c>
      <c r="Q300" s="762"/>
      <c r="R300" s="762"/>
      <c r="S300" s="762"/>
      <c r="T300" s="762"/>
      <c r="U300" s="762"/>
      <c r="V300" s="763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61" t="s">
        <v>80</v>
      </c>
      <c r="Q301" s="762"/>
      <c r="R301" s="762"/>
      <c r="S301" s="762"/>
      <c r="T301" s="762"/>
      <c r="U301" s="762"/>
      <c r="V301" s="763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8" t="s">
        <v>150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502</v>
      </c>
      <c r="B303" s="54" t="s">
        <v>503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504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61" t="s">
        <v>80</v>
      </c>
      <c r="Q304" s="762"/>
      <c r="R304" s="762"/>
      <c r="S304" s="762"/>
      <c r="T304" s="762"/>
      <c r="U304" s="762"/>
      <c r="V304" s="763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61" t="s">
        <v>80</v>
      </c>
      <c r="Q305" s="762"/>
      <c r="R305" s="762"/>
      <c r="S305" s="762"/>
      <c r="T305" s="762"/>
      <c r="U305" s="762"/>
      <c r="V305" s="763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8" t="s">
        <v>64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505</v>
      </c>
      <c r="B307" s="54" t="s">
        <v>506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507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508</v>
      </c>
      <c r="B308" s="54" t="s">
        <v>509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102</v>
      </c>
      <c r="N308" s="33"/>
      <c r="O308" s="32">
        <v>45</v>
      </c>
      <c r="P308" s="8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510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61" t="s">
        <v>80</v>
      </c>
      <c r="Q309" s="762"/>
      <c r="R309" s="762"/>
      <c r="S309" s="762"/>
      <c r="T309" s="762"/>
      <c r="U309" s="762"/>
      <c r="V309" s="763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61" t="s">
        <v>80</v>
      </c>
      <c r="Q310" s="762"/>
      <c r="R310" s="762"/>
      <c r="S310" s="762"/>
      <c r="T310" s="762"/>
      <c r="U310" s="762"/>
      <c r="V310" s="763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511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8" t="s">
        <v>90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512</v>
      </c>
      <c r="B313" s="54" t="s">
        <v>513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514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61" t="s">
        <v>80</v>
      </c>
      <c r="Q314" s="762"/>
      <c r="R314" s="762"/>
      <c r="S314" s="762"/>
      <c r="T314" s="762"/>
      <c r="U314" s="762"/>
      <c r="V314" s="763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61" t="s">
        <v>80</v>
      </c>
      <c r="Q315" s="762"/>
      <c r="R315" s="762"/>
      <c r="S315" s="762"/>
      <c r="T315" s="762"/>
      <c r="U315" s="762"/>
      <c r="V315" s="763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8" t="s">
        <v>150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515</v>
      </c>
      <c r="B317" s="54" t="s">
        <v>516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517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61" t="s">
        <v>80</v>
      </c>
      <c r="Q318" s="762"/>
      <c r="R318" s="762"/>
      <c r="S318" s="762"/>
      <c r="T318" s="762"/>
      <c r="U318" s="762"/>
      <c r="V318" s="763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61" t="s">
        <v>80</v>
      </c>
      <c r="Q319" s="762"/>
      <c r="R319" s="762"/>
      <c r="S319" s="762"/>
      <c r="T319" s="762"/>
      <c r="U319" s="762"/>
      <c r="V319" s="763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8" t="s">
        <v>64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518</v>
      </c>
      <c r="B321" s="54" t="s">
        <v>519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102</v>
      </c>
      <c r="N321" s="33"/>
      <c r="O321" s="32">
        <v>45</v>
      </c>
      <c r="P321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520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102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523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61" t="s">
        <v>80</v>
      </c>
      <c r="Q323" s="762"/>
      <c r="R323" s="762"/>
      <c r="S323" s="762"/>
      <c r="T323" s="762"/>
      <c r="U323" s="762"/>
      <c r="V323" s="763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61" t="s">
        <v>80</v>
      </c>
      <c r="Q324" s="762"/>
      <c r="R324" s="762"/>
      <c r="S324" s="762"/>
      <c r="T324" s="762"/>
      <c r="U324" s="762"/>
      <c r="V324" s="763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524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8" t="s">
        <v>90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525</v>
      </c>
      <c r="B327" s="54" t="s">
        <v>526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4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408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408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61" t="s">
        <v>80</v>
      </c>
      <c r="Q329" s="762"/>
      <c r="R329" s="762"/>
      <c r="S329" s="762"/>
      <c r="T329" s="762"/>
      <c r="U329" s="762"/>
      <c r="V329" s="763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61" t="s">
        <v>80</v>
      </c>
      <c r="Q330" s="762"/>
      <c r="R330" s="762"/>
      <c r="S330" s="762"/>
      <c r="T330" s="762"/>
      <c r="U330" s="762"/>
      <c r="V330" s="763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8" t="s">
        <v>150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529</v>
      </c>
      <c r="B332" s="54" t="s">
        <v>530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10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531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532</v>
      </c>
      <c r="B333" s="54" t="s">
        <v>533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9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531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61" t="s">
        <v>80</v>
      </c>
      <c r="Q334" s="762"/>
      <c r="R334" s="762"/>
      <c r="S334" s="762"/>
      <c r="T334" s="762"/>
      <c r="U334" s="762"/>
      <c r="V334" s="763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61" t="s">
        <v>80</v>
      </c>
      <c r="Q335" s="762"/>
      <c r="R335" s="762"/>
      <c r="S335" s="762"/>
      <c r="T335" s="762"/>
      <c r="U335" s="762"/>
      <c r="V335" s="763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8" t="s">
        <v>64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534</v>
      </c>
      <c r="B337" s="54" t="s">
        <v>535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102</v>
      </c>
      <c r="N337" s="33"/>
      <c r="O337" s="32">
        <v>40</v>
      </c>
      <c r="P337" s="8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536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61" t="s">
        <v>80</v>
      </c>
      <c r="Q338" s="762"/>
      <c r="R338" s="762"/>
      <c r="S338" s="762"/>
      <c r="T338" s="762"/>
      <c r="U338" s="762"/>
      <c r="V338" s="763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61" t="s">
        <v>80</v>
      </c>
      <c r="Q339" s="762"/>
      <c r="R339" s="762"/>
      <c r="S339" s="762"/>
      <c r="T339" s="762"/>
      <c r="U339" s="762"/>
      <c r="V339" s="763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537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8" t="s">
        <v>90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538</v>
      </c>
      <c r="B342" s="54" t="s">
        <v>539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102</v>
      </c>
      <c r="N342" s="33"/>
      <c r="O342" s="32">
        <v>55</v>
      </c>
      <c r="P342" s="112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540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61" t="s">
        <v>80</v>
      </c>
      <c r="Q343" s="762"/>
      <c r="R343" s="762"/>
      <c r="S343" s="762"/>
      <c r="T343" s="762"/>
      <c r="U343" s="762"/>
      <c r="V343" s="763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61" t="s">
        <v>80</v>
      </c>
      <c r="Q344" s="762"/>
      <c r="R344" s="762"/>
      <c r="S344" s="762"/>
      <c r="T344" s="762"/>
      <c r="U344" s="762"/>
      <c r="V344" s="763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541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8" t="s">
        <v>90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542</v>
      </c>
      <c r="B347" s="54" t="s">
        <v>543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102</v>
      </c>
      <c r="N347" s="33"/>
      <c r="O347" s="32">
        <v>55</v>
      </c>
      <c r="P347" s="11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544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401</v>
      </c>
      <c r="N348" s="33"/>
      <c r="O348" s="32">
        <v>55</v>
      </c>
      <c r="P348" s="10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547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545</v>
      </c>
      <c r="B349" s="54" t="s">
        <v>548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122</v>
      </c>
      <c r="M349" s="33" t="s">
        <v>102</v>
      </c>
      <c r="N349" s="33"/>
      <c r="O349" s="32">
        <v>55</v>
      </c>
      <c r="P349" s="11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69</v>
      </c>
      <c r="X349" s="741">
        <v>60</v>
      </c>
      <c r="Y349" s="742">
        <f t="shared" si="61"/>
        <v>64.800000000000011</v>
      </c>
      <c r="Z349" s="36">
        <f>IFERROR(IF(Y349=0,"",ROUNDUP(Y349/H349,0)*0.01898),"")</f>
        <v>0.11388000000000001</v>
      </c>
      <c r="AA349" s="56"/>
      <c r="AB349" s="57"/>
      <c r="AC349" s="411" t="s">
        <v>549</v>
      </c>
      <c r="AG349" s="64"/>
      <c r="AJ349" s="68" t="s">
        <v>124</v>
      </c>
      <c r="AK349" s="68">
        <v>691.2</v>
      </c>
      <c r="BB349" s="412" t="s">
        <v>1</v>
      </c>
      <c r="BM349" s="64">
        <f t="shared" si="62"/>
        <v>62.416666666666657</v>
      </c>
      <c r="BN349" s="64">
        <f t="shared" si="63"/>
        <v>67.410000000000011</v>
      </c>
      <c r="BO349" s="64">
        <f t="shared" si="64"/>
        <v>8.6805555555555552E-2</v>
      </c>
      <c r="BP349" s="64">
        <f t="shared" si="65"/>
        <v>9.3750000000000014E-2</v>
      </c>
    </row>
    <row r="350" spans="1:68" ht="37.5" hidden="1" customHeight="1" x14ac:dyDescent="0.25">
      <c r="A350" s="54" t="s">
        <v>550</v>
      </c>
      <c r="B350" s="54" t="s">
        <v>551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69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549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hidden="1" customHeight="1" x14ac:dyDescent="0.25">
      <c r="A354" s="54" t="s">
        <v>561</v>
      </c>
      <c r="B354" s="54" t="s">
        <v>562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61" t="s">
        <v>80</v>
      </c>
      <c r="Q355" s="762"/>
      <c r="R355" s="762"/>
      <c r="S355" s="762"/>
      <c r="T355" s="762"/>
      <c r="U355" s="762"/>
      <c r="V355" s="763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5.5555555555555554</v>
      </c>
      <c r="Y355" s="743">
        <f>IFERROR(Y347/H347,"0")+IFERROR(Y348/H348,"0")+IFERROR(Y349/H349,"0")+IFERROR(Y350/H350,"0")+IFERROR(Y351/H351,"0")+IFERROR(Y352/H352,"0")+IFERROR(Y353/H353,"0")+IFERROR(Y354/H354,"0")</f>
        <v>6.0000000000000009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0.11388000000000001</v>
      </c>
      <c r="AA355" s="744"/>
      <c r="AB355" s="744"/>
      <c r="AC355" s="744"/>
    </row>
    <row r="356" spans="1:68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61" t="s">
        <v>80</v>
      </c>
      <c r="Q356" s="762"/>
      <c r="R356" s="762"/>
      <c r="S356" s="762"/>
      <c r="T356" s="762"/>
      <c r="U356" s="762"/>
      <c r="V356" s="763"/>
      <c r="W356" s="37" t="s">
        <v>69</v>
      </c>
      <c r="X356" s="743">
        <f>IFERROR(SUM(X347:X354),"0")</f>
        <v>60</v>
      </c>
      <c r="Y356" s="743">
        <f>IFERROR(SUM(Y347:Y354),"0")</f>
        <v>64.800000000000011</v>
      </c>
      <c r="Z356" s="37"/>
      <c r="AA356" s="744"/>
      <c r="AB356" s="744"/>
      <c r="AC356" s="744"/>
    </row>
    <row r="357" spans="1:68" ht="14.25" hidden="1" customHeight="1" x14ac:dyDescent="0.25">
      <c r="A357" s="758" t="s">
        <v>150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564</v>
      </c>
      <c r="B358" s="54" t="s">
        <v>565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69</v>
      </c>
      <c r="X359" s="741">
        <v>10</v>
      </c>
      <c r="Y359" s="742">
        <f>IFERROR(IF(X359="",0,CEILING((X359/$H359),1)*$H359),"")</f>
        <v>12.600000000000001</v>
      </c>
      <c r="Z359" s="36">
        <f>IFERROR(IF(Y359=0,"",ROUNDUP(Y359/H359,0)*0.00902),"")</f>
        <v>2.7060000000000001E-2</v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10.642857142857141</v>
      </c>
      <c r="BN359" s="64">
        <f>IFERROR(Y359*I359/H359,"0")</f>
        <v>13.41</v>
      </c>
      <c r="BO359" s="64">
        <f>IFERROR(1/J359*(X359/H359),"0")</f>
        <v>1.8037518037518036E-2</v>
      </c>
      <c r="BP359" s="64">
        <f>IFERROR(1/J359*(Y359/H359),"0")</f>
        <v>2.2727272727272728E-2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61" t="s">
        <v>80</v>
      </c>
      <c r="Q362" s="762"/>
      <c r="R362" s="762"/>
      <c r="S362" s="762"/>
      <c r="T362" s="762"/>
      <c r="U362" s="762"/>
      <c r="V362" s="763"/>
      <c r="W362" s="37" t="s">
        <v>81</v>
      </c>
      <c r="X362" s="743">
        <f>IFERROR(X358/H358,"0")+IFERROR(X359/H359,"0")+IFERROR(X360/H360,"0")+IFERROR(X361/H361,"0")</f>
        <v>2.3809523809523809</v>
      </c>
      <c r="Y362" s="743">
        <f>IFERROR(Y358/H358,"0")+IFERROR(Y359/H359,"0")+IFERROR(Y360/H360,"0")+IFERROR(Y361/H361,"0")</f>
        <v>3</v>
      </c>
      <c r="Z362" s="743">
        <f>IFERROR(IF(Z358="",0,Z358),"0")+IFERROR(IF(Z359="",0,Z359),"0")+IFERROR(IF(Z360="",0,Z360),"0")+IFERROR(IF(Z361="",0,Z361),"0")</f>
        <v>2.7060000000000001E-2</v>
      </c>
      <c r="AA362" s="744"/>
      <c r="AB362" s="744"/>
      <c r="AC362" s="744"/>
    </row>
    <row r="363" spans="1:68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61" t="s">
        <v>80</v>
      </c>
      <c r="Q363" s="762"/>
      <c r="R363" s="762"/>
      <c r="S363" s="762"/>
      <c r="T363" s="762"/>
      <c r="U363" s="762"/>
      <c r="V363" s="763"/>
      <c r="W363" s="37" t="s">
        <v>69</v>
      </c>
      <c r="X363" s="743">
        <f>IFERROR(SUM(X358:X361),"0")</f>
        <v>10</v>
      </c>
      <c r="Y363" s="743">
        <f>IFERROR(SUM(Y358:Y361),"0")</f>
        <v>12.600000000000001</v>
      </c>
      <c r="Z363" s="37"/>
      <c r="AA363" s="744"/>
      <c r="AB363" s="744"/>
      <c r="AC363" s="744"/>
    </row>
    <row r="364" spans="1:68" ht="14.25" hidden="1" customHeight="1" x14ac:dyDescent="0.25">
      <c r="A364" s="758" t="s">
        <v>64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102</v>
      </c>
      <c r="N365" s="33"/>
      <c r="O365" s="32">
        <v>40</v>
      </c>
      <c r="P365" s="10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69</v>
      </c>
      <c r="X365" s="741">
        <v>100</v>
      </c>
      <c r="Y365" s="742">
        <f t="shared" ref="Y365:Y370" si="66">IFERROR(IF(X365="",0,CEILING((X365/$H365),1)*$H365),"")</f>
        <v>101.39999999999999</v>
      </c>
      <c r="Z365" s="36">
        <f>IFERROR(IF(Y365=0,"",ROUNDUP(Y365/H365,0)*0.01898),"")</f>
        <v>0.24674000000000001</v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106.57692307692309</v>
      </c>
      <c r="BN365" s="64">
        <f t="shared" ref="BN365:BN370" si="68">IFERROR(Y365*I365/H365,"0")</f>
        <v>108.06899999999999</v>
      </c>
      <c r="BO365" s="64">
        <f t="shared" ref="BO365:BO370" si="69">IFERROR(1/J365*(X365/H365),"0")</f>
        <v>0.20032051282051283</v>
      </c>
      <c r="BP365" s="64">
        <f t="shared" ref="BP365:BP370" si="70">IFERROR(1/J365*(Y365/H365),"0")</f>
        <v>0.203125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102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102</v>
      </c>
      <c r="N367" s="33"/>
      <c r="O367" s="32">
        <v>40</v>
      </c>
      <c r="P367" s="11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102</v>
      </c>
      <c r="N368" s="33"/>
      <c r="O368" s="32">
        <v>40</v>
      </c>
      <c r="P368" s="11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69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102</v>
      </c>
      <c r="N369" s="33"/>
      <c r="O369" s="32">
        <v>40</v>
      </c>
      <c r="P369" s="11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61" t="s">
        <v>80</v>
      </c>
      <c r="Q371" s="762"/>
      <c r="R371" s="762"/>
      <c r="S371" s="762"/>
      <c r="T371" s="762"/>
      <c r="U371" s="762"/>
      <c r="V371" s="763"/>
      <c r="W371" s="37" t="s">
        <v>81</v>
      </c>
      <c r="X371" s="743">
        <f>IFERROR(X365/H365,"0")+IFERROR(X366/H366,"0")+IFERROR(X367/H367,"0")+IFERROR(X368/H368,"0")+IFERROR(X369/H369,"0")+IFERROR(X370/H370,"0")</f>
        <v>12.820512820512821</v>
      </c>
      <c r="Y371" s="743">
        <f>IFERROR(Y365/H365,"0")+IFERROR(Y366/H366,"0")+IFERROR(Y367/H367,"0")+IFERROR(Y368/H368,"0")+IFERROR(Y369/H369,"0")+IFERROR(Y370/H370,"0")</f>
        <v>13</v>
      </c>
      <c r="Z371" s="743">
        <f>IFERROR(IF(Z365="",0,Z365),"0")+IFERROR(IF(Z366="",0,Z366),"0")+IFERROR(IF(Z367="",0,Z367),"0")+IFERROR(IF(Z368="",0,Z368),"0")+IFERROR(IF(Z369="",0,Z369),"0")+IFERROR(IF(Z370="",0,Z370),"0")</f>
        <v>0.24674000000000001</v>
      </c>
      <c r="AA371" s="744"/>
      <c r="AB371" s="744"/>
      <c r="AC371" s="744"/>
    </row>
    <row r="372" spans="1:68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61" t="s">
        <v>80</v>
      </c>
      <c r="Q372" s="762"/>
      <c r="R372" s="762"/>
      <c r="S372" s="762"/>
      <c r="T372" s="762"/>
      <c r="U372" s="762"/>
      <c r="V372" s="763"/>
      <c r="W372" s="37" t="s">
        <v>69</v>
      </c>
      <c r="X372" s="743">
        <f>IFERROR(SUM(X365:X370),"0")</f>
        <v>100</v>
      </c>
      <c r="Y372" s="743">
        <f>IFERROR(SUM(Y365:Y370),"0")</f>
        <v>101.39999999999999</v>
      </c>
      <c r="Z372" s="37"/>
      <c r="AA372" s="744"/>
      <c r="AB372" s="744"/>
      <c r="AC372" s="744"/>
    </row>
    <row r="373" spans="1:68" ht="14.25" hidden="1" customHeight="1" x14ac:dyDescent="0.25">
      <c r="A373" s="758" t="s">
        <v>181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593</v>
      </c>
      <c r="B374" s="54" t="s">
        <v>594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102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102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69</v>
      </c>
      <c r="X375" s="741">
        <v>20</v>
      </c>
      <c r="Y375" s="742">
        <f>IFERROR(IF(X375="",0,CEILING((X375/$H375),1)*$H375),"")</f>
        <v>23.4</v>
      </c>
      <c r="Z375" s="36">
        <f>IFERROR(IF(Y375=0,"",ROUNDUP(Y375/H375,0)*0.01898),"")</f>
        <v>5.6940000000000004E-2</v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21.330769230769235</v>
      </c>
      <c r="BN375" s="64">
        <f>IFERROR(Y375*I375/H375,"0")</f>
        <v>24.957000000000001</v>
      </c>
      <c r="BO375" s="64">
        <f>IFERROR(1/J375*(X375/H375),"0")</f>
        <v>4.0064102564102567E-2</v>
      </c>
      <c r="BP375" s="64">
        <f>IFERROR(1/J375*(Y375/H375),"0")</f>
        <v>4.6875E-2</v>
      </c>
    </row>
    <row r="376" spans="1:68" ht="16.5" hidden="1" customHeight="1" x14ac:dyDescent="0.25">
      <c r="A376" s="54" t="s">
        <v>599</v>
      </c>
      <c r="B376" s="54" t="s">
        <v>600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52"/>
      <c r="R376" s="752"/>
      <c r="S376" s="752"/>
      <c r="T376" s="753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61" t="s">
        <v>80</v>
      </c>
      <c r="Q377" s="762"/>
      <c r="R377" s="762"/>
      <c r="S377" s="762"/>
      <c r="T377" s="762"/>
      <c r="U377" s="762"/>
      <c r="V377" s="763"/>
      <c r="W377" s="37" t="s">
        <v>81</v>
      </c>
      <c r="X377" s="743">
        <f>IFERROR(X374/H374,"0")+IFERROR(X375/H375,"0")+IFERROR(X376/H376,"0")</f>
        <v>2.5641025641025643</v>
      </c>
      <c r="Y377" s="743">
        <f>IFERROR(Y374/H374,"0")+IFERROR(Y375/H375,"0")+IFERROR(Y376/H376,"0")</f>
        <v>3</v>
      </c>
      <c r="Z377" s="743">
        <f>IFERROR(IF(Z374="",0,Z374),"0")+IFERROR(IF(Z375="",0,Z375),"0")+IFERROR(IF(Z376="",0,Z376),"0")</f>
        <v>5.6940000000000004E-2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61" t="s">
        <v>80</v>
      </c>
      <c r="Q378" s="762"/>
      <c r="R378" s="762"/>
      <c r="S378" s="762"/>
      <c r="T378" s="762"/>
      <c r="U378" s="762"/>
      <c r="V378" s="763"/>
      <c r="W378" s="37" t="s">
        <v>69</v>
      </c>
      <c r="X378" s="743">
        <f>IFERROR(SUM(X374:X376),"0")</f>
        <v>20</v>
      </c>
      <c r="Y378" s="743">
        <f>IFERROR(SUM(Y374:Y376),"0")</f>
        <v>23.4</v>
      </c>
      <c r="Z378" s="37"/>
      <c r="AA378" s="744"/>
      <c r="AB378" s="744"/>
      <c r="AC378" s="744"/>
    </row>
    <row r="379" spans="1:68" ht="14.25" hidden="1" customHeight="1" x14ac:dyDescent="0.25">
      <c r="A379" s="758" t="s">
        <v>82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27" hidden="1" customHeight="1" x14ac:dyDescent="0.25">
      <c r="A380" s="54" t="s">
        <v>602</v>
      </c>
      <c r="B380" s="54" t="s">
        <v>603</v>
      </c>
      <c r="C380" s="31">
        <v>4301030235</v>
      </c>
      <c r="D380" s="749">
        <v>4607091388381</v>
      </c>
      <c r="E380" s="750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7" t="s">
        <v>604</v>
      </c>
      <c r="Q380" s="752"/>
      <c r="R380" s="752"/>
      <c r="S380" s="752"/>
      <c r="T380" s="753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49">
        <v>4607091388374</v>
      </c>
      <c r="E381" s="750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802" t="s">
        <v>608</v>
      </c>
      <c r="Q381" s="752"/>
      <c r="R381" s="752"/>
      <c r="S381" s="752"/>
      <c r="T381" s="753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609</v>
      </c>
      <c r="B382" s="54" t="s">
        <v>610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612</v>
      </c>
      <c r="B383" s="54" t="s">
        <v>613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61" t="s">
        <v>80</v>
      </c>
      <c r="Q384" s="762"/>
      <c r="R384" s="762"/>
      <c r="S384" s="762"/>
      <c r="T384" s="762"/>
      <c r="U384" s="762"/>
      <c r="V384" s="763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61" t="s">
        <v>80</v>
      </c>
      <c r="Q385" s="762"/>
      <c r="R385" s="762"/>
      <c r="S385" s="762"/>
      <c r="T385" s="762"/>
      <c r="U385" s="762"/>
      <c r="V385" s="763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8" t="s">
        <v>614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615</v>
      </c>
      <c r="B387" s="54" t="s">
        <v>616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619</v>
      </c>
      <c r="B388" s="54" t="s">
        <v>620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621</v>
      </c>
      <c r="B389" s="54" t="s">
        <v>622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61" t="s">
        <v>80</v>
      </c>
      <c r="Q390" s="762"/>
      <c r="R390" s="762"/>
      <c r="S390" s="762"/>
      <c r="T390" s="762"/>
      <c r="U390" s="762"/>
      <c r="V390" s="763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61" t="s">
        <v>80</v>
      </c>
      <c r="Q391" s="762"/>
      <c r="R391" s="762"/>
      <c r="S391" s="762"/>
      <c r="T391" s="762"/>
      <c r="U391" s="762"/>
      <c r="V391" s="763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623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8" t="s">
        <v>150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624</v>
      </c>
      <c r="B394" s="54" t="s">
        <v>625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61" t="s">
        <v>80</v>
      </c>
      <c r="Q395" s="762"/>
      <c r="R395" s="762"/>
      <c r="S395" s="762"/>
      <c r="T395" s="762"/>
      <c r="U395" s="762"/>
      <c r="V395" s="763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61" t="s">
        <v>80</v>
      </c>
      <c r="Q396" s="762"/>
      <c r="R396" s="762"/>
      <c r="S396" s="762"/>
      <c r="T396" s="762"/>
      <c r="U396" s="762"/>
      <c r="V396" s="763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8" t="s">
        <v>64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627</v>
      </c>
      <c r="B398" s="54" t="s">
        <v>628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102</v>
      </c>
      <c r="N399" s="33"/>
      <c r="O399" s="32">
        <v>45</v>
      </c>
      <c r="P399" s="9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69</v>
      </c>
      <c r="X399" s="741">
        <v>14</v>
      </c>
      <c r="Y399" s="742">
        <f>IFERROR(IF(X399="",0,CEILING((X399/$H399),1)*$H399),"")</f>
        <v>14.700000000000001</v>
      </c>
      <c r="Z399" s="36">
        <f>IFERROR(IF(Y399=0,"",ROUNDUP(Y399/H399,0)*0.00651),"")</f>
        <v>4.5569999999999999E-2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15.679999999999998</v>
      </c>
      <c r="BN399" s="64">
        <f>IFERROR(Y399*I399/H399,"0")</f>
        <v>16.463999999999999</v>
      </c>
      <c r="BO399" s="64">
        <f>IFERROR(1/J399*(X399/H399),"0")</f>
        <v>3.6630036630036632E-2</v>
      </c>
      <c r="BP399" s="64">
        <f>IFERROR(1/J399*(Y399/H399),"0")</f>
        <v>3.8461538461538464E-2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69</v>
      </c>
      <c r="X400" s="741">
        <v>14</v>
      </c>
      <c r="Y400" s="742">
        <f>IFERROR(IF(X400="",0,CEILING((X400/$H400),1)*$H400),"")</f>
        <v>14.700000000000001</v>
      </c>
      <c r="Z400" s="36">
        <f>IFERROR(IF(Y400=0,"",ROUNDUP(Y400/H400,0)*0.00651),"")</f>
        <v>4.5569999999999999E-2</v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15.599999999999998</v>
      </c>
      <c r="BN400" s="64">
        <f>IFERROR(Y400*I400/H400,"0")</f>
        <v>16.380000000000003</v>
      </c>
      <c r="BO400" s="64">
        <f>IFERROR(1/J400*(X400/H400),"0")</f>
        <v>3.6630036630036632E-2</v>
      </c>
      <c r="BP400" s="64">
        <f>IFERROR(1/J400*(Y400/H400),"0")</f>
        <v>3.8461538461538464E-2</v>
      </c>
    </row>
    <row r="401" spans="1:68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61" t="s">
        <v>80</v>
      </c>
      <c r="Q401" s="762"/>
      <c r="R401" s="762"/>
      <c r="S401" s="762"/>
      <c r="T401" s="762"/>
      <c r="U401" s="762"/>
      <c r="V401" s="763"/>
      <c r="W401" s="37" t="s">
        <v>81</v>
      </c>
      <c r="X401" s="743">
        <f>IFERROR(X398/H398,"0")+IFERROR(X399/H399,"0")+IFERROR(X400/H400,"0")</f>
        <v>13.333333333333332</v>
      </c>
      <c r="Y401" s="743">
        <f>IFERROR(Y398/H398,"0")+IFERROR(Y399/H399,"0")+IFERROR(Y400/H400,"0")</f>
        <v>14</v>
      </c>
      <c r="Z401" s="743">
        <f>IFERROR(IF(Z398="",0,Z398),"0")+IFERROR(IF(Z399="",0,Z399),"0")+IFERROR(IF(Z400="",0,Z400),"0")</f>
        <v>9.1139999999999999E-2</v>
      </c>
      <c r="AA401" s="744"/>
      <c r="AB401" s="744"/>
      <c r="AC401" s="744"/>
    </row>
    <row r="402" spans="1:68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61" t="s">
        <v>80</v>
      </c>
      <c r="Q402" s="762"/>
      <c r="R402" s="762"/>
      <c r="S402" s="762"/>
      <c r="T402" s="762"/>
      <c r="U402" s="762"/>
      <c r="V402" s="763"/>
      <c r="W402" s="37" t="s">
        <v>69</v>
      </c>
      <c r="X402" s="743">
        <f>IFERROR(SUM(X398:X400),"0")</f>
        <v>28</v>
      </c>
      <c r="Y402" s="743">
        <f>IFERROR(SUM(Y398:Y400),"0")</f>
        <v>29.400000000000002</v>
      </c>
      <c r="Z402" s="37"/>
      <c r="AA402" s="744"/>
      <c r="AB402" s="744"/>
      <c r="AC402" s="744"/>
    </row>
    <row r="403" spans="1:68" ht="27.75" hidden="1" customHeight="1" x14ac:dyDescent="0.2">
      <c r="A403" s="803" t="s">
        <v>636</v>
      </c>
      <c r="B403" s="804"/>
      <c r="C403" s="804"/>
      <c r="D403" s="804"/>
      <c r="E403" s="804"/>
      <c r="F403" s="804"/>
      <c r="G403" s="804"/>
      <c r="H403" s="804"/>
      <c r="I403" s="804"/>
      <c r="J403" s="804"/>
      <c r="K403" s="804"/>
      <c r="L403" s="804"/>
      <c r="M403" s="804"/>
      <c r="N403" s="804"/>
      <c r="O403" s="804"/>
      <c r="P403" s="804"/>
      <c r="Q403" s="804"/>
      <c r="R403" s="804"/>
      <c r="S403" s="804"/>
      <c r="T403" s="804"/>
      <c r="U403" s="804"/>
      <c r="V403" s="804"/>
      <c r="W403" s="804"/>
      <c r="X403" s="804"/>
      <c r="Y403" s="804"/>
      <c r="Z403" s="804"/>
      <c r="AA403" s="48"/>
      <c r="AB403" s="48"/>
      <c r="AC403" s="48"/>
    </row>
    <row r="404" spans="1:68" ht="16.5" hidden="1" customHeight="1" x14ac:dyDescent="0.25">
      <c r="A404" s="745" t="s">
        <v>637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8" t="s">
        <v>90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122</v>
      </c>
      <c r="M406" s="33" t="s">
        <v>68</v>
      </c>
      <c r="N406" s="33"/>
      <c r="O406" s="32">
        <v>60</v>
      </c>
      <c r="P406" s="9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69</v>
      </c>
      <c r="X406" s="741">
        <v>30</v>
      </c>
      <c r="Y406" s="742">
        <f t="shared" ref="Y406:Y415" si="71">IFERROR(IF(X406="",0,CEILING((X406/$H406),1)*$H406),"")</f>
        <v>30</v>
      </c>
      <c r="Z406" s="36">
        <f>IFERROR(IF(Y406=0,"",ROUNDUP(Y406/H406,0)*0.02175),"")</f>
        <v>4.3499999999999997E-2</v>
      </c>
      <c r="AA406" s="56"/>
      <c r="AB406" s="57"/>
      <c r="AC406" s="471" t="s">
        <v>640</v>
      </c>
      <c r="AG406" s="64"/>
      <c r="AJ406" s="68" t="s">
        <v>124</v>
      </c>
      <c r="AK406" s="68">
        <v>720</v>
      </c>
      <c r="BB406" s="472" t="s">
        <v>1</v>
      </c>
      <c r="BM406" s="64">
        <f t="shared" ref="BM406:BM415" si="72">IFERROR(X406*I406/H406,"0")</f>
        <v>30.96</v>
      </c>
      <c r="BN406" s="64">
        <f t="shared" ref="BN406:BN415" si="73">IFERROR(Y406*I406/H406,"0")</f>
        <v>30.96</v>
      </c>
      <c r="BO406" s="64">
        <f t="shared" ref="BO406:BO415" si="74">IFERROR(1/J406*(X406/H406),"0")</f>
        <v>4.1666666666666664E-2</v>
      </c>
      <c r="BP406" s="64">
        <f t="shared" ref="BP406:BP415" si="75">IFERROR(1/J406*(Y406/H406),"0")</f>
        <v>4.1666666666666664E-2</v>
      </c>
    </row>
    <row r="407" spans="1:68" ht="27" hidden="1" customHeight="1" x14ac:dyDescent="0.25">
      <c r="A407" s="54" t="s">
        <v>638</v>
      </c>
      <c r="B407" s="54" t="s">
        <v>641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401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122</v>
      </c>
      <c r="M408" s="33" t="s">
        <v>68</v>
      </c>
      <c r="N408" s="33"/>
      <c r="O408" s="32">
        <v>60</v>
      </c>
      <c r="P408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69</v>
      </c>
      <c r="X408" s="741">
        <v>50</v>
      </c>
      <c r="Y408" s="742">
        <f t="shared" si="71"/>
        <v>60</v>
      </c>
      <c r="Z408" s="36">
        <f>IFERROR(IF(Y408=0,"",ROUNDUP(Y408/H408,0)*0.02175),"")</f>
        <v>8.6999999999999994E-2</v>
      </c>
      <c r="AA408" s="56"/>
      <c r="AB408" s="57"/>
      <c r="AC408" s="475" t="s">
        <v>645</v>
      </c>
      <c r="AG408" s="64"/>
      <c r="AJ408" s="68" t="s">
        <v>124</v>
      </c>
      <c r="AK408" s="68">
        <v>720</v>
      </c>
      <c r="BB408" s="476" t="s">
        <v>1</v>
      </c>
      <c r="BM408" s="64">
        <f t="shared" si="72"/>
        <v>51.6</v>
      </c>
      <c r="BN408" s="64">
        <f t="shared" si="73"/>
        <v>61.92</v>
      </c>
      <c r="BO408" s="64">
        <f t="shared" si="74"/>
        <v>6.9444444444444448E-2</v>
      </c>
      <c r="BP408" s="64">
        <f t="shared" si="75"/>
        <v>8.3333333333333329E-2</v>
      </c>
    </row>
    <row r="409" spans="1:68" ht="27" hidden="1" customHeight="1" x14ac:dyDescent="0.25">
      <c r="A409" s="54" t="s">
        <v>643</v>
      </c>
      <c r="B409" s="54" t="s">
        <v>646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401</v>
      </c>
      <c r="N409" s="33"/>
      <c r="O409" s="32">
        <v>60</v>
      </c>
      <c r="P409" s="10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hidden="1" customHeight="1" x14ac:dyDescent="0.25">
      <c r="A410" s="54" t="s">
        <v>647</v>
      </c>
      <c r="B410" s="54" t="s">
        <v>648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122</v>
      </c>
      <c r="M410" s="33" t="s">
        <v>68</v>
      </c>
      <c r="N410" s="33"/>
      <c r="O410" s="32">
        <v>60</v>
      </c>
      <c r="P410" s="11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69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649</v>
      </c>
      <c r="AG410" s="64"/>
      <c r="AJ410" s="68" t="s">
        <v>124</v>
      </c>
      <c r="AK410" s="68">
        <v>720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27" hidden="1" customHeight="1" x14ac:dyDescent="0.25">
      <c r="A411" s="54" t="s">
        <v>647</v>
      </c>
      <c r="B411" s="54" t="s">
        <v>650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401</v>
      </c>
      <c r="N411" s="33"/>
      <c r="O411" s="32">
        <v>60</v>
      </c>
      <c r="P411" s="9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1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69</v>
      </c>
      <c r="X412" s="741">
        <v>120</v>
      </c>
      <c r="Y412" s="742">
        <f t="shared" si="71"/>
        <v>120</v>
      </c>
      <c r="Z412" s="36">
        <f>IFERROR(IF(Y412=0,"",ROUNDUP(Y412/H412,0)*0.02175),"")</f>
        <v>0.17399999999999999</v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123.84</v>
      </c>
      <c r="BN412" s="64">
        <f t="shared" si="73"/>
        <v>123.84</v>
      </c>
      <c r="BO412" s="64">
        <f t="shared" si="74"/>
        <v>0.16666666666666666</v>
      </c>
      <c r="BP412" s="64">
        <f t="shared" si="75"/>
        <v>0.16666666666666666</v>
      </c>
    </row>
    <row r="413" spans="1:68" ht="27" hidden="1" customHeight="1" x14ac:dyDescent="0.25">
      <c r="A413" s="54" t="s">
        <v>654</v>
      </c>
      <c r="B413" s="54" t="s">
        <v>655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hidden="1" customHeight="1" x14ac:dyDescent="0.25">
      <c r="A414" s="54" t="s">
        <v>657</v>
      </c>
      <c r="B414" s="54" t="s">
        <v>658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hidden="1" customHeight="1" x14ac:dyDescent="0.25">
      <c r="A415" s="54" t="s">
        <v>659</v>
      </c>
      <c r="B415" s="54" t="s">
        <v>660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69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61" t="s">
        <v>80</v>
      </c>
      <c r="Q416" s="762"/>
      <c r="R416" s="762"/>
      <c r="S416" s="762"/>
      <c r="T416" s="762"/>
      <c r="U416" s="762"/>
      <c r="V416" s="763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13.333333333333334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14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0.30449999999999999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61" t="s">
        <v>80</v>
      </c>
      <c r="Q417" s="762"/>
      <c r="R417" s="762"/>
      <c r="S417" s="762"/>
      <c r="T417" s="762"/>
      <c r="U417" s="762"/>
      <c r="V417" s="763"/>
      <c r="W417" s="37" t="s">
        <v>69</v>
      </c>
      <c r="X417" s="743">
        <f>IFERROR(SUM(X406:X415),"0")</f>
        <v>200</v>
      </c>
      <c r="Y417" s="743">
        <f>IFERROR(SUM(Y406:Y415),"0")</f>
        <v>210</v>
      </c>
      <c r="Z417" s="37"/>
      <c r="AA417" s="744"/>
      <c r="AB417" s="744"/>
      <c r="AC417" s="744"/>
    </row>
    <row r="418" spans="1:68" ht="14.25" hidden="1" customHeight="1" x14ac:dyDescent="0.25">
      <c r="A418" s="758" t="s">
        <v>139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122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69</v>
      </c>
      <c r="X419" s="741">
        <v>70</v>
      </c>
      <c r="Y419" s="742">
        <f>IFERROR(IF(X419="",0,CEILING((X419/$H419),1)*$H419),"")</f>
        <v>75</v>
      </c>
      <c r="Z419" s="36">
        <f>IFERROR(IF(Y419=0,"",ROUNDUP(Y419/H419,0)*0.02175),"")</f>
        <v>0.10874999999999999</v>
      </c>
      <c r="AA419" s="56"/>
      <c r="AB419" s="57"/>
      <c r="AC419" s="491" t="s">
        <v>663</v>
      </c>
      <c r="AG419" s="64"/>
      <c r="AJ419" s="68" t="s">
        <v>124</v>
      </c>
      <c r="AK419" s="68">
        <v>720</v>
      </c>
      <c r="BB419" s="492" t="s">
        <v>1</v>
      </c>
      <c r="BM419" s="64">
        <f>IFERROR(X419*I419/H419,"0")</f>
        <v>72.240000000000009</v>
      </c>
      <c r="BN419" s="64">
        <f>IFERROR(Y419*I419/H419,"0")</f>
        <v>77.400000000000006</v>
      </c>
      <c r="BO419" s="64">
        <f>IFERROR(1/J419*(X419/H419),"0")</f>
        <v>9.7222222222222224E-2</v>
      </c>
      <c r="BP419" s="64">
        <f>IFERROR(1/J419*(Y419/H419),"0")</f>
        <v>0.10416666666666666</v>
      </c>
    </row>
    <row r="420" spans="1:68" ht="27" hidden="1" customHeight="1" x14ac:dyDescent="0.25">
      <c r="A420" s="54" t="s">
        <v>664</v>
      </c>
      <c r="B420" s="54" t="s">
        <v>665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61" t="s">
        <v>80</v>
      </c>
      <c r="Q421" s="762"/>
      <c r="R421" s="762"/>
      <c r="S421" s="762"/>
      <c r="T421" s="762"/>
      <c r="U421" s="762"/>
      <c r="V421" s="763"/>
      <c r="W421" s="37" t="s">
        <v>81</v>
      </c>
      <c r="X421" s="743">
        <f>IFERROR(X419/H419,"0")+IFERROR(X420/H420,"0")</f>
        <v>4.666666666666667</v>
      </c>
      <c r="Y421" s="743">
        <f>IFERROR(Y419/H419,"0")+IFERROR(Y420/H420,"0")</f>
        <v>5</v>
      </c>
      <c r="Z421" s="743">
        <f>IFERROR(IF(Z419="",0,Z419),"0")+IFERROR(IF(Z420="",0,Z420),"0")</f>
        <v>0.10874999999999999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61" t="s">
        <v>80</v>
      </c>
      <c r="Q422" s="762"/>
      <c r="R422" s="762"/>
      <c r="S422" s="762"/>
      <c r="T422" s="762"/>
      <c r="U422" s="762"/>
      <c r="V422" s="763"/>
      <c r="W422" s="37" t="s">
        <v>69</v>
      </c>
      <c r="X422" s="743">
        <f>IFERROR(SUM(X419:X420),"0")</f>
        <v>70</v>
      </c>
      <c r="Y422" s="743">
        <f>IFERROR(SUM(Y419:Y420),"0")</f>
        <v>75</v>
      </c>
      <c r="Z422" s="37"/>
      <c r="AA422" s="744"/>
      <c r="AB422" s="744"/>
      <c r="AC422" s="744"/>
    </row>
    <row r="423" spans="1:68" ht="14.25" hidden="1" customHeight="1" x14ac:dyDescent="0.25">
      <c r="A423" s="758" t="s">
        <v>64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666</v>
      </c>
      <c r="B424" s="54" t="s">
        <v>667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102</v>
      </c>
      <c r="N424" s="33"/>
      <c r="O424" s="32">
        <v>40</v>
      </c>
      <c r="P424" s="948" t="s">
        <v>668</v>
      </c>
      <c r="Q424" s="752"/>
      <c r="R424" s="752"/>
      <c r="S424" s="752"/>
      <c r="T424" s="753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102</v>
      </c>
      <c r="N425" s="33"/>
      <c r="O425" s="32">
        <v>40</v>
      </c>
      <c r="P425" s="944" t="s">
        <v>672</v>
      </c>
      <c r="Q425" s="752"/>
      <c r="R425" s="752"/>
      <c r="S425" s="752"/>
      <c r="T425" s="753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61" t="s">
        <v>80</v>
      </c>
      <c r="Q426" s="762"/>
      <c r="R426" s="762"/>
      <c r="S426" s="762"/>
      <c r="T426" s="762"/>
      <c r="U426" s="762"/>
      <c r="V426" s="763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61" t="s">
        <v>80</v>
      </c>
      <c r="Q427" s="762"/>
      <c r="R427" s="762"/>
      <c r="S427" s="762"/>
      <c r="T427" s="762"/>
      <c r="U427" s="762"/>
      <c r="V427" s="763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8" t="s">
        <v>181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674</v>
      </c>
      <c r="B429" s="54" t="s">
        <v>675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102</v>
      </c>
      <c r="N429" s="33"/>
      <c r="O429" s="32">
        <v>30</v>
      </c>
      <c r="P429" s="874" t="s">
        <v>676</v>
      </c>
      <c r="Q429" s="752"/>
      <c r="R429" s="752"/>
      <c r="S429" s="752"/>
      <c r="T429" s="753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61" t="s">
        <v>80</v>
      </c>
      <c r="Q430" s="762"/>
      <c r="R430" s="762"/>
      <c r="S430" s="762"/>
      <c r="T430" s="762"/>
      <c r="U430" s="762"/>
      <c r="V430" s="763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61" t="s">
        <v>80</v>
      </c>
      <c r="Q431" s="762"/>
      <c r="R431" s="762"/>
      <c r="S431" s="762"/>
      <c r="T431" s="762"/>
      <c r="U431" s="762"/>
      <c r="V431" s="763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678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8" t="s">
        <v>90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679</v>
      </c>
      <c r="B434" s="54" t="s">
        <v>680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37.5" hidden="1" customHeight="1" x14ac:dyDescent="0.25">
      <c r="A435" s="54" t="s">
        <v>679</v>
      </c>
      <c r="B435" s="54" t="s">
        <v>682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27" hidden="1" customHeight="1" x14ac:dyDescent="0.25">
      <c r="A436" s="54" t="s">
        <v>684</v>
      </c>
      <c r="B436" s="54" t="s">
        <v>685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37.5" hidden="1" customHeight="1" x14ac:dyDescent="0.25">
      <c r="A437" s="54" t="s">
        <v>684</v>
      </c>
      <c r="B437" s="54" t="s">
        <v>686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hidden="1" customHeight="1" x14ac:dyDescent="0.25">
      <c r="A438" s="54" t="s">
        <v>687</v>
      </c>
      <c r="B438" s="54" t="s">
        <v>688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hidden="1" customHeight="1" x14ac:dyDescent="0.25">
      <c r="A439" s="54" t="s">
        <v>690</v>
      </c>
      <c r="B439" s="54" t="s">
        <v>691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10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hidden="1" customHeight="1" x14ac:dyDescent="0.25">
      <c r="A440" s="54" t="s">
        <v>693</v>
      </c>
      <c r="B440" s="54" t="s">
        <v>694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69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hidden="1" customHeight="1" x14ac:dyDescent="0.25">
      <c r="A441" s="54" t="s">
        <v>695</v>
      </c>
      <c r="B441" s="54" t="s">
        <v>696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61" t="s">
        <v>80</v>
      </c>
      <c r="Q442" s="762"/>
      <c r="R442" s="762"/>
      <c r="S442" s="762"/>
      <c r="T442" s="762"/>
      <c r="U442" s="762"/>
      <c r="V442" s="763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61" t="s">
        <v>80</v>
      </c>
      <c r="Q443" s="762"/>
      <c r="R443" s="762"/>
      <c r="S443" s="762"/>
      <c r="T443" s="762"/>
      <c r="U443" s="762"/>
      <c r="V443" s="763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8" t="s">
        <v>150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697</v>
      </c>
      <c r="B445" s="54" t="s">
        <v>698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7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700</v>
      </c>
      <c r="B446" s="54" t="s">
        <v>701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61" t="s">
        <v>80</v>
      </c>
      <c r="Q447" s="762"/>
      <c r="R447" s="762"/>
      <c r="S447" s="762"/>
      <c r="T447" s="762"/>
      <c r="U447" s="762"/>
      <c r="V447" s="763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61" t="s">
        <v>80</v>
      </c>
      <c r="Q448" s="762"/>
      <c r="R448" s="762"/>
      <c r="S448" s="762"/>
      <c r="T448" s="762"/>
      <c r="U448" s="762"/>
      <c r="V448" s="763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8" t="s">
        <v>64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702</v>
      </c>
      <c r="B450" s="54" t="s">
        <v>703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102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52"/>
      <c r="R450" s="752"/>
      <c r="S450" s="752"/>
      <c r="T450" s="753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705</v>
      </c>
      <c r="B451" s="54" t="s">
        <v>706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102</v>
      </c>
      <c r="N451" s="33"/>
      <c r="O451" s="32">
        <v>40</v>
      </c>
      <c r="P451" s="960" t="s">
        <v>707</v>
      </c>
      <c r="Q451" s="752"/>
      <c r="R451" s="752"/>
      <c r="S451" s="752"/>
      <c r="T451" s="753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709</v>
      </c>
      <c r="B452" s="54" t="s">
        <v>710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102</v>
      </c>
      <c r="N452" s="33"/>
      <c r="O452" s="32">
        <v>40</v>
      </c>
      <c r="P452" s="7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704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709</v>
      </c>
      <c r="B453" s="54" t="s">
        <v>711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713</v>
      </c>
      <c r="B454" s="54" t="s">
        <v>714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61" t="s">
        <v>80</v>
      </c>
      <c r="Q455" s="762"/>
      <c r="R455" s="762"/>
      <c r="S455" s="762"/>
      <c r="T455" s="762"/>
      <c r="U455" s="762"/>
      <c r="V455" s="763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61" t="s">
        <v>80</v>
      </c>
      <c r="Q456" s="762"/>
      <c r="R456" s="762"/>
      <c r="S456" s="762"/>
      <c r="T456" s="762"/>
      <c r="U456" s="762"/>
      <c r="V456" s="763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8" t="s">
        <v>181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716</v>
      </c>
      <c r="B458" s="54" t="s">
        <v>717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102</v>
      </c>
      <c r="N458" s="33"/>
      <c r="O458" s="32">
        <v>40</v>
      </c>
      <c r="P458" s="767" t="s">
        <v>718</v>
      </c>
      <c r="Q458" s="752"/>
      <c r="R458" s="752"/>
      <c r="S458" s="752"/>
      <c r="T458" s="753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61" t="s">
        <v>80</v>
      </c>
      <c r="Q459" s="762"/>
      <c r="R459" s="762"/>
      <c r="S459" s="762"/>
      <c r="T459" s="762"/>
      <c r="U459" s="762"/>
      <c r="V459" s="763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61" t="s">
        <v>80</v>
      </c>
      <c r="Q460" s="762"/>
      <c r="R460" s="762"/>
      <c r="S460" s="762"/>
      <c r="T460" s="762"/>
      <c r="U460" s="762"/>
      <c r="V460" s="763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803" t="s">
        <v>720</v>
      </c>
      <c r="B461" s="804"/>
      <c r="C461" s="804"/>
      <c r="D461" s="804"/>
      <c r="E461" s="804"/>
      <c r="F461" s="804"/>
      <c r="G461" s="804"/>
      <c r="H461" s="804"/>
      <c r="I461" s="804"/>
      <c r="J461" s="804"/>
      <c r="K461" s="804"/>
      <c r="L461" s="804"/>
      <c r="M461" s="804"/>
      <c r="N461" s="804"/>
      <c r="O461" s="804"/>
      <c r="P461" s="804"/>
      <c r="Q461" s="804"/>
      <c r="R461" s="804"/>
      <c r="S461" s="804"/>
      <c r="T461" s="804"/>
      <c r="U461" s="804"/>
      <c r="V461" s="804"/>
      <c r="W461" s="804"/>
      <c r="X461" s="804"/>
      <c r="Y461" s="804"/>
      <c r="Z461" s="804"/>
      <c r="AA461" s="48"/>
      <c r="AB461" s="48"/>
      <c r="AC461" s="48"/>
    </row>
    <row r="462" spans="1:68" ht="16.5" hidden="1" customHeight="1" x14ac:dyDescent="0.25">
      <c r="A462" s="745" t="s">
        <v>721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8" t="s">
        <v>150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722</v>
      </c>
      <c r="B464" s="54" t="s">
        <v>723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6" t="s">
        <v>724</v>
      </c>
      <c r="Q464" s="752"/>
      <c r="R464" s="752"/>
      <c r="S464" s="752"/>
      <c r="T464" s="753"/>
      <c r="U464" s="34"/>
      <c r="V464" s="34"/>
      <c r="W464" s="35" t="s">
        <v>69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hidden="1" customHeight="1" x14ac:dyDescent="0.25">
      <c r="A465" s="54" t="s">
        <v>726</v>
      </c>
      <c r="B465" s="54" t="s">
        <v>727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70" t="s">
        <v>728</v>
      </c>
      <c r="Q465" s="752"/>
      <c r="R465" s="752"/>
      <c r="S465" s="752"/>
      <c r="T465" s="753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hidden="1" customHeight="1" x14ac:dyDescent="0.25">
      <c r="A466" s="54" t="s">
        <v>726</v>
      </c>
      <c r="B466" s="54" t="s">
        <v>730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1" t="s">
        <v>728</v>
      </c>
      <c r="Q466" s="752"/>
      <c r="R466" s="752"/>
      <c r="S466" s="752"/>
      <c r="T466" s="753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hidden="1" customHeight="1" x14ac:dyDescent="0.25">
      <c r="A467" s="54" t="s">
        <v>731</v>
      </c>
      <c r="B467" s="54" t="s">
        <v>732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6" t="s">
        <v>733</v>
      </c>
      <c r="Q467" s="752"/>
      <c r="R467" s="752"/>
      <c r="S467" s="752"/>
      <c r="T467" s="753"/>
      <c r="U467" s="34"/>
      <c r="V467" s="34"/>
      <c r="W467" s="35" t="s">
        <v>69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hidden="1" customHeight="1" x14ac:dyDescent="0.25">
      <c r="A468" s="54" t="s">
        <v>735</v>
      </c>
      <c r="B468" s="54" t="s">
        <v>736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hidden="1" customHeight="1" x14ac:dyDescent="0.25">
      <c r="A469" s="54" t="s">
        <v>735</v>
      </c>
      <c r="B469" s="54" t="s">
        <v>737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8" t="s">
        <v>738</v>
      </c>
      <c r="Q469" s="752"/>
      <c r="R469" s="752"/>
      <c r="S469" s="752"/>
      <c r="T469" s="753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hidden="1" customHeight="1" x14ac:dyDescent="0.25">
      <c r="A470" s="54" t="s">
        <v>739</v>
      </c>
      <c r="B470" s="54" t="s">
        <v>740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69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hidden="1" customHeight="1" x14ac:dyDescent="0.25">
      <c r="A471" s="54" t="s">
        <v>741</v>
      </c>
      <c r="B471" s="54" t="s">
        <v>742</v>
      </c>
      <c r="C471" s="31">
        <v>4301031374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40" t="s">
        <v>743</v>
      </c>
      <c r="Q471" s="752"/>
      <c r="R471" s="752"/>
      <c r="S471" s="752"/>
      <c r="T471" s="753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hidden="1" customHeight="1" x14ac:dyDescent="0.25">
      <c r="A472" s="54" t="s">
        <v>741</v>
      </c>
      <c r="B472" s="54" t="s">
        <v>745</v>
      </c>
      <c r="C472" s="31">
        <v>4301031336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52"/>
      <c r="R472" s="752"/>
      <c r="S472" s="752"/>
      <c r="T472" s="753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744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hidden="1" customHeight="1" x14ac:dyDescent="0.25">
      <c r="A473" s="54" t="s">
        <v>746</v>
      </c>
      <c r="B473" s="54" t="s">
        <v>747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69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744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hidden="1" customHeight="1" x14ac:dyDescent="0.25">
      <c r="A474" s="54" t="s">
        <v>748</v>
      </c>
      <c r="B474" s="54" t="s">
        <v>749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hidden="1" customHeight="1" x14ac:dyDescent="0.25">
      <c r="A475" s="54" t="s">
        <v>748</v>
      </c>
      <c r="B475" s="54" t="s">
        <v>751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39" t="s">
        <v>752</v>
      </c>
      <c r="Q475" s="752"/>
      <c r="R475" s="752"/>
      <c r="S475" s="752"/>
      <c r="T475" s="753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hidden="1" customHeight="1" x14ac:dyDescent="0.25">
      <c r="A476" s="54" t="s">
        <v>753</v>
      </c>
      <c r="B476" s="54" t="s">
        <v>754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69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hidden="1" customHeight="1" x14ac:dyDescent="0.25">
      <c r="A477" s="54" t="s">
        <v>756</v>
      </c>
      <c r="B477" s="54" t="s">
        <v>757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hidden="1" customHeight="1" x14ac:dyDescent="0.25">
      <c r="A478" s="54" t="s">
        <v>758</v>
      </c>
      <c r="B478" s="54" t="s">
        <v>759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45</v>
      </c>
      <c r="P478" s="10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760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hidden="1" customHeight="1" x14ac:dyDescent="0.25">
      <c r="A479" s="54" t="s">
        <v>758</v>
      </c>
      <c r="B479" s="54" t="s">
        <v>761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50</v>
      </c>
      <c r="P479" s="870" t="s">
        <v>762</v>
      </c>
      <c r="Q479" s="752"/>
      <c r="R479" s="752"/>
      <c r="S479" s="752"/>
      <c r="T479" s="753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729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61" t="s">
        <v>80</v>
      </c>
      <c r="Q480" s="762"/>
      <c r="R480" s="762"/>
      <c r="S480" s="762"/>
      <c r="T480" s="762"/>
      <c r="U480" s="762"/>
      <c r="V480" s="763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61" t="s">
        <v>80</v>
      </c>
      <c r="Q481" s="762"/>
      <c r="R481" s="762"/>
      <c r="S481" s="762"/>
      <c r="T481" s="762"/>
      <c r="U481" s="762"/>
      <c r="V481" s="763"/>
      <c r="W481" s="37" t="s">
        <v>69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8" t="s">
        <v>64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763</v>
      </c>
      <c r="B483" s="54" t="s">
        <v>764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102</v>
      </c>
      <c r="N483" s="33"/>
      <c r="O483" s="32">
        <v>45</v>
      </c>
      <c r="P48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102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61" t="s">
        <v>80</v>
      </c>
      <c r="Q485" s="762"/>
      <c r="R485" s="762"/>
      <c r="S485" s="762"/>
      <c r="T485" s="762"/>
      <c r="U485" s="762"/>
      <c r="V485" s="763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61" t="s">
        <v>80</v>
      </c>
      <c r="Q486" s="762"/>
      <c r="R486" s="762"/>
      <c r="S486" s="762"/>
      <c r="T486" s="762"/>
      <c r="U486" s="762"/>
      <c r="V486" s="763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8" t="s">
        <v>82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769</v>
      </c>
      <c r="B488" s="54" t="s">
        <v>770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9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61" t="s">
        <v>80</v>
      </c>
      <c r="Q489" s="762"/>
      <c r="R489" s="762"/>
      <c r="S489" s="762"/>
      <c r="T489" s="762"/>
      <c r="U489" s="762"/>
      <c r="V489" s="763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61" t="s">
        <v>80</v>
      </c>
      <c r="Q490" s="762"/>
      <c r="R490" s="762"/>
      <c r="S490" s="762"/>
      <c r="T490" s="762"/>
      <c r="U490" s="762"/>
      <c r="V490" s="763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774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8" t="s">
        <v>139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775</v>
      </c>
      <c r="B493" s="54" t="s">
        <v>776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8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61" t="s">
        <v>80</v>
      </c>
      <c r="Q494" s="762"/>
      <c r="R494" s="762"/>
      <c r="S494" s="762"/>
      <c r="T494" s="762"/>
      <c r="U494" s="762"/>
      <c r="V494" s="763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61" t="s">
        <v>80</v>
      </c>
      <c r="Q495" s="762"/>
      <c r="R495" s="762"/>
      <c r="S495" s="762"/>
      <c r="T495" s="762"/>
      <c r="U495" s="762"/>
      <c r="V495" s="763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8" t="s">
        <v>150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778</v>
      </c>
      <c r="B497" s="54" t="s">
        <v>779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52"/>
      <c r="R497" s="752"/>
      <c r="S497" s="752"/>
      <c r="T497" s="753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782</v>
      </c>
      <c r="B498" s="54" t="s">
        <v>783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785</v>
      </c>
      <c r="B499" s="54" t="s">
        <v>786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40" t="s">
        <v>787</v>
      </c>
      <c r="Q499" s="752"/>
      <c r="R499" s="752"/>
      <c r="S499" s="752"/>
      <c r="T499" s="753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789</v>
      </c>
      <c r="B500" s="54" t="s">
        <v>790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61" t="s">
        <v>80</v>
      </c>
      <c r="Q501" s="762"/>
      <c r="R501" s="762"/>
      <c r="S501" s="762"/>
      <c r="T501" s="762"/>
      <c r="U501" s="762"/>
      <c r="V501" s="763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61" t="s">
        <v>80</v>
      </c>
      <c r="Q502" s="762"/>
      <c r="R502" s="762"/>
      <c r="S502" s="762"/>
      <c r="T502" s="762"/>
      <c r="U502" s="762"/>
      <c r="V502" s="763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791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8" t="s">
        <v>150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792</v>
      </c>
      <c r="B505" s="54" t="s">
        <v>793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795</v>
      </c>
      <c r="B506" s="54" t="s">
        <v>796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94" t="s">
        <v>797</v>
      </c>
      <c r="Q506" s="752"/>
      <c r="R506" s="752"/>
      <c r="S506" s="752"/>
      <c r="T506" s="753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799</v>
      </c>
      <c r="B507" s="54" t="s">
        <v>800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51" t="s">
        <v>801</v>
      </c>
      <c r="Q507" s="752"/>
      <c r="R507" s="752"/>
      <c r="S507" s="752"/>
      <c r="T507" s="753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61" t="s">
        <v>80</v>
      </c>
      <c r="Q508" s="762"/>
      <c r="R508" s="762"/>
      <c r="S508" s="762"/>
      <c r="T508" s="762"/>
      <c r="U508" s="762"/>
      <c r="V508" s="763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61" t="s">
        <v>80</v>
      </c>
      <c r="Q509" s="762"/>
      <c r="R509" s="762"/>
      <c r="S509" s="762"/>
      <c r="T509" s="762"/>
      <c r="U509" s="762"/>
      <c r="V509" s="763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803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8" t="s">
        <v>150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804</v>
      </c>
      <c r="B512" s="54" t="s">
        <v>805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61" t="s">
        <v>80</v>
      </c>
      <c r="Q513" s="762"/>
      <c r="R513" s="762"/>
      <c r="S513" s="762"/>
      <c r="T513" s="762"/>
      <c r="U513" s="762"/>
      <c r="V513" s="763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61" t="s">
        <v>80</v>
      </c>
      <c r="Q514" s="762"/>
      <c r="R514" s="762"/>
      <c r="S514" s="762"/>
      <c r="T514" s="762"/>
      <c r="U514" s="762"/>
      <c r="V514" s="763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8" t="s">
        <v>181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807</v>
      </c>
      <c r="B516" s="54" t="s">
        <v>808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61" t="s">
        <v>80</v>
      </c>
      <c r="Q517" s="762"/>
      <c r="R517" s="762"/>
      <c r="S517" s="762"/>
      <c r="T517" s="762"/>
      <c r="U517" s="762"/>
      <c r="V517" s="763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61" t="s">
        <v>80</v>
      </c>
      <c r="Q518" s="762"/>
      <c r="R518" s="762"/>
      <c r="S518" s="762"/>
      <c r="T518" s="762"/>
      <c r="U518" s="762"/>
      <c r="V518" s="763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803" t="s">
        <v>810</v>
      </c>
      <c r="B519" s="804"/>
      <c r="C519" s="804"/>
      <c r="D519" s="804"/>
      <c r="E519" s="804"/>
      <c r="F519" s="804"/>
      <c r="G519" s="804"/>
      <c r="H519" s="804"/>
      <c r="I519" s="804"/>
      <c r="J519" s="804"/>
      <c r="K519" s="804"/>
      <c r="L519" s="804"/>
      <c r="M519" s="804"/>
      <c r="N519" s="804"/>
      <c r="O519" s="804"/>
      <c r="P519" s="804"/>
      <c r="Q519" s="804"/>
      <c r="R519" s="804"/>
      <c r="S519" s="804"/>
      <c r="T519" s="804"/>
      <c r="U519" s="804"/>
      <c r="V519" s="804"/>
      <c r="W519" s="804"/>
      <c r="X519" s="804"/>
      <c r="Y519" s="804"/>
      <c r="Z519" s="804"/>
      <c r="AA519" s="48"/>
      <c r="AB519" s="48"/>
      <c r="AC519" s="48"/>
    </row>
    <row r="520" spans="1:68" ht="16.5" hidden="1" customHeight="1" x14ac:dyDescent="0.25">
      <c r="A520" s="745" t="s">
        <v>810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8" t="s">
        <v>90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811</v>
      </c>
      <c r="B522" s="54" t="s">
        <v>812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69</v>
      </c>
      <c r="X522" s="741">
        <v>0</v>
      </c>
      <c r="Y522" s="742">
        <f t="shared" ref="Y522:Y537" si="87">IFERROR(IF(X522="",0,CEILING((X522/$H522),1)*$H522),"")</f>
        <v>0</v>
      </c>
      <c r="Z522" s="36" t="str">
        <f t="shared" ref="Z522:Z527" si="88">IFERROR(IF(Y522=0,"",ROUNDUP(Y522/H522,0)*0.01196),"")</f>
        <v/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0</v>
      </c>
      <c r="BN522" s="64">
        <f t="shared" ref="BN522:BN537" si="90">IFERROR(Y522*I522/H522,"0")</f>
        <v>0</v>
      </c>
      <c r="BO522" s="64">
        <f t="shared" ref="BO522:BO537" si="91">IFERROR(1/J522*(X522/H522),"0")</f>
        <v>0</v>
      </c>
      <c r="BP522" s="64">
        <f t="shared" ref="BP522:BP537" si="92">IFERROR(1/J522*(Y522/H522),"0")</f>
        <v>0</v>
      </c>
    </row>
    <row r="523" spans="1:68" ht="27" hidden="1" customHeight="1" x14ac:dyDescent="0.25">
      <c r="A523" s="54" t="s">
        <v>814</v>
      </c>
      <c r="B523" s="54" t="s">
        <v>815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69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hidden="1" customHeight="1" x14ac:dyDescent="0.25">
      <c r="A524" s="54" t="s">
        <v>817</v>
      </c>
      <c r="B524" s="54" t="s">
        <v>818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69</v>
      </c>
      <c r="X525" s="741">
        <v>30</v>
      </c>
      <c r="Y525" s="742">
        <f t="shared" si="87"/>
        <v>31.68</v>
      </c>
      <c r="Z525" s="36">
        <f t="shared" si="88"/>
        <v>7.1760000000000004E-2</v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32.04545454545454</v>
      </c>
      <c r="BN525" s="64">
        <f t="shared" si="90"/>
        <v>33.839999999999996</v>
      </c>
      <c r="BO525" s="64">
        <f t="shared" si="91"/>
        <v>5.4632867132867136E-2</v>
      </c>
      <c r="BP525" s="64">
        <f t="shared" si="92"/>
        <v>5.7692307692307696E-2</v>
      </c>
    </row>
    <row r="526" spans="1:68" ht="16.5" hidden="1" customHeight="1" x14ac:dyDescent="0.25">
      <c r="A526" s="54" t="s">
        <v>823</v>
      </c>
      <c r="B526" s="54" t="s">
        <v>824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102</v>
      </c>
      <c r="N526" s="33"/>
      <c r="O526" s="32">
        <v>60</v>
      </c>
      <c r="P526" s="10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102</v>
      </c>
      <c r="N527" s="33"/>
      <c r="O527" s="32">
        <v>60</v>
      </c>
      <c r="P527" s="8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69</v>
      </c>
      <c r="X527" s="741">
        <v>30</v>
      </c>
      <c r="Y527" s="742">
        <f t="shared" si="87"/>
        <v>31.68</v>
      </c>
      <c r="Z527" s="36">
        <f t="shared" si="88"/>
        <v>7.1760000000000004E-2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32.04545454545454</v>
      </c>
      <c r="BN527" s="64">
        <f t="shared" si="90"/>
        <v>33.839999999999996</v>
      </c>
      <c r="BO527" s="64">
        <f t="shared" si="91"/>
        <v>5.4632867132867136E-2</v>
      </c>
      <c r="BP527" s="64">
        <f t="shared" si="92"/>
        <v>5.7692307692307696E-2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11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69</v>
      </c>
      <c r="X528" s="741">
        <v>0</v>
      </c>
      <c r="Y528" s="742">
        <f t="shared" si="87"/>
        <v>0</v>
      </c>
      <c r="Z528" s="36" t="str">
        <f>IFERROR(IF(Y528=0,"",ROUNDUP(Y528/H528,0)*0.00902),"")</f>
        <v/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9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102</v>
      </c>
      <c r="N530" s="33"/>
      <c r="O530" s="32">
        <v>60</v>
      </c>
      <c r="P530" s="1011" t="s">
        <v>834</v>
      </c>
      <c r="Q530" s="752"/>
      <c r="R530" s="752"/>
      <c r="S530" s="752"/>
      <c r="T530" s="753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1092" t="s">
        <v>839</v>
      </c>
      <c r="Q532" s="752"/>
      <c r="R532" s="752"/>
      <c r="S532" s="752"/>
      <c r="T532" s="753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69</v>
      </c>
      <c r="X533" s="741">
        <v>0</v>
      </c>
      <c r="Y533" s="742">
        <f t="shared" si="87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hidden="1" customHeight="1" x14ac:dyDescent="0.25">
      <c r="A534" s="54" t="s">
        <v>841</v>
      </c>
      <c r="B534" s="54" t="s">
        <v>843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11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49" t="s">
        <v>846</v>
      </c>
      <c r="Q535" s="752"/>
      <c r="R535" s="752"/>
      <c r="S535" s="752"/>
      <c r="T535" s="753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09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52"/>
      <c r="R536" s="752"/>
      <c r="S536" s="752"/>
      <c r="T536" s="753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hidden="1" customHeight="1" x14ac:dyDescent="0.25">
      <c r="A537" s="54" t="s">
        <v>849</v>
      </c>
      <c r="B537" s="54" t="s">
        <v>850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4" t="s">
        <v>851</v>
      </c>
      <c r="Q537" s="752"/>
      <c r="R537" s="752"/>
      <c r="S537" s="752"/>
      <c r="T537" s="753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61" t="s">
        <v>80</v>
      </c>
      <c r="Q538" s="762"/>
      <c r="R538" s="762"/>
      <c r="S538" s="762"/>
      <c r="T538" s="762"/>
      <c r="U538" s="762"/>
      <c r="V538" s="763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11.363636363636363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12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0.14352000000000001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61" t="s">
        <v>80</v>
      </c>
      <c r="Q539" s="762"/>
      <c r="R539" s="762"/>
      <c r="S539" s="762"/>
      <c r="T539" s="762"/>
      <c r="U539" s="762"/>
      <c r="V539" s="763"/>
      <c r="W539" s="37" t="s">
        <v>69</v>
      </c>
      <c r="X539" s="743">
        <f>IFERROR(SUM(X522:X537),"0")</f>
        <v>60</v>
      </c>
      <c r="Y539" s="743">
        <f>IFERROR(SUM(Y522:Y537),"0")</f>
        <v>63.36</v>
      </c>
      <c r="Z539" s="37"/>
      <c r="AA539" s="744"/>
      <c r="AB539" s="744"/>
      <c r="AC539" s="744"/>
    </row>
    <row r="540" spans="1:68" ht="14.25" hidden="1" customHeight="1" x14ac:dyDescent="0.25">
      <c r="A540" s="758" t="s">
        <v>139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852</v>
      </c>
      <c r="B541" s="54" t="s">
        <v>853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94</v>
      </c>
      <c r="N541" s="33"/>
      <c r="O541" s="32">
        <v>55</v>
      </c>
      <c r="P541" s="10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69</v>
      </c>
      <c r="X541" s="741">
        <v>30</v>
      </c>
      <c r="Y541" s="742">
        <f>IFERROR(IF(X541="",0,CEILING((X541/$H541),1)*$H541),"")</f>
        <v>31.68</v>
      </c>
      <c r="Z541" s="36">
        <f>IFERROR(IF(Y541=0,"",ROUNDUP(Y541/H541,0)*0.01196),"")</f>
        <v>7.1760000000000004E-2</v>
      </c>
      <c r="AA541" s="56"/>
      <c r="AB541" s="57"/>
      <c r="AC541" s="623" t="s">
        <v>854</v>
      </c>
      <c r="AG541" s="64"/>
      <c r="AJ541" s="68"/>
      <c r="AK541" s="68">
        <v>0</v>
      </c>
      <c r="BB541" s="624" t="s">
        <v>1</v>
      </c>
      <c r="BM541" s="64">
        <f>IFERROR(X541*I541/H541,"0")</f>
        <v>32.04545454545454</v>
      </c>
      <c r="BN541" s="64">
        <f>IFERROR(Y541*I541/H541,"0")</f>
        <v>33.839999999999996</v>
      </c>
      <c r="BO541" s="64">
        <f>IFERROR(1/J541*(X541/H541),"0")</f>
        <v>5.4632867132867136E-2</v>
      </c>
      <c r="BP541" s="64">
        <f>IFERROR(1/J541*(Y541/H541),"0")</f>
        <v>5.7692307692307696E-2</v>
      </c>
    </row>
    <row r="542" spans="1:68" ht="16.5" hidden="1" customHeight="1" x14ac:dyDescent="0.25">
      <c r="A542" s="54" t="s">
        <v>852</v>
      </c>
      <c r="B542" s="54" t="s">
        <v>855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102</v>
      </c>
      <c r="N542" s="33"/>
      <c r="O542" s="32">
        <v>70</v>
      </c>
      <c r="P542" s="833" t="s">
        <v>856</v>
      </c>
      <c r="Q542" s="752"/>
      <c r="R542" s="752"/>
      <c r="S542" s="752"/>
      <c r="T542" s="753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858</v>
      </c>
      <c r="B543" s="54" t="s">
        <v>859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52"/>
      <c r="R543" s="752"/>
      <c r="S543" s="752"/>
      <c r="T543" s="753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857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861</v>
      </c>
      <c r="B544" s="54" t="s">
        <v>862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102</v>
      </c>
      <c r="N544" s="33"/>
      <c r="O544" s="32">
        <v>70</v>
      </c>
      <c r="P544" s="935" t="s">
        <v>863</v>
      </c>
      <c r="Q544" s="752"/>
      <c r="R544" s="752"/>
      <c r="S544" s="752"/>
      <c r="T544" s="753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857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61" t="s">
        <v>80</v>
      </c>
      <c r="Q545" s="762"/>
      <c r="R545" s="762"/>
      <c r="S545" s="762"/>
      <c r="T545" s="762"/>
      <c r="U545" s="762"/>
      <c r="V545" s="763"/>
      <c r="W545" s="37" t="s">
        <v>81</v>
      </c>
      <c r="X545" s="743">
        <f>IFERROR(X541/H541,"0")+IFERROR(X542/H542,"0")+IFERROR(X543/H543,"0")+IFERROR(X544/H544,"0")</f>
        <v>5.6818181818181817</v>
      </c>
      <c r="Y545" s="743">
        <f>IFERROR(Y541/H541,"0")+IFERROR(Y542/H542,"0")+IFERROR(Y543/H543,"0")+IFERROR(Y544/H544,"0")</f>
        <v>6</v>
      </c>
      <c r="Z545" s="743">
        <f>IFERROR(IF(Z541="",0,Z541),"0")+IFERROR(IF(Z542="",0,Z542),"0")+IFERROR(IF(Z543="",0,Z543),"0")+IFERROR(IF(Z544="",0,Z544),"0")</f>
        <v>7.1760000000000004E-2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61" t="s">
        <v>80</v>
      </c>
      <c r="Q546" s="762"/>
      <c r="R546" s="762"/>
      <c r="S546" s="762"/>
      <c r="T546" s="762"/>
      <c r="U546" s="762"/>
      <c r="V546" s="763"/>
      <c r="W546" s="37" t="s">
        <v>69</v>
      </c>
      <c r="X546" s="743">
        <f>IFERROR(SUM(X541:X544),"0")</f>
        <v>30</v>
      </c>
      <c r="Y546" s="743">
        <f>IFERROR(SUM(Y541:Y544),"0")</f>
        <v>31.68</v>
      </c>
      <c r="Z546" s="37"/>
      <c r="AA546" s="744"/>
      <c r="AB546" s="744"/>
      <c r="AC546" s="744"/>
    </row>
    <row r="547" spans="1:68" ht="14.25" hidden="1" customHeight="1" x14ac:dyDescent="0.25">
      <c r="A547" s="758" t="s">
        <v>150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864</v>
      </c>
      <c r="B548" s="54" t="s">
        <v>865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2" t="s">
        <v>866</v>
      </c>
      <c r="Q548" s="752"/>
      <c r="R548" s="752"/>
      <c r="S548" s="752"/>
      <c r="T548" s="753"/>
      <c r="U548" s="34"/>
      <c r="V548" s="34"/>
      <c r="W548" s="35" t="s">
        <v>69</v>
      </c>
      <c r="X548" s="741">
        <v>0</v>
      </c>
      <c r="Y548" s="742">
        <f t="shared" ref="Y548:Y559" si="93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0</v>
      </c>
      <c r="BN548" s="64">
        <f t="shared" ref="BN548:BN559" si="95">IFERROR(Y548*I548/H548,"0")</f>
        <v>0</v>
      </c>
      <c r="BO548" s="64">
        <f t="shared" ref="BO548:BO559" si="96">IFERROR(1/J548*(X548/H548),"0")</f>
        <v>0</v>
      </c>
      <c r="BP548" s="64">
        <f t="shared" ref="BP548:BP559" si="97">IFERROR(1/J548*(Y548/H548),"0")</f>
        <v>0</v>
      </c>
    </row>
    <row r="549" spans="1:68" ht="27" hidden="1" customHeight="1" x14ac:dyDescent="0.25">
      <c r="A549" s="54" t="s">
        <v>868</v>
      </c>
      <c r="B549" s="54" t="s">
        <v>869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7" t="s">
        <v>870</v>
      </c>
      <c r="Q549" s="752"/>
      <c r="R549" s="752"/>
      <c r="S549" s="752"/>
      <c r="T549" s="753"/>
      <c r="U549" s="34"/>
      <c r="V549" s="34"/>
      <c r="W549" s="35" t="s">
        <v>69</v>
      </c>
      <c r="X549" s="741">
        <v>0</v>
      </c>
      <c r="Y549" s="742">
        <f t="shared" si="93"/>
        <v>0</v>
      </c>
      <c r="Z549" s="36" t="str">
        <f>IFERROR(IF(Y549=0,"",ROUNDUP(Y549/H549,0)*0.01196),"")</f>
        <v/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0</v>
      </c>
      <c r="BN549" s="64">
        <f t="shared" si="95"/>
        <v>0</v>
      </c>
      <c r="BO549" s="64">
        <f t="shared" si="96"/>
        <v>0</v>
      </c>
      <c r="BP549" s="64">
        <f t="shared" si="97"/>
        <v>0</v>
      </c>
    </row>
    <row r="550" spans="1:68" ht="27" customHeight="1" x14ac:dyDescent="0.25">
      <c r="A550" s="54" t="s">
        <v>872</v>
      </c>
      <c r="B550" s="54" t="s">
        <v>873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19" t="s">
        <v>874</v>
      </c>
      <c r="Q550" s="752"/>
      <c r="R550" s="752"/>
      <c r="S550" s="752"/>
      <c r="T550" s="753"/>
      <c r="U550" s="34"/>
      <c r="V550" s="34"/>
      <c r="W550" s="35" t="s">
        <v>69</v>
      </c>
      <c r="X550" s="741">
        <v>30</v>
      </c>
      <c r="Y550" s="742">
        <f t="shared" si="93"/>
        <v>31.68</v>
      </c>
      <c r="Z550" s="36">
        <f>IFERROR(IF(Y550=0,"",ROUNDUP(Y550/H550,0)*0.01196),"")</f>
        <v>7.1760000000000004E-2</v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32.04545454545454</v>
      </c>
      <c r="BN550" s="64">
        <f t="shared" si="95"/>
        <v>33.839999999999996</v>
      </c>
      <c r="BO550" s="64">
        <f t="shared" si="96"/>
        <v>5.4632867132867136E-2</v>
      </c>
      <c r="BP550" s="64">
        <f t="shared" si="97"/>
        <v>5.7692307692307696E-2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969" t="s">
        <v>878</v>
      </c>
      <c r="Q551" s="752"/>
      <c r="R551" s="752"/>
      <c r="S551" s="752"/>
      <c r="T551" s="753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hidden="1" customHeight="1" x14ac:dyDescent="0.25">
      <c r="A552" s="54" t="s">
        <v>879</v>
      </c>
      <c r="B552" s="54" t="s">
        <v>880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801" t="s">
        <v>881</v>
      </c>
      <c r="Q552" s="752"/>
      <c r="R552" s="752"/>
      <c r="S552" s="752"/>
      <c r="T552" s="753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hidden="1" customHeight="1" x14ac:dyDescent="0.25">
      <c r="A553" s="54" t="s">
        <v>879</v>
      </c>
      <c r="B553" s="54" t="s">
        <v>882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835" t="s">
        <v>883</v>
      </c>
      <c r="Q553" s="752"/>
      <c r="R553" s="752"/>
      <c r="S553" s="752"/>
      <c r="T553" s="753"/>
      <c r="U553" s="34"/>
      <c r="V553" s="34"/>
      <c r="W553" s="35" t="s">
        <v>69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hidden="1" customHeight="1" x14ac:dyDescent="0.25">
      <c r="A554" s="54" t="s">
        <v>879</v>
      </c>
      <c r="B554" s="54" t="s">
        <v>884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101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hidden="1" customHeight="1" x14ac:dyDescent="0.25">
      <c r="A555" s="54" t="s">
        <v>886</v>
      </c>
      <c r="B555" s="54" t="s">
        <v>887</v>
      </c>
      <c r="C555" s="31">
        <v>4301031251</v>
      </c>
      <c r="D555" s="749">
        <v>4680115882102</v>
      </c>
      <c r="E555" s="750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10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52"/>
      <c r="R555" s="752"/>
      <c r="S555" s="752"/>
      <c r="T555" s="753"/>
      <c r="U555" s="34"/>
      <c r="V555" s="34"/>
      <c r="W555" s="35" t="s">
        <v>69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hidden="1" customHeight="1" x14ac:dyDescent="0.25">
      <c r="A556" s="54" t="s">
        <v>886</v>
      </c>
      <c r="B556" s="54" t="s">
        <v>889</v>
      </c>
      <c r="C556" s="31">
        <v>4301031418</v>
      </c>
      <c r="D556" s="749">
        <v>4680115882102</v>
      </c>
      <c r="E556" s="750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875" t="s">
        <v>890</v>
      </c>
      <c r="Q556" s="752"/>
      <c r="R556" s="752"/>
      <c r="S556" s="752"/>
      <c r="T556" s="753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hidden="1" customHeight="1" x14ac:dyDescent="0.25">
      <c r="A557" s="54" t="s">
        <v>891</v>
      </c>
      <c r="B557" s="54" t="s">
        <v>892</v>
      </c>
      <c r="C557" s="31">
        <v>4301031253</v>
      </c>
      <c r="D557" s="749">
        <v>4680115882096</v>
      </c>
      <c r="E557" s="750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10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52"/>
      <c r="R557" s="752"/>
      <c r="S557" s="752"/>
      <c r="T557" s="753"/>
      <c r="U557" s="34"/>
      <c r="V557" s="34"/>
      <c r="W557" s="35" t="s">
        <v>69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hidden="1" customHeight="1" x14ac:dyDescent="0.25">
      <c r="A558" s="54" t="s">
        <v>891</v>
      </c>
      <c r="B558" s="54" t="s">
        <v>894</v>
      </c>
      <c r="C558" s="31">
        <v>4301031417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1097" t="s">
        <v>895</v>
      </c>
      <c r="Q558" s="752"/>
      <c r="R558" s="752"/>
      <c r="S558" s="752"/>
      <c r="T558" s="753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hidden="1" customHeight="1" x14ac:dyDescent="0.25">
      <c r="A559" s="54" t="s">
        <v>891</v>
      </c>
      <c r="B559" s="54" t="s">
        <v>896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109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61" t="s">
        <v>80</v>
      </c>
      <c r="Q560" s="762"/>
      <c r="R560" s="762"/>
      <c r="S560" s="762"/>
      <c r="T560" s="762"/>
      <c r="U560" s="762"/>
      <c r="V560" s="763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5.6818181818181817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6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7.1760000000000004E-2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61" t="s">
        <v>80</v>
      </c>
      <c r="Q561" s="762"/>
      <c r="R561" s="762"/>
      <c r="S561" s="762"/>
      <c r="T561" s="762"/>
      <c r="U561" s="762"/>
      <c r="V561" s="763"/>
      <c r="W561" s="37" t="s">
        <v>69</v>
      </c>
      <c r="X561" s="743">
        <f>IFERROR(SUM(X548:X559),"0")</f>
        <v>30</v>
      </c>
      <c r="Y561" s="743">
        <f>IFERROR(SUM(Y548:Y559),"0")</f>
        <v>31.68</v>
      </c>
      <c r="Z561" s="37"/>
      <c r="AA561" s="744"/>
      <c r="AB561" s="744"/>
      <c r="AC561" s="744"/>
    </row>
    <row r="562" spans="1:68" ht="14.25" hidden="1" customHeight="1" x14ac:dyDescent="0.25">
      <c r="A562" s="758" t="s">
        <v>64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897</v>
      </c>
      <c r="B563" s="54" t="s">
        <v>898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102</v>
      </c>
      <c r="N563" s="33"/>
      <c r="O563" s="32">
        <v>45</v>
      </c>
      <c r="P563" s="7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900</v>
      </c>
      <c r="B564" s="54" t="s">
        <v>901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10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903</v>
      </c>
      <c r="B565" s="54" t="s">
        <v>904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102</v>
      </c>
      <c r="N565" s="33"/>
      <c r="O565" s="32">
        <v>45</v>
      </c>
      <c r="P565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61" t="s">
        <v>80</v>
      </c>
      <c r="Q566" s="762"/>
      <c r="R566" s="762"/>
      <c r="S566" s="762"/>
      <c r="T566" s="762"/>
      <c r="U566" s="762"/>
      <c r="V566" s="763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61" t="s">
        <v>80</v>
      </c>
      <c r="Q567" s="762"/>
      <c r="R567" s="762"/>
      <c r="S567" s="762"/>
      <c r="T567" s="762"/>
      <c r="U567" s="762"/>
      <c r="V567" s="763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8" t="s">
        <v>181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906</v>
      </c>
      <c r="B569" s="54" t="s">
        <v>907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909</v>
      </c>
      <c r="B570" s="54" t="s">
        <v>910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1" t="s">
        <v>911</v>
      </c>
      <c r="Q570" s="752"/>
      <c r="R570" s="752"/>
      <c r="S570" s="752"/>
      <c r="T570" s="753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61" t="s">
        <v>80</v>
      </c>
      <c r="Q571" s="762"/>
      <c r="R571" s="762"/>
      <c r="S571" s="762"/>
      <c r="T571" s="762"/>
      <c r="U571" s="762"/>
      <c r="V571" s="763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61" t="s">
        <v>80</v>
      </c>
      <c r="Q572" s="762"/>
      <c r="R572" s="762"/>
      <c r="S572" s="762"/>
      <c r="T572" s="762"/>
      <c r="U572" s="762"/>
      <c r="V572" s="763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803" t="s">
        <v>912</v>
      </c>
      <c r="B573" s="804"/>
      <c r="C573" s="804"/>
      <c r="D573" s="804"/>
      <c r="E573" s="804"/>
      <c r="F573" s="804"/>
      <c r="G573" s="804"/>
      <c r="H573" s="804"/>
      <c r="I573" s="804"/>
      <c r="J573" s="804"/>
      <c r="K573" s="804"/>
      <c r="L573" s="804"/>
      <c r="M573" s="804"/>
      <c r="N573" s="804"/>
      <c r="O573" s="804"/>
      <c r="P573" s="804"/>
      <c r="Q573" s="804"/>
      <c r="R573" s="804"/>
      <c r="S573" s="804"/>
      <c r="T573" s="804"/>
      <c r="U573" s="804"/>
      <c r="V573" s="804"/>
      <c r="W573" s="804"/>
      <c r="X573" s="804"/>
      <c r="Y573" s="804"/>
      <c r="Z573" s="804"/>
      <c r="AA573" s="48"/>
      <c r="AB573" s="48"/>
      <c r="AC573" s="48"/>
    </row>
    <row r="574" spans="1:68" ht="16.5" hidden="1" customHeight="1" x14ac:dyDescent="0.25">
      <c r="A574" s="745" t="s">
        <v>912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8" t="s">
        <v>90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913</v>
      </c>
      <c r="B576" s="54" t="s">
        <v>914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68" t="s">
        <v>916</v>
      </c>
      <c r="Q576" s="752"/>
      <c r="R576" s="752"/>
      <c r="S576" s="752"/>
      <c r="T576" s="753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61" t="s">
        <v>80</v>
      </c>
      <c r="Q577" s="762"/>
      <c r="R577" s="762"/>
      <c r="S577" s="762"/>
      <c r="T577" s="762"/>
      <c r="U577" s="762"/>
      <c r="V577" s="763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61" t="s">
        <v>80</v>
      </c>
      <c r="Q578" s="762"/>
      <c r="R578" s="762"/>
      <c r="S578" s="762"/>
      <c r="T578" s="762"/>
      <c r="U578" s="762"/>
      <c r="V578" s="763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803" t="s">
        <v>918</v>
      </c>
      <c r="B579" s="804"/>
      <c r="C579" s="804"/>
      <c r="D579" s="804"/>
      <c r="E579" s="804"/>
      <c r="F579" s="804"/>
      <c r="G579" s="804"/>
      <c r="H579" s="804"/>
      <c r="I579" s="804"/>
      <c r="J579" s="804"/>
      <c r="K579" s="804"/>
      <c r="L579" s="804"/>
      <c r="M579" s="804"/>
      <c r="N579" s="804"/>
      <c r="O579" s="804"/>
      <c r="P579" s="804"/>
      <c r="Q579" s="804"/>
      <c r="R579" s="804"/>
      <c r="S579" s="804"/>
      <c r="T579" s="804"/>
      <c r="U579" s="804"/>
      <c r="V579" s="804"/>
      <c r="W579" s="804"/>
      <c r="X579" s="804"/>
      <c r="Y579" s="804"/>
      <c r="Z579" s="804"/>
      <c r="AA579" s="48"/>
      <c r="AB579" s="48"/>
      <c r="AC579" s="48"/>
    </row>
    <row r="580" spans="1:68" ht="16.5" hidden="1" customHeight="1" x14ac:dyDescent="0.25">
      <c r="A580" s="745" t="s">
        <v>918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8" t="s">
        <v>90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919</v>
      </c>
      <c r="B582" s="54" t="s">
        <v>920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102</v>
      </c>
      <c r="N582" s="33"/>
      <c r="O582" s="32">
        <v>55</v>
      </c>
      <c r="P582" s="1082" t="s">
        <v>921</v>
      </c>
      <c r="Q582" s="752"/>
      <c r="R582" s="752"/>
      <c r="S582" s="752"/>
      <c r="T582" s="753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hidden="1" customHeight="1" x14ac:dyDescent="0.25">
      <c r="A583" s="54" t="s">
        <v>923</v>
      </c>
      <c r="B583" s="54" t="s">
        <v>924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104" t="s">
        <v>925</v>
      </c>
      <c r="Q583" s="752"/>
      <c r="R583" s="752"/>
      <c r="S583" s="752"/>
      <c r="T583" s="753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hidden="1" customHeight="1" x14ac:dyDescent="0.25">
      <c r="A584" s="54" t="s">
        <v>927</v>
      </c>
      <c r="B584" s="54" t="s">
        <v>928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901" t="s">
        <v>929</v>
      </c>
      <c r="Q584" s="752"/>
      <c r="R584" s="752"/>
      <c r="S584" s="752"/>
      <c r="T584" s="753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hidden="1" customHeight="1" x14ac:dyDescent="0.25">
      <c r="A585" s="54" t="s">
        <v>931</v>
      </c>
      <c r="B585" s="54" t="s">
        <v>932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81" t="s">
        <v>933</v>
      </c>
      <c r="Q585" s="752"/>
      <c r="R585" s="752"/>
      <c r="S585" s="752"/>
      <c r="T585" s="753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hidden="1" customHeight="1" x14ac:dyDescent="0.25">
      <c r="A586" s="54" t="s">
        <v>935</v>
      </c>
      <c r="B586" s="54" t="s">
        <v>936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102</v>
      </c>
      <c r="N586" s="33"/>
      <c r="O586" s="32">
        <v>55</v>
      </c>
      <c r="P586" s="972" t="s">
        <v>937</v>
      </c>
      <c r="Q586" s="752"/>
      <c r="R586" s="752"/>
      <c r="S586" s="752"/>
      <c r="T586" s="753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hidden="1" customHeight="1" x14ac:dyDescent="0.25">
      <c r="A587" s="54" t="s">
        <v>938</v>
      </c>
      <c r="B587" s="54" t="s">
        <v>939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20" t="s">
        <v>940</v>
      </c>
      <c r="Q587" s="752"/>
      <c r="R587" s="752"/>
      <c r="S587" s="752"/>
      <c r="T587" s="753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4" t="s">
        <v>943</v>
      </c>
      <c r="Q588" s="752"/>
      <c r="R588" s="752"/>
      <c r="S588" s="752"/>
      <c r="T588" s="753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61" t="s">
        <v>80</v>
      </c>
      <c r="Q589" s="762"/>
      <c r="R589" s="762"/>
      <c r="S589" s="762"/>
      <c r="T589" s="762"/>
      <c r="U589" s="762"/>
      <c r="V589" s="763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61" t="s">
        <v>80</v>
      </c>
      <c r="Q590" s="762"/>
      <c r="R590" s="762"/>
      <c r="S590" s="762"/>
      <c r="T590" s="762"/>
      <c r="U590" s="762"/>
      <c r="V590" s="763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8" t="s">
        <v>139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944</v>
      </c>
      <c r="B592" s="54" t="s">
        <v>945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102</v>
      </c>
      <c r="N592" s="33"/>
      <c r="O592" s="32">
        <v>50</v>
      </c>
      <c r="P592" s="910" t="s">
        <v>946</v>
      </c>
      <c r="Q592" s="752"/>
      <c r="R592" s="752"/>
      <c r="S592" s="752"/>
      <c r="T592" s="753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948</v>
      </c>
      <c r="B593" s="54" t="s">
        <v>949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8" t="s">
        <v>950</v>
      </c>
      <c r="Q593" s="752"/>
      <c r="R593" s="752"/>
      <c r="S593" s="752"/>
      <c r="T593" s="753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951</v>
      </c>
      <c r="B594" s="54" t="s">
        <v>952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57" t="s">
        <v>953</v>
      </c>
      <c r="Q594" s="752"/>
      <c r="R594" s="752"/>
      <c r="S594" s="752"/>
      <c r="T594" s="753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955</v>
      </c>
      <c r="B595" s="54" t="s">
        <v>956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7" t="s">
        <v>957</v>
      </c>
      <c r="Q595" s="752"/>
      <c r="R595" s="752"/>
      <c r="S595" s="752"/>
      <c r="T595" s="753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61" t="s">
        <v>80</v>
      </c>
      <c r="Q596" s="762"/>
      <c r="R596" s="762"/>
      <c r="S596" s="762"/>
      <c r="T596" s="762"/>
      <c r="U596" s="762"/>
      <c r="V596" s="763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61" t="s">
        <v>80</v>
      </c>
      <c r="Q597" s="762"/>
      <c r="R597" s="762"/>
      <c r="S597" s="762"/>
      <c r="T597" s="762"/>
      <c r="U597" s="762"/>
      <c r="V597" s="763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8" t="s">
        <v>150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958</v>
      </c>
      <c r="B599" s="54" t="s">
        <v>959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59" t="s">
        <v>960</v>
      </c>
      <c r="Q599" s="752"/>
      <c r="R599" s="752"/>
      <c r="S599" s="752"/>
      <c r="T599" s="753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customHeight="1" x14ac:dyDescent="0.25">
      <c r="A600" s="54" t="s">
        <v>962</v>
      </c>
      <c r="B600" s="54" t="s">
        <v>963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56" t="s">
        <v>964</v>
      </c>
      <c r="Q600" s="752"/>
      <c r="R600" s="752"/>
      <c r="S600" s="752"/>
      <c r="T600" s="753"/>
      <c r="U600" s="34"/>
      <c r="V600" s="34"/>
      <c r="W600" s="35" t="s">
        <v>69</v>
      </c>
      <c r="X600" s="741">
        <v>20</v>
      </c>
      <c r="Y600" s="742">
        <f t="shared" si="103"/>
        <v>21</v>
      </c>
      <c r="Z600" s="36">
        <f>IFERROR(IF(Y600=0,"",ROUNDUP(Y600/H600,0)*0.00902),"")</f>
        <v>4.5100000000000001E-2</v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21.285714285714281</v>
      </c>
      <c r="BN600" s="64">
        <f t="shared" si="105"/>
        <v>22.349999999999998</v>
      </c>
      <c r="BO600" s="64">
        <f t="shared" si="106"/>
        <v>3.6075036075036072E-2</v>
      </c>
      <c r="BP600" s="64">
        <f t="shared" si="107"/>
        <v>3.787878787878788E-2</v>
      </c>
    </row>
    <row r="601" spans="1:68" ht="27" hidden="1" customHeight="1" x14ac:dyDescent="0.25">
      <c r="A601" s="54" t="s">
        <v>966</v>
      </c>
      <c r="B601" s="54" t="s">
        <v>967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8" t="s">
        <v>968</v>
      </c>
      <c r="Q601" s="752"/>
      <c r="R601" s="752"/>
      <c r="S601" s="752"/>
      <c r="T601" s="753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hidden="1" customHeight="1" x14ac:dyDescent="0.25">
      <c r="A602" s="54" t="s">
        <v>970</v>
      </c>
      <c r="B602" s="54" t="s">
        <v>971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9" t="s">
        <v>972</v>
      </c>
      <c r="Q602" s="752"/>
      <c r="R602" s="752"/>
      <c r="S602" s="752"/>
      <c r="T602" s="753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hidden="1" customHeight="1" x14ac:dyDescent="0.25">
      <c r="A603" s="54" t="s">
        <v>974</v>
      </c>
      <c r="B603" s="54" t="s">
        <v>975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21" t="s">
        <v>976</v>
      </c>
      <c r="Q603" s="752"/>
      <c r="R603" s="752"/>
      <c r="S603" s="752"/>
      <c r="T603" s="753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hidden="1" customHeight="1" x14ac:dyDescent="0.25">
      <c r="A604" s="54" t="s">
        <v>978</v>
      </c>
      <c r="B604" s="54" t="s">
        <v>979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7" t="s">
        <v>980</v>
      </c>
      <c r="Q604" s="752"/>
      <c r="R604" s="752"/>
      <c r="S604" s="752"/>
      <c r="T604" s="753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hidden="1" customHeight="1" x14ac:dyDescent="0.25">
      <c r="A605" s="54" t="s">
        <v>981</v>
      </c>
      <c r="B605" s="54" t="s">
        <v>982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25" t="s">
        <v>983</v>
      </c>
      <c r="Q605" s="752"/>
      <c r="R605" s="752"/>
      <c r="S605" s="752"/>
      <c r="T605" s="753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61" t="s">
        <v>80</v>
      </c>
      <c r="Q606" s="762"/>
      <c r="R606" s="762"/>
      <c r="S606" s="762"/>
      <c r="T606" s="762"/>
      <c r="U606" s="762"/>
      <c r="V606" s="763"/>
      <c r="W606" s="37" t="s">
        <v>81</v>
      </c>
      <c r="X606" s="743">
        <f>IFERROR(X599/H599,"0")+IFERROR(X600/H600,"0")+IFERROR(X601/H601,"0")+IFERROR(X602/H602,"0")+IFERROR(X603/H603,"0")+IFERROR(X604/H604,"0")+IFERROR(X605/H605,"0")</f>
        <v>4.7619047619047619</v>
      </c>
      <c r="Y606" s="743">
        <f>IFERROR(Y599/H599,"0")+IFERROR(Y600/H600,"0")+IFERROR(Y601/H601,"0")+IFERROR(Y602/H602,"0")+IFERROR(Y603/H603,"0")+IFERROR(Y604/H604,"0")+IFERROR(Y605/H605,"0")</f>
        <v>5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4.5100000000000001E-2</v>
      </c>
      <c r="AA606" s="744"/>
      <c r="AB606" s="744"/>
      <c r="AC606" s="744"/>
    </row>
    <row r="607" spans="1:68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61" t="s">
        <v>80</v>
      </c>
      <c r="Q607" s="762"/>
      <c r="R607" s="762"/>
      <c r="S607" s="762"/>
      <c r="T607" s="762"/>
      <c r="U607" s="762"/>
      <c r="V607" s="763"/>
      <c r="W607" s="37" t="s">
        <v>69</v>
      </c>
      <c r="X607" s="743">
        <f>IFERROR(SUM(X599:X605),"0")</f>
        <v>20</v>
      </c>
      <c r="Y607" s="743">
        <f>IFERROR(SUM(Y599:Y605),"0")</f>
        <v>21</v>
      </c>
      <c r="Z607" s="37"/>
      <c r="AA607" s="744"/>
      <c r="AB607" s="744"/>
      <c r="AC607" s="744"/>
    </row>
    <row r="608" spans="1:68" ht="14.25" hidden="1" customHeight="1" x14ac:dyDescent="0.25">
      <c r="A608" s="758" t="s">
        <v>64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984</v>
      </c>
      <c r="B609" s="54" t="s">
        <v>985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102</v>
      </c>
      <c r="N609" s="33"/>
      <c r="O609" s="32">
        <v>40</v>
      </c>
      <c r="P609" s="966" t="s">
        <v>986</v>
      </c>
      <c r="Q609" s="752"/>
      <c r="R609" s="752"/>
      <c r="S609" s="752"/>
      <c r="T609" s="753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984</v>
      </c>
      <c r="B610" s="54" t="s">
        <v>988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102</v>
      </c>
      <c r="N610" s="33"/>
      <c r="O610" s="32">
        <v>45</v>
      </c>
      <c r="P610" s="934" t="s">
        <v>989</v>
      </c>
      <c r="Q610" s="752"/>
      <c r="R610" s="752"/>
      <c r="S610" s="752"/>
      <c r="T610" s="753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990</v>
      </c>
      <c r="B611" s="54" t="s">
        <v>991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102</v>
      </c>
      <c r="N611" s="33"/>
      <c r="O611" s="32">
        <v>45</v>
      </c>
      <c r="P611" s="981" t="s">
        <v>992</v>
      </c>
      <c r="Q611" s="752"/>
      <c r="R611" s="752"/>
      <c r="S611" s="752"/>
      <c r="T611" s="753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994</v>
      </c>
      <c r="B612" s="54" t="s">
        <v>995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991" t="s">
        <v>996</v>
      </c>
      <c r="Q612" s="752"/>
      <c r="R612" s="752"/>
      <c r="S612" s="752"/>
      <c r="T612" s="753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997</v>
      </c>
      <c r="B613" s="54" t="s">
        <v>998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5" t="s">
        <v>999</v>
      </c>
      <c r="Q613" s="752"/>
      <c r="R613" s="752"/>
      <c r="S613" s="752"/>
      <c r="T613" s="753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61" t="s">
        <v>80</v>
      </c>
      <c r="Q614" s="762"/>
      <c r="R614" s="762"/>
      <c r="S614" s="762"/>
      <c r="T614" s="762"/>
      <c r="U614" s="762"/>
      <c r="V614" s="763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61" t="s">
        <v>80</v>
      </c>
      <c r="Q615" s="762"/>
      <c r="R615" s="762"/>
      <c r="S615" s="762"/>
      <c r="T615" s="762"/>
      <c r="U615" s="762"/>
      <c r="V615" s="763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8" t="s">
        <v>181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1000</v>
      </c>
      <c r="B617" s="54" t="s">
        <v>1001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983" t="s">
        <v>1002</v>
      </c>
      <c r="Q617" s="752"/>
      <c r="R617" s="752"/>
      <c r="S617" s="752"/>
      <c r="T617" s="753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1000</v>
      </c>
      <c r="B618" s="54" t="s">
        <v>1004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24" t="s">
        <v>1005</v>
      </c>
      <c r="Q618" s="752"/>
      <c r="R618" s="752"/>
      <c r="S618" s="752"/>
      <c r="T618" s="753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1006</v>
      </c>
      <c r="B619" s="54" t="s">
        <v>1007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7" t="s">
        <v>1008</v>
      </c>
      <c r="Q619" s="752"/>
      <c r="R619" s="752"/>
      <c r="S619" s="752"/>
      <c r="T619" s="753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1006</v>
      </c>
      <c r="B620" s="54" t="s">
        <v>1010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29" t="s">
        <v>1011</v>
      </c>
      <c r="Q620" s="752"/>
      <c r="R620" s="752"/>
      <c r="S620" s="752"/>
      <c r="T620" s="753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61" t="s">
        <v>80</v>
      </c>
      <c r="Q621" s="762"/>
      <c r="R621" s="762"/>
      <c r="S621" s="762"/>
      <c r="T621" s="762"/>
      <c r="U621" s="762"/>
      <c r="V621" s="763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61" t="s">
        <v>80</v>
      </c>
      <c r="Q622" s="762"/>
      <c r="R622" s="762"/>
      <c r="S622" s="762"/>
      <c r="T622" s="762"/>
      <c r="U622" s="762"/>
      <c r="V622" s="763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1012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8" t="s">
        <v>90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1013</v>
      </c>
      <c r="B625" s="54" t="s">
        <v>1014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53" t="s">
        <v>1015</v>
      </c>
      <c r="Q625" s="752"/>
      <c r="R625" s="752"/>
      <c r="S625" s="752"/>
      <c r="T625" s="753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1017</v>
      </c>
      <c r="B626" s="54" t="s">
        <v>1018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80" t="s">
        <v>1019</v>
      </c>
      <c r="Q626" s="752"/>
      <c r="R626" s="752"/>
      <c r="S626" s="752"/>
      <c r="T626" s="753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61" t="s">
        <v>80</v>
      </c>
      <c r="Q627" s="762"/>
      <c r="R627" s="762"/>
      <c r="S627" s="762"/>
      <c r="T627" s="762"/>
      <c r="U627" s="762"/>
      <c r="V627" s="763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61" t="s">
        <v>80</v>
      </c>
      <c r="Q628" s="762"/>
      <c r="R628" s="762"/>
      <c r="S628" s="762"/>
      <c r="T628" s="762"/>
      <c r="U628" s="762"/>
      <c r="V628" s="763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8" t="s">
        <v>139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1021</v>
      </c>
      <c r="B630" s="54" t="s">
        <v>1022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984" t="s">
        <v>1023</v>
      </c>
      <c r="Q630" s="752"/>
      <c r="R630" s="752"/>
      <c r="S630" s="752"/>
      <c r="T630" s="753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61" t="s">
        <v>80</v>
      </c>
      <c r="Q631" s="762"/>
      <c r="R631" s="762"/>
      <c r="S631" s="762"/>
      <c r="T631" s="762"/>
      <c r="U631" s="762"/>
      <c r="V631" s="763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61" t="s">
        <v>80</v>
      </c>
      <c r="Q632" s="762"/>
      <c r="R632" s="762"/>
      <c r="S632" s="762"/>
      <c r="T632" s="762"/>
      <c r="U632" s="762"/>
      <c r="V632" s="763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8" t="s">
        <v>150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1025</v>
      </c>
      <c r="B634" s="54" t="s">
        <v>1026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57" t="s">
        <v>1027</v>
      </c>
      <c r="Q634" s="752"/>
      <c r="R634" s="752"/>
      <c r="S634" s="752"/>
      <c r="T634" s="753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61" t="s">
        <v>80</v>
      </c>
      <c r="Q635" s="762"/>
      <c r="R635" s="762"/>
      <c r="S635" s="762"/>
      <c r="T635" s="762"/>
      <c r="U635" s="762"/>
      <c r="V635" s="763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61" t="s">
        <v>80</v>
      </c>
      <c r="Q636" s="762"/>
      <c r="R636" s="762"/>
      <c r="S636" s="762"/>
      <c r="T636" s="762"/>
      <c r="U636" s="762"/>
      <c r="V636" s="763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8" t="s">
        <v>64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1029</v>
      </c>
      <c r="B638" s="54" t="s">
        <v>1030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5" t="s">
        <v>1031</v>
      </c>
      <c r="Q638" s="752"/>
      <c r="R638" s="752"/>
      <c r="S638" s="752"/>
      <c r="T638" s="753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1033</v>
      </c>
      <c r="B639" s="54" t="s">
        <v>1034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64" t="s">
        <v>1035</v>
      </c>
      <c r="Q639" s="752"/>
      <c r="R639" s="752"/>
      <c r="S639" s="752"/>
      <c r="T639" s="753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61" t="s">
        <v>80</v>
      </c>
      <c r="Q640" s="762"/>
      <c r="R640" s="762"/>
      <c r="S640" s="762"/>
      <c r="T640" s="762"/>
      <c r="U640" s="762"/>
      <c r="V640" s="763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61" t="s">
        <v>80</v>
      </c>
      <c r="Q641" s="762"/>
      <c r="R641" s="762"/>
      <c r="S641" s="762"/>
      <c r="T641" s="762"/>
      <c r="U641" s="762"/>
      <c r="V641" s="763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9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80"/>
      <c r="P642" s="854" t="s">
        <v>1037</v>
      </c>
      <c r="Q642" s="855"/>
      <c r="R642" s="855"/>
      <c r="S642" s="855"/>
      <c r="T642" s="855"/>
      <c r="U642" s="855"/>
      <c r="V642" s="85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839.4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885.42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80"/>
      <c r="P643" s="854" t="s">
        <v>1038</v>
      </c>
      <c r="Q643" s="855"/>
      <c r="R643" s="855"/>
      <c r="S643" s="855"/>
      <c r="T643" s="855"/>
      <c r="U643" s="855"/>
      <c r="V643" s="856"/>
      <c r="W643" s="37" t="s">
        <v>69</v>
      </c>
      <c r="X643" s="743">
        <f>IFERROR(SUM(BM22:BM639),"0")</f>
        <v>883.64474858474853</v>
      </c>
      <c r="Y643" s="743">
        <f>IFERROR(SUM(BN22:BN639),"0")</f>
        <v>931.97400000000005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80"/>
      <c r="P644" s="854" t="s">
        <v>1039</v>
      </c>
      <c r="Q644" s="855"/>
      <c r="R644" s="855"/>
      <c r="S644" s="855"/>
      <c r="T644" s="855"/>
      <c r="U644" s="855"/>
      <c r="V644" s="856"/>
      <c r="W644" s="37" t="s">
        <v>1040</v>
      </c>
      <c r="X644" s="38">
        <f>ROUNDUP(SUM(BO22:BO639),0)</f>
        <v>2</v>
      </c>
      <c r="Y644" s="38">
        <f>ROUNDUP(SUM(BP22:BP639),0)</f>
        <v>2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80"/>
      <c r="P645" s="854" t="s">
        <v>1041</v>
      </c>
      <c r="Q645" s="855"/>
      <c r="R645" s="855"/>
      <c r="S645" s="855"/>
      <c r="T645" s="855"/>
      <c r="U645" s="855"/>
      <c r="V645" s="856"/>
      <c r="W645" s="37" t="s">
        <v>69</v>
      </c>
      <c r="X645" s="743">
        <f>GrossWeightTotal+PalletQtyTotal*25</f>
        <v>933.64474858474853</v>
      </c>
      <c r="Y645" s="743">
        <f>GrossWeightTotalR+PalletQtyTotalR*25</f>
        <v>981.97400000000005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80"/>
      <c r="P646" s="854" t="s">
        <v>1042</v>
      </c>
      <c r="Q646" s="855"/>
      <c r="R646" s="855"/>
      <c r="S646" s="855"/>
      <c r="T646" s="855"/>
      <c r="U646" s="855"/>
      <c r="V646" s="85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128.58807858807859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135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80"/>
      <c r="P647" s="854" t="s">
        <v>1043</v>
      </c>
      <c r="Q647" s="855"/>
      <c r="R647" s="855"/>
      <c r="S647" s="855"/>
      <c r="T647" s="855"/>
      <c r="U647" s="855"/>
      <c r="V647" s="85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1.7335499999999999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9" t="s">
        <v>88</v>
      </c>
      <c r="D649" s="795"/>
      <c r="E649" s="795"/>
      <c r="F649" s="795"/>
      <c r="G649" s="795"/>
      <c r="H649" s="796"/>
      <c r="I649" s="769" t="s">
        <v>290</v>
      </c>
      <c r="J649" s="795"/>
      <c r="K649" s="795"/>
      <c r="L649" s="795"/>
      <c r="M649" s="795"/>
      <c r="N649" s="795"/>
      <c r="O649" s="795"/>
      <c r="P649" s="795"/>
      <c r="Q649" s="795"/>
      <c r="R649" s="795"/>
      <c r="S649" s="795"/>
      <c r="T649" s="795"/>
      <c r="U649" s="795"/>
      <c r="V649" s="795"/>
      <c r="W649" s="796"/>
      <c r="X649" s="769" t="s">
        <v>636</v>
      </c>
      <c r="Y649" s="796"/>
      <c r="Z649" s="769" t="s">
        <v>720</v>
      </c>
      <c r="AA649" s="795"/>
      <c r="AB649" s="795"/>
      <c r="AC649" s="796"/>
      <c r="AD649" s="738" t="s">
        <v>810</v>
      </c>
      <c r="AE649" s="738" t="s">
        <v>912</v>
      </c>
      <c r="AF649" s="769" t="s">
        <v>918</v>
      </c>
      <c r="AG649" s="796"/>
    </row>
    <row r="650" spans="1:33" ht="14.25" customHeight="1" thickTop="1" x14ac:dyDescent="0.2">
      <c r="A650" s="1045" t="s">
        <v>1046</v>
      </c>
      <c r="B650" s="769" t="s">
        <v>63</v>
      </c>
      <c r="C650" s="769" t="s">
        <v>89</v>
      </c>
      <c r="D650" s="769" t="s">
        <v>116</v>
      </c>
      <c r="E650" s="769" t="s">
        <v>189</v>
      </c>
      <c r="F650" s="769" t="s">
        <v>215</v>
      </c>
      <c r="G650" s="769" t="s">
        <v>256</v>
      </c>
      <c r="H650" s="769" t="s">
        <v>88</v>
      </c>
      <c r="I650" s="769" t="s">
        <v>291</v>
      </c>
      <c r="J650" s="769" t="s">
        <v>320</v>
      </c>
      <c r="K650" s="769" t="s">
        <v>396</v>
      </c>
      <c r="L650" s="769" t="s">
        <v>416</v>
      </c>
      <c r="M650" s="769" t="s">
        <v>441</v>
      </c>
      <c r="N650" s="739"/>
      <c r="O650" s="769" t="s">
        <v>468</v>
      </c>
      <c r="P650" s="769" t="s">
        <v>471</v>
      </c>
      <c r="Q650" s="769" t="s">
        <v>480</v>
      </c>
      <c r="R650" s="769" t="s">
        <v>498</v>
      </c>
      <c r="S650" s="769" t="s">
        <v>511</v>
      </c>
      <c r="T650" s="769" t="s">
        <v>524</v>
      </c>
      <c r="U650" s="769" t="s">
        <v>537</v>
      </c>
      <c r="V650" s="769" t="s">
        <v>541</v>
      </c>
      <c r="W650" s="769" t="s">
        <v>623</v>
      </c>
      <c r="X650" s="769" t="s">
        <v>637</v>
      </c>
      <c r="Y650" s="769" t="s">
        <v>678</v>
      </c>
      <c r="Z650" s="769" t="s">
        <v>721</v>
      </c>
      <c r="AA650" s="769" t="s">
        <v>774</v>
      </c>
      <c r="AB650" s="769" t="s">
        <v>791</v>
      </c>
      <c r="AC650" s="769" t="s">
        <v>803</v>
      </c>
      <c r="AD650" s="769" t="s">
        <v>810</v>
      </c>
      <c r="AE650" s="769" t="s">
        <v>912</v>
      </c>
      <c r="AF650" s="769" t="s">
        <v>918</v>
      </c>
      <c r="AG650" s="769" t="s">
        <v>1012</v>
      </c>
    </row>
    <row r="651" spans="1:33" ht="13.5" customHeight="1" thickBot="1" x14ac:dyDescent="0.25">
      <c r="A651" s="1046"/>
      <c r="B651" s="770"/>
      <c r="C651" s="770"/>
      <c r="D651" s="770"/>
      <c r="E651" s="770"/>
      <c r="F651" s="770"/>
      <c r="G651" s="770"/>
      <c r="H651" s="770"/>
      <c r="I651" s="770"/>
      <c r="J651" s="770"/>
      <c r="K651" s="770"/>
      <c r="L651" s="770"/>
      <c r="M651" s="770"/>
      <c r="N651" s="739"/>
      <c r="O651" s="770"/>
      <c r="P651" s="770"/>
      <c r="Q651" s="770"/>
      <c r="R651" s="770"/>
      <c r="S651" s="770"/>
      <c r="T651" s="770"/>
      <c r="U651" s="770"/>
      <c r="V651" s="770"/>
      <c r="W651" s="770"/>
      <c r="X651" s="770"/>
      <c r="Y651" s="770"/>
      <c r="Z651" s="770"/>
      <c r="AA651" s="770"/>
      <c r="AB651" s="770"/>
      <c r="AC651" s="770"/>
      <c r="AD651" s="770"/>
      <c r="AE651" s="770"/>
      <c r="AF651" s="770"/>
      <c r="AG651" s="770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0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141.30000000000001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31.5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9.9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0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38.400000000000006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202.20000000000002</v>
      </c>
      <c r="W652" s="46">
        <f>IFERROR(Y394*1,"0")+IFERROR(Y398*1,"0")+IFERROR(Y399*1,"0")+IFERROR(Y400*1,"0")</f>
        <v>29.400000000000002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285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126.72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21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,00"/>
        <filter val="100,00"/>
        <filter val="11,36"/>
        <filter val="12,63"/>
        <filter val="12,82"/>
        <filter val="120,00"/>
        <filter val="128,59"/>
        <filter val="13,33"/>
        <filter val="13,50"/>
        <filter val="14,00"/>
        <filter val="16,00"/>
        <filter val="18,00"/>
        <filter val="2"/>
        <filter val="2,38"/>
        <filter val="2,56"/>
        <filter val="20,00"/>
        <filter val="200,00"/>
        <filter val="28,00"/>
        <filter val="3,70"/>
        <filter val="30,00"/>
        <filter val="36,00"/>
        <filter val="4,00"/>
        <filter val="4,67"/>
        <filter val="4,76"/>
        <filter val="48,00"/>
        <filter val="5,00"/>
        <filter val="5,56"/>
        <filter val="5,68"/>
        <filter val="50,00"/>
        <filter val="6,67"/>
        <filter val="60,00"/>
        <filter val="70,00"/>
        <filter val="839,40"/>
        <filter val="86,00"/>
        <filter val="883,64"/>
        <filter val="9,44"/>
        <filter val="9,90"/>
        <filter val="933,64"/>
      </filters>
    </filterColumn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U17:V17"/>
    <mergeCell ref="Y17:Y18"/>
    <mergeCell ref="D293:E293"/>
    <mergeCell ref="P360:T360"/>
    <mergeCell ref="A153:Z153"/>
    <mergeCell ref="D268:E268"/>
    <mergeCell ref="D97:E97"/>
    <mergeCell ref="N17:N18"/>
    <mergeCell ref="D49:E49"/>
    <mergeCell ref="P131:V131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P410:T410"/>
    <mergeCell ref="P372:V372"/>
    <mergeCell ref="P310:V310"/>
    <mergeCell ref="A260:O261"/>
    <mergeCell ref="P124:T124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M17:M18"/>
    <mergeCell ref="O17:O1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P532:T532"/>
    <mergeCell ref="P332:T332"/>
    <mergeCell ref="P559:T559"/>
    <mergeCell ref="P388:T388"/>
    <mergeCell ref="D476:E476"/>
    <mergeCell ref="P455:V455"/>
    <mergeCell ref="P384:V384"/>
    <mergeCell ref="D349:E349"/>
    <mergeCell ref="A280:Z280"/>
    <mergeCell ref="P207:T207"/>
    <mergeCell ref="D399:E399"/>
    <mergeCell ref="P558:T558"/>
    <mergeCell ref="A577:O578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P41:V41"/>
    <mergeCell ref="P91:T91"/>
    <mergeCell ref="P56:V56"/>
    <mergeCell ref="P105:V105"/>
    <mergeCell ref="D39:E39"/>
    <mergeCell ref="P30:V30"/>
    <mergeCell ref="D601:E601"/>
    <mergeCell ref="P187:V187"/>
    <mergeCell ref="P494:V494"/>
    <mergeCell ref="A297:Z297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114:O115"/>
    <mergeCell ref="P282:T282"/>
    <mergeCell ref="P111:T111"/>
    <mergeCell ref="P409:T409"/>
    <mergeCell ref="P61:T61"/>
    <mergeCell ref="P555:T555"/>
    <mergeCell ref="A444:Z444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A650:A651"/>
    <mergeCell ref="C650:C651"/>
    <mergeCell ref="D181:E181"/>
    <mergeCell ref="A158:Z158"/>
    <mergeCell ref="J650:J651"/>
    <mergeCell ref="P327:T327"/>
    <mergeCell ref="P500:T500"/>
    <mergeCell ref="P621:V621"/>
    <mergeCell ref="A571:O572"/>
    <mergeCell ref="A562:Z562"/>
    <mergeCell ref="P170:V170"/>
    <mergeCell ref="A598:Z598"/>
    <mergeCell ref="P577:V577"/>
    <mergeCell ref="P535:T535"/>
    <mergeCell ref="P212:T212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P578:V578"/>
    <mergeCell ref="P304:V304"/>
    <mergeCell ref="P596:V596"/>
    <mergeCell ref="A20:Z20"/>
    <mergeCell ref="D452:E452"/>
    <mergeCell ref="P371:V371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A377:O378"/>
    <mergeCell ref="D59:E59"/>
    <mergeCell ref="D178:E178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P610:T610"/>
    <mergeCell ref="D255:E255"/>
    <mergeCell ref="A616:Z616"/>
    <mergeCell ref="D612:E612"/>
    <mergeCell ref="P544:T544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A540:Z540"/>
    <mergeCell ref="P344:V344"/>
    <mergeCell ref="P185:T18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A421:O422"/>
    <mergeCell ref="A316:Z316"/>
    <mergeCell ref="D308:E308"/>
    <mergeCell ref="A32:Z32"/>
    <mergeCell ref="P278:V278"/>
    <mergeCell ref="D24:E24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P634:T634"/>
    <mergeCell ref="P261:V261"/>
    <mergeCell ref="P459:V459"/>
    <mergeCell ref="D229:E229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W17:W18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P164:V164"/>
    <mergeCell ref="A169:O170"/>
    <mergeCell ref="D77:E77"/>
    <mergeCell ref="D375:E375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8:M8"/>
    <mergeCell ref="P485:V485"/>
    <mergeCell ref="D366:E366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P627:V627"/>
    <mergeCell ref="A83:Z83"/>
    <mergeCell ref="P87:V87"/>
    <mergeCell ref="A515:Z515"/>
    <mergeCell ref="P546:V546"/>
    <mergeCell ref="A449:Z44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  <mergeCell ref="D543:E543"/>
    <mergeCell ref="P252:T252"/>
    <mergeCell ref="D124:E12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93 X111 X293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99 X127 X349 X406 X408 X410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2025-03-12T11:36:05Z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