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258113-7655-43EE-A908-30CDBBDF6E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X333" i="1"/>
  <c r="BO332" i="1"/>
  <c r="BM332" i="1"/>
  <c r="Z332" i="1"/>
  <c r="Z333" i="1" s="1"/>
  <c r="Y332" i="1"/>
  <c r="Y334" i="1" s="1"/>
  <c r="X329" i="1"/>
  <c r="Y328" i="1"/>
  <c r="X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Z328" i="1" s="1"/>
  <c r="Y307" i="1"/>
  <c r="Y329" i="1" s="1"/>
  <c r="X305" i="1"/>
  <c r="X304" i="1"/>
  <c r="BO303" i="1"/>
  <c r="BM303" i="1"/>
  <c r="Z303" i="1"/>
  <c r="Y303" i="1"/>
  <c r="P303" i="1"/>
  <c r="BO302" i="1"/>
  <c r="BM302" i="1"/>
  <c r="Z302" i="1"/>
  <c r="Y302" i="1"/>
  <c r="BO301" i="1"/>
  <c r="BM301" i="1"/>
  <c r="Z301" i="1"/>
  <c r="Y301" i="1"/>
  <c r="X299" i="1"/>
  <c r="X298" i="1"/>
  <c r="BO297" i="1"/>
  <c r="BM297" i="1"/>
  <c r="Z297" i="1"/>
  <c r="Y297" i="1"/>
  <c r="BO296" i="1"/>
  <c r="BM296" i="1"/>
  <c r="Z296" i="1"/>
  <c r="Z298" i="1" s="1"/>
  <c r="Y296" i="1"/>
  <c r="Y299" i="1" s="1"/>
  <c r="X294" i="1"/>
  <c r="Y293" i="1"/>
  <c r="X293" i="1"/>
  <c r="BP292" i="1"/>
  <c r="BO292" i="1"/>
  <c r="BN292" i="1"/>
  <c r="BM292" i="1"/>
  <c r="Z292" i="1"/>
  <c r="Z293" i="1" s="1"/>
  <c r="Y292" i="1"/>
  <c r="Y294" i="1" s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Z289" i="1" s="1"/>
  <c r="Y286" i="1"/>
  <c r="X282" i="1"/>
  <c r="X281" i="1"/>
  <c r="BO280" i="1"/>
  <c r="BM280" i="1"/>
  <c r="Z280" i="1"/>
  <c r="Z281" i="1" s="1"/>
  <c r="Y280" i="1"/>
  <c r="Y282" i="1" s="1"/>
  <c r="P280" i="1"/>
  <c r="X278" i="1"/>
  <c r="X277" i="1"/>
  <c r="BO276" i="1"/>
  <c r="BM276" i="1"/>
  <c r="Z276" i="1"/>
  <c r="Z277" i="1" s="1"/>
  <c r="Y276" i="1"/>
  <c r="Y278" i="1" s="1"/>
  <c r="X272" i="1"/>
  <c r="X271" i="1"/>
  <c r="BO270" i="1"/>
  <c r="BM270" i="1"/>
  <c r="Z270" i="1"/>
  <c r="Z271" i="1" s="1"/>
  <c r="Y270" i="1"/>
  <c r="Y272" i="1" s="1"/>
  <c r="P270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P251" i="1"/>
  <c r="X248" i="1"/>
  <c r="X247" i="1"/>
  <c r="BO246" i="1"/>
  <c r="BM246" i="1"/>
  <c r="Z246" i="1"/>
  <c r="Z247" i="1" s="1"/>
  <c r="Y246" i="1"/>
  <c r="Y248" i="1" s="1"/>
  <c r="P246" i="1"/>
  <c r="X243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Z242" i="1" s="1"/>
  <c r="Y239" i="1"/>
  <c r="X236" i="1"/>
  <c r="X235" i="1"/>
  <c r="BO234" i="1"/>
  <c r="BM234" i="1"/>
  <c r="Z234" i="1"/>
  <c r="Z235" i="1" s="1"/>
  <c r="Y234" i="1"/>
  <c r="Y236" i="1" s="1"/>
  <c r="P234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Y219" i="1"/>
  <c r="P219" i="1"/>
  <c r="BO218" i="1"/>
  <c r="BM218" i="1"/>
  <c r="Z218" i="1"/>
  <c r="Y218" i="1"/>
  <c r="BP218" i="1" s="1"/>
  <c r="P218" i="1"/>
  <c r="BO217" i="1"/>
  <c r="BM217" i="1"/>
  <c r="Z217" i="1"/>
  <c r="Y217" i="1"/>
  <c r="P217" i="1"/>
  <c r="BO216" i="1"/>
  <c r="BM216" i="1"/>
  <c r="Z216" i="1"/>
  <c r="Y216" i="1"/>
  <c r="BP216" i="1" s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P210" i="1"/>
  <c r="BO209" i="1"/>
  <c r="BM209" i="1"/>
  <c r="Z209" i="1"/>
  <c r="Y209" i="1"/>
  <c r="P209" i="1"/>
  <c r="X206" i="1"/>
  <c r="X205" i="1"/>
  <c r="BO204" i="1"/>
  <c r="BM204" i="1"/>
  <c r="Z204" i="1"/>
  <c r="Y204" i="1"/>
  <c r="BP204" i="1" s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7" i="1"/>
  <c r="X196" i="1"/>
  <c r="BO195" i="1"/>
  <c r="BM195" i="1"/>
  <c r="Z195" i="1"/>
  <c r="Z196" i="1" s="1"/>
  <c r="Y195" i="1"/>
  <c r="Y197" i="1" s="1"/>
  <c r="P195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BP177" i="1" s="1"/>
  <c r="P177" i="1"/>
  <c r="X175" i="1"/>
  <c r="X174" i="1"/>
  <c r="BO173" i="1"/>
  <c r="BM173" i="1"/>
  <c r="Z173" i="1"/>
  <c r="Y173" i="1"/>
  <c r="P173" i="1"/>
  <c r="BO172" i="1"/>
  <c r="BM172" i="1"/>
  <c r="Z172" i="1"/>
  <c r="Y172" i="1"/>
  <c r="BP172" i="1" s="1"/>
  <c r="P172" i="1"/>
  <c r="BO171" i="1"/>
  <c r="BM171" i="1"/>
  <c r="Z171" i="1"/>
  <c r="Y171" i="1"/>
  <c r="BO170" i="1"/>
  <c r="BM170" i="1"/>
  <c r="Z170" i="1"/>
  <c r="Y170" i="1"/>
  <c r="X167" i="1"/>
  <c r="X166" i="1"/>
  <c r="BO165" i="1"/>
  <c r="BM165" i="1"/>
  <c r="Z165" i="1"/>
  <c r="Z166" i="1" s="1"/>
  <c r="Y165" i="1"/>
  <c r="Y166" i="1" s="1"/>
  <c r="X161" i="1"/>
  <c r="X160" i="1"/>
  <c r="BO159" i="1"/>
  <c r="BM159" i="1"/>
  <c r="Z159" i="1"/>
  <c r="Z160" i="1" s="1"/>
  <c r="Y159" i="1"/>
  <c r="P159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P153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Y144" i="1" s="1"/>
  <c r="X140" i="1"/>
  <c r="X139" i="1"/>
  <c r="BO138" i="1"/>
  <c r="BM138" i="1"/>
  <c r="Z138" i="1"/>
  <c r="Y138" i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BP131" i="1" s="1"/>
  <c r="P131" i="1"/>
  <c r="X128" i="1"/>
  <c r="X127" i="1"/>
  <c r="BO126" i="1"/>
  <c r="BM126" i="1"/>
  <c r="Z126" i="1"/>
  <c r="Y126" i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X105" i="1"/>
  <c r="X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O98" i="1"/>
  <c r="BM98" i="1"/>
  <c r="Z98" i="1"/>
  <c r="Y98" i="1"/>
  <c r="BP98" i="1" s="1"/>
  <c r="X95" i="1"/>
  <c r="X94" i="1"/>
  <c r="BO93" i="1"/>
  <c r="BM93" i="1"/>
  <c r="Z93" i="1"/>
  <c r="Y93" i="1"/>
  <c r="BP93" i="1" s="1"/>
  <c r="P93" i="1"/>
  <c r="BO92" i="1"/>
  <c r="BM92" i="1"/>
  <c r="Z92" i="1"/>
  <c r="Y92" i="1"/>
  <c r="P92" i="1"/>
  <c r="X89" i="1"/>
  <c r="X88" i="1"/>
  <c r="BO87" i="1"/>
  <c r="BM87" i="1"/>
  <c r="Z87" i="1"/>
  <c r="Z88" i="1" s="1"/>
  <c r="Y87" i="1"/>
  <c r="X84" i="1"/>
  <c r="X83" i="1"/>
  <c r="BO82" i="1"/>
  <c r="BM82" i="1"/>
  <c r="Z82" i="1"/>
  <c r="Y82" i="1"/>
  <c r="P82" i="1"/>
  <c r="BP81" i="1"/>
  <c r="BO81" i="1"/>
  <c r="BN81" i="1"/>
  <c r="BM81" i="1"/>
  <c r="Z81" i="1"/>
  <c r="Z83" i="1" s="1"/>
  <c r="Y81" i="1"/>
  <c r="P81" i="1"/>
  <c r="X78" i="1"/>
  <c r="X77" i="1"/>
  <c r="BO76" i="1"/>
  <c r="BM76" i="1"/>
  <c r="Z76" i="1"/>
  <c r="Y76" i="1"/>
  <c r="BO75" i="1"/>
  <c r="BM75" i="1"/>
  <c r="Z75" i="1"/>
  <c r="Y75" i="1"/>
  <c r="P75" i="1"/>
  <c r="BO74" i="1"/>
  <c r="BM74" i="1"/>
  <c r="Z74" i="1"/>
  <c r="Y74" i="1"/>
  <c r="BO73" i="1"/>
  <c r="BM73" i="1"/>
  <c r="Z73" i="1"/>
  <c r="Y73" i="1"/>
  <c r="P73" i="1"/>
  <c r="BO72" i="1"/>
  <c r="BM72" i="1"/>
  <c r="Z72" i="1"/>
  <c r="Y72" i="1"/>
  <c r="BP72" i="1" s="1"/>
  <c r="BO71" i="1"/>
  <c r="BM71" i="1"/>
  <c r="Z71" i="1"/>
  <c r="Y71" i="1"/>
  <c r="P71" i="1"/>
  <c r="X69" i="1"/>
  <c r="X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BO61" i="1"/>
  <c r="BM61" i="1"/>
  <c r="Z61" i="1"/>
  <c r="Z63" i="1" s="1"/>
  <c r="Y61" i="1"/>
  <c r="Y64" i="1" s="1"/>
  <c r="P61" i="1"/>
  <c r="X59" i="1"/>
  <c r="X58" i="1"/>
  <c r="BO57" i="1"/>
  <c r="BM57" i="1"/>
  <c r="Z57" i="1"/>
  <c r="Y57" i="1"/>
  <c r="BP57" i="1" s="1"/>
  <c r="BO56" i="1"/>
  <c r="BM56" i="1"/>
  <c r="Z56" i="1"/>
  <c r="Z58" i="1" s="1"/>
  <c r="Y56" i="1"/>
  <c r="Y59" i="1" s="1"/>
  <c r="P56" i="1"/>
  <c r="X53" i="1"/>
  <c r="X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2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35" i="1" l="1"/>
  <c r="BN56" i="1"/>
  <c r="BP56" i="1"/>
  <c r="BN57" i="1"/>
  <c r="Y58" i="1"/>
  <c r="BN61" i="1"/>
  <c r="BP61" i="1"/>
  <c r="BN62" i="1"/>
  <c r="Y63" i="1"/>
  <c r="Z68" i="1"/>
  <c r="BN66" i="1"/>
  <c r="Z104" i="1"/>
  <c r="BN98" i="1"/>
  <c r="BN101" i="1"/>
  <c r="BN103" i="1"/>
  <c r="Z121" i="1"/>
  <c r="BN115" i="1"/>
  <c r="BN117" i="1"/>
  <c r="BN119" i="1"/>
  <c r="Z127" i="1"/>
  <c r="Z133" i="1"/>
  <c r="BN131" i="1"/>
  <c r="Z139" i="1"/>
  <c r="Y156" i="1"/>
  <c r="BN154" i="1"/>
  <c r="Z179" i="1"/>
  <c r="BN177" i="1"/>
  <c r="Z187" i="1"/>
  <c r="BN190" i="1"/>
  <c r="BP190" i="1"/>
  <c r="Y191" i="1"/>
  <c r="BN195" i="1"/>
  <c r="BP195" i="1"/>
  <c r="Y196" i="1"/>
  <c r="Z205" i="1"/>
  <c r="BN201" i="1"/>
  <c r="BN203" i="1"/>
  <c r="BN204" i="1"/>
  <c r="Z222" i="1"/>
  <c r="BN216" i="1"/>
  <c r="BN218" i="1"/>
  <c r="BN220" i="1"/>
  <c r="BN234" i="1"/>
  <c r="BP234" i="1"/>
  <c r="Y235" i="1"/>
  <c r="BN276" i="1"/>
  <c r="BP276" i="1"/>
  <c r="Y277" i="1"/>
  <c r="BN280" i="1"/>
  <c r="BP280" i="1"/>
  <c r="Y281" i="1"/>
  <c r="BP45" i="1"/>
  <c r="BN45" i="1"/>
  <c r="BP49" i="1"/>
  <c r="BN49" i="1"/>
  <c r="BP51" i="1"/>
  <c r="BN51" i="1"/>
  <c r="BP73" i="1"/>
  <c r="BN73" i="1"/>
  <c r="BP74" i="1"/>
  <c r="BN74" i="1"/>
  <c r="BP110" i="1"/>
  <c r="BN110" i="1"/>
  <c r="BP126" i="1"/>
  <c r="BN126" i="1"/>
  <c r="Y161" i="1"/>
  <c r="Y160" i="1"/>
  <c r="BP159" i="1"/>
  <c r="BN159" i="1"/>
  <c r="BP252" i="1"/>
  <c r="BN252" i="1"/>
  <c r="BN22" i="1"/>
  <c r="BP22" i="1"/>
  <c r="Y23" i="1"/>
  <c r="BN36" i="1"/>
  <c r="BP36" i="1"/>
  <c r="BN37" i="1"/>
  <c r="BN38" i="1"/>
  <c r="Y39" i="1"/>
  <c r="BP75" i="1"/>
  <c r="BN75" i="1"/>
  <c r="BP76" i="1"/>
  <c r="BN76" i="1"/>
  <c r="Y89" i="1"/>
  <c r="Y88" i="1"/>
  <c r="BP87" i="1"/>
  <c r="BN87" i="1"/>
  <c r="Y175" i="1"/>
  <c r="BP170" i="1"/>
  <c r="BN170" i="1"/>
  <c r="BP171" i="1"/>
  <c r="BN171" i="1"/>
  <c r="BP173" i="1"/>
  <c r="BN173" i="1"/>
  <c r="BP185" i="1"/>
  <c r="BN185" i="1"/>
  <c r="Y213" i="1"/>
  <c r="BP209" i="1"/>
  <c r="BN209" i="1"/>
  <c r="BP211" i="1"/>
  <c r="BN211" i="1"/>
  <c r="BP227" i="1"/>
  <c r="BN227" i="1"/>
  <c r="BP229" i="1"/>
  <c r="BN229" i="1"/>
  <c r="BP301" i="1"/>
  <c r="BN301" i="1"/>
  <c r="BP302" i="1"/>
  <c r="BN302" i="1"/>
  <c r="Y53" i="1"/>
  <c r="BP43" i="1"/>
  <c r="BN43" i="1"/>
  <c r="BP47" i="1"/>
  <c r="BN47" i="1"/>
  <c r="Y94" i="1"/>
  <c r="BP92" i="1"/>
  <c r="BN92" i="1"/>
  <c r="Y112" i="1"/>
  <c r="BP108" i="1"/>
  <c r="BN108" i="1"/>
  <c r="BP138" i="1"/>
  <c r="BN138" i="1"/>
  <c r="Z52" i="1"/>
  <c r="Y68" i="1"/>
  <c r="Y78" i="1"/>
  <c r="Z94" i="1"/>
  <c r="Y105" i="1"/>
  <c r="Z111" i="1"/>
  <c r="Y121" i="1"/>
  <c r="Y128" i="1"/>
  <c r="Y133" i="1"/>
  <c r="Y140" i="1"/>
  <c r="Z155" i="1"/>
  <c r="Z174" i="1"/>
  <c r="Y179" i="1"/>
  <c r="Y187" i="1"/>
  <c r="Y206" i="1"/>
  <c r="Z212" i="1"/>
  <c r="Y222" i="1"/>
  <c r="Y223" i="1"/>
  <c r="Z304" i="1"/>
  <c r="F9" i="1"/>
  <c r="J9" i="1"/>
  <c r="F10" i="1"/>
  <c r="Y33" i="1"/>
  <c r="Y52" i="1"/>
  <c r="Y69" i="1"/>
  <c r="Y77" i="1"/>
  <c r="BP82" i="1"/>
  <c r="BN82" i="1"/>
  <c r="H9" i="1"/>
  <c r="X336" i="1"/>
  <c r="X337" i="1"/>
  <c r="X339" i="1"/>
  <c r="BN28" i="1"/>
  <c r="BP28" i="1"/>
  <c r="BN29" i="1"/>
  <c r="BN30" i="1"/>
  <c r="BN31" i="1"/>
  <c r="BN44" i="1"/>
  <c r="BN46" i="1"/>
  <c r="BN48" i="1"/>
  <c r="BN50" i="1"/>
  <c r="BN67" i="1"/>
  <c r="Z77" i="1"/>
  <c r="BN71" i="1"/>
  <c r="BP71" i="1"/>
  <c r="BN72" i="1"/>
  <c r="Y83" i="1"/>
  <c r="Y84" i="1"/>
  <c r="Y95" i="1"/>
  <c r="Y104" i="1"/>
  <c r="Y111" i="1"/>
  <c r="Y122" i="1"/>
  <c r="Y127" i="1"/>
  <c r="Y134" i="1"/>
  <c r="Y139" i="1"/>
  <c r="Y145" i="1"/>
  <c r="Y150" i="1"/>
  <c r="Y155" i="1"/>
  <c r="Y167" i="1"/>
  <c r="Y174" i="1"/>
  <c r="Y180" i="1"/>
  <c r="BP186" i="1"/>
  <c r="BN186" i="1"/>
  <c r="Y231" i="1"/>
  <c r="BP226" i="1"/>
  <c r="BN226" i="1"/>
  <c r="BP228" i="1"/>
  <c r="BN228" i="1"/>
  <c r="Y230" i="1"/>
  <c r="Y242" i="1"/>
  <c r="BP239" i="1"/>
  <c r="BN239" i="1"/>
  <c r="BP240" i="1"/>
  <c r="BN240" i="1"/>
  <c r="BP241" i="1"/>
  <c r="BN241" i="1"/>
  <c r="Y254" i="1"/>
  <c r="BP251" i="1"/>
  <c r="BN251" i="1"/>
  <c r="Y253" i="1"/>
  <c r="BP265" i="1"/>
  <c r="BN265" i="1"/>
  <c r="Y289" i="1"/>
  <c r="BP286" i="1"/>
  <c r="BN286" i="1"/>
  <c r="BP287" i="1"/>
  <c r="BN287" i="1"/>
  <c r="BP288" i="1"/>
  <c r="BN288" i="1"/>
  <c r="BP303" i="1"/>
  <c r="BN303" i="1"/>
  <c r="BN93" i="1"/>
  <c r="BN99" i="1"/>
  <c r="BN100" i="1"/>
  <c r="BN102" i="1"/>
  <c r="BN109" i="1"/>
  <c r="BN116" i="1"/>
  <c r="BN118" i="1"/>
  <c r="BN120" i="1"/>
  <c r="BN125" i="1"/>
  <c r="BP125" i="1"/>
  <c r="BN132" i="1"/>
  <c r="BN137" i="1"/>
  <c r="BP137" i="1"/>
  <c r="BN143" i="1"/>
  <c r="BP143" i="1"/>
  <c r="BN148" i="1"/>
  <c r="BP148" i="1"/>
  <c r="BN153" i="1"/>
  <c r="BP153" i="1"/>
  <c r="BN165" i="1"/>
  <c r="BP165" i="1"/>
  <c r="BN172" i="1"/>
  <c r="BN178" i="1"/>
  <c r="BN184" i="1"/>
  <c r="BP184" i="1"/>
  <c r="Y188" i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Y243" i="1"/>
  <c r="Y247" i="1"/>
  <c r="BP246" i="1"/>
  <c r="BN246" i="1"/>
  <c r="Z253" i="1"/>
  <c r="Y266" i="1"/>
  <c r="Y267" i="1"/>
  <c r="Y271" i="1"/>
  <c r="BP270" i="1"/>
  <c r="BN270" i="1"/>
  <c r="Y290" i="1"/>
  <c r="Y298" i="1"/>
  <c r="BP296" i="1"/>
  <c r="BN296" i="1"/>
  <c r="BP297" i="1"/>
  <c r="BN297" i="1"/>
  <c r="Y304" i="1"/>
  <c r="Y305" i="1"/>
  <c r="Y333" i="1"/>
  <c r="BP332" i="1"/>
  <c r="BN332" i="1"/>
  <c r="Z340" i="1" l="1"/>
  <c r="Y335" i="1"/>
  <c r="Y336" i="1"/>
  <c r="Y337" i="1"/>
  <c r="X338" i="1"/>
  <c r="Y339" i="1"/>
  <c r="C348" i="1" l="1"/>
  <c r="Y338" i="1"/>
  <c r="B348" i="1"/>
  <c r="A348" i="1"/>
</calcChain>
</file>

<file path=xl/sharedStrings.xml><?xml version="1.0" encoding="utf-8"?>
<sst xmlns="http://schemas.openxmlformats.org/spreadsheetml/2006/main" count="1673" uniqueCount="554">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</sst>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8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14" t="s">
        <v>0</v>
      </c>
      <c r="E1" s="378"/>
      <c r="F1" s="378"/>
      <c r="G1" s="12" t="s">
        <v>1</v>
      </c>
      <c r="H1" s="414" t="s">
        <v>2</v>
      </c>
      <c r="I1" s="378"/>
      <c r="J1" s="378"/>
      <c r="K1" s="378"/>
      <c r="L1" s="378"/>
      <c r="M1" s="378"/>
      <c r="N1" s="378"/>
      <c r="O1" s="378"/>
      <c r="P1" s="378"/>
      <c r="Q1" s="378"/>
      <c r="R1" s="377" t="s">
        <v>3</v>
      </c>
      <c r="S1" s="378"/>
      <c r="T1" s="3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44" t="s">
        <v>8</v>
      </c>
      <c r="B5" s="398"/>
      <c r="C5" s="399"/>
      <c r="D5" s="400"/>
      <c r="E5" s="401"/>
      <c r="F5" s="549" t="s">
        <v>9</v>
      </c>
      <c r="G5" s="399"/>
      <c r="H5" s="400" t="s">
        <v>553</v>
      </c>
      <c r="I5" s="475"/>
      <c r="J5" s="475"/>
      <c r="K5" s="475"/>
      <c r="L5" s="475"/>
      <c r="M5" s="401"/>
      <c r="N5" s="61"/>
      <c r="P5" s="24" t="s">
        <v>10</v>
      </c>
      <c r="Q5" s="556">
        <v>45730</v>
      </c>
      <c r="R5" s="449"/>
      <c r="T5" s="471" t="s">
        <v>11</v>
      </c>
      <c r="U5" s="472"/>
      <c r="V5" s="483" t="s">
        <v>12</v>
      </c>
      <c r="W5" s="449"/>
      <c r="AB5" s="51"/>
      <c r="AC5" s="51"/>
      <c r="AD5" s="51"/>
      <c r="AE5" s="51"/>
    </row>
    <row r="6" spans="1:32" s="340" customFormat="1" ht="24" customHeight="1" x14ac:dyDescent="0.2">
      <c r="A6" s="444" t="s">
        <v>13</v>
      </c>
      <c r="B6" s="398"/>
      <c r="C6" s="399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449"/>
      <c r="N6" s="62"/>
      <c r="P6" s="24" t="s">
        <v>15</v>
      </c>
      <c r="Q6" s="559" t="str">
        <f>IF(Q5=0," ",CHOOSE(WEEKDAY(Q5,2),"Понедельник","Вторник","Среда","Четверг","Пятница","Суббота","Воскресенье"))</f>
        <v>Пятница</v>
      </c>
      <c r="R6" s="360"/>
      <c r="T6" s="485" t="s">
        <v>16</v>
      </c>
      <c r="U6" s="472"/>
      <c r="V6" s="439" t="s">
        <v>17</v>
      </c>
      <c r="W6" s="372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402" t="str">
        <f>IFERROR(VLOOKUP(DeliveryAddress,Table,3,0),1)</f>
        <v>1</v>
      </c>
      <c r="E7" s="403"/>
      <c r="F7" s="403"/>
      <c r="G7" s="403"/>
      <c r="H7" s="403"/>
      <c r="I7" s="403"/>
      <c r="J7" s="403"/>
      <c r="K7" s="403"/>
      <c r="L7" s="403"/>
      <c r="M7" s="404"/>
      <c r="N7" s="63"/>
      <c r="P7" s="24"/>
      <c r="Q7" s="42"/>
      <c r="R7" s="42"/>
      <c r="T7" s="356"/>
      <c r="U7" s="472"/>
      <c r="V7" s="440"/>
      <c r="W7" s="441"/>
      <c r="AB7" s="51"/>
      <c r="AC7" s="51"/>
      <c r="AD7" s="51"/>
      <c r="AE7" s="51"/>
    </row>
    <row r="8" spans="1:32" s="340" customFormat="1" ht="25.5" customHeight="1" x14ac:dyDescent="0.2">
      <c r="A8" s="561" t="s">
        <v>18</v>
      </c>
      <c r="B8" s="362"/>
      <c r="C8" s="363"/>
      <c r="D8" s="388" t="s">
        <v>19</v>
      </c>
      <c r="E8" s="389"/>
      <c r="F8" s="389"/>
      <c r="G8" s="389"/>
      <c r="H8" s="389"/>
      <c r="I8" s="389"/>
      <c r="J8" s="389"/>
      <c r="K8" s="389"/>
      <c r="L8" s="389"/>
      <c r="M8" s="390"/>
      <c r="N8" s="64"/>
      <c r="P8" s="24" t="s">
        <v>20</v>
      </c>
      <c r="Q8" s="434">
        <v>0.375</v>
      </c>
      <c r="R8" s="404"/>
      <c r="T8" s="356"/>
      <c r="U8" s="472"/>
      <c r="V8" s="440"/>
      <c r="W8" s="441"/>
      <c r="AB8" s="51"/>
      <c r="AC8" s="51"/>
      <c r="AD8" s="51"/>
      <c r="AE8" s="51"/>
    </row>
    <row r="9" spans="1:32" s="340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56"/>
      <c r="E9" s="358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38"/>
      <c r="P9" s="26" t="s">
        <v>21</v>
      </c>
      <c r="Q9" s="446"/>
      <c r="R9" s="447"/>
      <c r="T9" s="356"/>
      <c r="U9" s="472"/>
      <c r="V9" s="442"/>
      <c r="W9" s="443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56"/>
      <c r="E10" s="358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505" t="str">
        <f>IFERROR(VLOOKUP($D$10,Proxy,2,FALSE),"")</f>
        <v/>
      </c>
      <c r="I10" s="356"/>
      <c r="J10" s="356"/>
      <c r="K10" s="356"/>
      <c r="L10" s="356"/>
      <c r="M10" s="356"/>
      <c r="N10" s="339"/>
      <c r="P10" s="26" t="s">
        <v>22</v>
      </c>
      <c r="Q10" s="486"/>
      <c r="R10" s="487"/>
      <c r="U10" s="24" t="s">
        <v>23</v>
      </c>
      <c r="V10" s="371" t="s">
        <v>24</v>
      </c>
      <c r="W10" s="372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48"/>
      <c r="R11" s="449"/>
      <c r="U11" s="24" t="s">
        <v>27</v>
      </c>
      <c r="V11" s="527" t="s">
        <v>28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59" t="s">
        <v>29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9"/>
      <c r="N12" s="65"/>
      <c r="P12" s="24" t="s">
        <v>30</v>
      </c>
      <c r="Q12" s="434"/>
      <c r="R12" s="404"/>
      <c r="S12" s="23"/>
      <c r="U12" s="24"/>
      <c r="V12" s="378"/>
      <c r="W12" s="356"/>
      <c r="AB12" s="51"/>
      <c r="AC12" s="51"/>
      <c r="AD12" s="51"/>
      <c r="AE12" s="51"/>
    </row>
    <row r="13" spans="1:32" s="340" customFormat="1" ht="23.25" customHeight="1" x14ac:dyDescent="0.2">
      <c r="A13" s="459" t="s">
        <v>31</v>
      </c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9"/>
      <c r="N13" s="65"/>
      <c r="O13" s="26"/>
      <c r="P13" s="26" t="s">
        <v>32</v>
      </c>
      <c r="Q13" s="527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59" t="s">
        <v>33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94" t="s">
        <v>34</v>
      </c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9"/>
      <c r="N15" s="66"/>
      <c r="P15" s="463" t="s">
        <v>35</v>
      </c>
      <c r="Q15" s="378"/>
      <c r="R15" s="378"/>
      <c r="S15" s="378"/>
      <c r="T15" s="3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8" t="s">
        <v>36</v>
      </c>
      <c r="B17" s="368" t="s">
        <v>37</v>
      </c>
      <c r="C17" s="453" t="s">
        <v>38</v>
      </c>
      <c r="D17" s="368" t="s">
        <v>39</v>
      </c>
      <c r="E17" s="417"/>
      <c r="F17" s="368" t="s">
        <v>40</v>
      </c>
      <c r="G17" s="368" t="s">
        <v>41</v>
      </c>
      <c r="H17" s="368" t="s">
        <v>42</v>
      </c>
      <c r="I17" s="368" t="s">
        <v>43</v>
      </c>
      <c r="J17" s="368" t="s">
        <v>44</v>
      </c>
      <c r="K17" s="368" t="s">
        <v>45</v>
      </c>
      <c r="L17" s="368" t="s">
        <v>46</v>
      </c>
      <c r="M17" s="368" t="s">
        <v>47</v>
      </c>
      <c r="N17" s="368" t="s">
        <v>48</v>
      </c>
      <c r="O17" s="368" t="s">
        <v>49</v>
      </c>
      <c r="P17" s="368" t="s">
        <v>50</v>
      </c>
      <c r="Q17" s="416"/>
      <c r="R17" s="416"/>
      <c r="S17" s="416"/>
      <c r="T17" s="417"/>
      <c r="U17" s="564" t="s">
        <v>51</v>
      </c>
      <c r="V17" s="399"/>
      <c r="W17" s="368" t="s">
        <v>52</v>
      </c>
      <c r="X17" s="368" t="s">
        <v>53</v>
      </c>
      <c r="Y17" s="565" t="s">
        <v>54</v>
      </c>
      <c r="Z17" s="534" t="s">
        <v>55</v>
      </c>
      <c r="AA17" s="506" t="s">
        <v>56</v>
      </c>
      <c r="AB17" s="506" t="s">
        <v>57</v>
      </c>
      <c r="AC17" s="506" t="s">
        <v>58</v>
      </c>
      <c r="AD17" s="506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69"/>
      <c r="B18" s="369"/>
      <c r="C18" s="369"/>
      <c r="D18" s="418"/>
      <c r="E18" s="420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418"/>
      <c r="Q18" s="419"/>
      <c r="R18" s="419"/>
      <c r="S18" s="419"/>
      <c r="T18" s="420"/>
      <c r="U18" s="70" t="s">
        <v>61</v>
      </c>
      <c r="V18" s="70" t="s">
        <v>62</v>
      </c>
      <c r="W18" s="369"/>
      <c r="X18" s="369"/>
      <c r="Y18" s="566"/>
      <c r="Z18" s="535"/>
      <c r="AA18" s="507"/>
      <c r="AB18" s="507"/>
      <c r="AC18" s="507"/>
      <c r="AD18" s="546"/>
      <c r="AE18" s="547"/>
      <c r="AF18" s="548"/>
      <c r="AG18" s="69"/>
      <c r="BD18" s="68"/>
    </row>
    <row r="19" spans="1:68" ht="27.75" hidden="1" customHeight="1" x14ac:dyDescent="0.2">
      <c r="A19" s="461" t="s">
        <v>63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41"/>
      <c r="AB20" s="341"/>
      <c r="AC20" s="341"/>
    </row>
    <row r="21" spans="1:68" ht="14.25" hidden="1" customHeight="1" x14ac:dyDescent="0.25">
      <c r="A21" s="364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2"/>
      <c r="AB21" s="342"/>
      <c r="AC21" s="34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9">
        <v>4607111035752</v>
      </c>
      <c r="E22" s="360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7"/>
      <c r="P23" s="361" t="s">
        <v>73</v>
      </c>
      <c r="Q23" s="362"/>
      <c r="R23" s="362"/>
      <c r="S23" s="362"/>
      <c r="T23" s="362"/>
      <c r="U23" s="362"/>
      <c r="V23" s="363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7"/>
      <c r="P24" s="361" t="s">
        <v>73</v>
      </c>
      <c r="Q24" s="362"/>
      <c r="R24" s="362"/>
      <c r="S24" s="362"/>
      <c r="T24" s="362"/>
      <c r="U24" s="362"/>
      <c r="V24" s="363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hidden="1" customHeight="1" x14ac:dyDescent="0.2">
      <c r="A25" s="461" t="s">
        <v>75</v>
      </c>
      <c r="B25" s="462"/>
      <c r="C25" s="462"/>
      <c r="D25" s="462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R25" s="462"/>
      <c r="S25" s="462"/>
      <c r="T25" s="462"/>
      <c r="U25" s="462"/>
      <c r="V25" s="462"/>
      <c r="W25" s="462"/>
      <c r="X25" s="462"/>
      <c r="Y25" s="462"/>
      <c r="Z25" s="462"/>
      <c r="AA25" s="48"/>
      <c r="AB25" s="48"/>
      <c r="AC25" s="48"/>
    </row>
    <row r="26" spans="1:68" ht="16.5" hidden="1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41"/>
      <c r="AB26" s="341"/>
      <c r="AC26" s="341"/>
    </row>
    <row r="27" spans="1:68" ht="14.25" hidden="1" customHeight="1" x14ac:dyDescent="0.25">
      <c r="A27" s="364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2"/>
      <c r="AB27" s="342"/>
      <c r="AC27" s="342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9">
        <v>4607111036520</v>
      </c>
      <c r="E28" s="360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9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4301132185</v>
      </c>
      <c r="D29" s="359">
        <v>4607111036537</v>
      </c>
      <c r="E29" s="360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5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59">
        <v>4607111036599</v>
      </c>
      <c r="E30" s="360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83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59">
        <v>4607111036605</v>
      </c>
      <c r="E31" s="360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2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66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7"/>
      <c r="P32" s="361" t="s">
        <v>73</v>
      </c>
      <c r="Q32" s="362"/>
      <c r="R32" s="362"/>
      <c r="S32" s="362"/>
      <c r="T32" s="362"/>
      <c r="U32" s="362"/>
      <c r="V32" s="363"/>
      <c r="W32" s="37" t="s">
        <v>70</v>
      </c>
      <c r="X32" s="348">
        <f>IFERROR(SUM(X28:X31),"0")</f>
        <v>0</v>
      </c>
      <c r="Y32" s="348">
        <f>IFERROR(SUM(Y28:Y31),"0")</f>
        <v>0</v>
      </c>
      <c r="Z32" s="348">
        <f>IFERROR(IF(Z28="",0,Z28),"0")+IFERROR(IF(Z29="",0,Z29),"0")+IFERROR(IF(Z30="",0,Z30),"0")+IFERROR(IF(Z31="",0,Z31),"0")</f>
        <v>0</v>
      </c>
      <c r="AA32" s="349"/>
      <c r="AB32" s="349"/>
      <c r="AC32" s="349"/>
    </row>
    <row r="33" spans="1:68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7"/>
      <c r="P33" s="361" t="s">
        <v>73</v>
      </c>
      <c r="Q33" s="362"/>
      <c r="R33" s="362"/>
      <c r="S33" s="362"/>
      <c r="T33" s="362"/>
      <c r="U33" s="362"/>
      <c r="V33" s="363"/>
      <c r="W33" s="37" t="s">
        <v>74</v>
      </c>
      <c r="X33" s="348">
        <f>IFERROR(SUMPRODUCT(X28:X31*H28:H31),"0")</f>
        <v>0</v>
      </c>
      <c r="Y33" s="348">
        <f>IFERROR(SUMPRODUCT(Y28:Y31*H28:H31),"0")</f>
        <v>0</v>
      </c>
      <c r="Z33" s="37"/>
      <c r="AA33" s="349"/>
      <c r="AB33" s="349"/>
      <c r="AC33" s="349"/>
    </row>
    <row r="34" spans="1:68" ht="16.5" hidden="1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1"/>
      <c r="AB34" s="341"/>
      <c r="AC34" s="341"/>
    </row>
    <row r="35" spans="1:68" ht="14.25" hidden="1" customHeight="1" x14ac:dyDescent="0.25">
      <c r="A35" s="364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42"/>
      <c r="AB35" s="342"/>
      <c r="AC35" s="342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59">
        <v>4620207490075</v>
      </c>
      <c r="E36" s="360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2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4301071092</v>
      </c>
      <c r="D37" s="359">
        <v>4620207490174</v>
      </c>
      <c r="E37" s="360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517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0</v>
      </c>
      <c r="Y37" s="34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59">
        <v>4620207490044</v>
      </c>
      <c r="E38" s="360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12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7"/>
      <c r="P39" s="361" t="s">
        <v>73</v>
      </c>
      <c r="Q39" s="362"/>
      <c r="R39" s="362"/>
      <c r="S39" s="362"/>
      <c r="T39" s="362"/>
      <c r="U39" s="362"/>
      <c r="V39" s="363"/>
      <c r="W39" s="37" t="s">
        <v>70</v>
      </c>
      <c r="X39" s="348">
        <f>IFERROR(SUM(X36:X38),"0")</f>
        <v>0</v>
      </c>
      <c r="Y39" s="348">
        <f>IFERROR(SUM(Y36:Y38),"0")</f>
        <v>0</v>
      </c>
      <c r="Z39" s="348">
        <f>IFERROR(IF(Z36="",0,Z36),"0")+IFERROR(IF(Z37="",0,Z37),"0")+IFERROR(IF(Z38="",0,Z38),"0")</f>
        <v>0</v>
      </c>
      <c r="AA39" s="349"/>
      <c r="AB39" s="349"/>
      <c r="AC39" s="349"/>
    </row>
    <row r="40" spans="1:68" hidden="1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7"/>
      <c r="P40" s="361" t="s">
        <v>73</v>
      </c>
      <c r="Q40" s="362"/>
      <c r="R40" s="362"/>
      <c r="S40" s="362"/>
      <c r="T40" s="362"/>
      <c r="U40" s="362"/>
      <c r="V40" s="363"/>
      <c r="W40" s="37" t="s">
        <v>74</v>
      </c>
      <c r="X40" s="348">
        <f>IFERROR(SUMPRODUCT(X36:X38*H36:H38),"0")</f>
        <v>0</v>
      </c>
      <c r="Y40" s="348">
        <f>IFERROR(SUMPRODUCT(Y36:Y38*H36:H38),"0")</f>
        <v>0</v>
      </c>
      <c r="Z40" s="37"/>
      <c r="AA40" s="349"/>
      <c r="AB40" s="349"/>
      <c r="AC40" s="349"/>
    </row>
    <row r="41" spans="1:68" ht="16.5" hidden="1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1"/>
      <c r="AB41" s="341"/>
      <c r="AC41" s="341"/>
    </row>
    <row r="42" spans="1:68" ht="14.25" hidden="1" customHeight="1" x14ac:dyDescent="0.25">
      <c r="A42" s="364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42"/>
      <c r="AB42" s="342"/>
      <c r="AC42" s="342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59">
        <v>4607111038999</v>
      </c>
      <c r="E43" s="360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12</v>
      </c>
      <c r="Y43" s="347">
        <f t="shared" ref="Y43:Y51" si="0">IFERROR(IF(X43="","",X43),"")</f>
        <v>12</v>
      </c>
      <c r="Z43" s="36">
        <f t="shared" ref="Z43:Z51" si="1">IFERROR(IF(X43="","",X43*0.0155),"")</f>
        <v>0.186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80.635199999999998</v>
      </c>
      <c r="BN43" s="67">
        <f t="shared" ref="BN43:BN51" si="3">IFERROR(Y43*I43,"0")</f>
        <v>80.635199999999998</v>
      </c>
      <c r="BO43" s="67">
        <f t="shared" ref="BO43:BO51" si="4">IFERROR(X43/J43,"0")</f>
        <v>0.14285714285714285</v>
      </c>
      <c r="BP43" s="67">
        <f t="shared" ref="BP43:BP51" si="5">IFERROR(Y43/J43,"0")</f>
        <v>0.14285714285714285</v>
      </c>
    </row>
    <row r="44" spans="1:68" ht="27" hidden="1" customHeight="1" x14ac:dyDescent="0.25">
      <c r="A44" s="54" t="s">
        <v>112</v>
      </c>
      <c r="B44" s="54" t="s">
        <v>113</v>
      </c>
      <c r="C44" s="31">
        <v>4301070972</v>
      </c>
      <c r="D44" s="359">
        <v>4607111037183</v>
      </c>
      <c r="E44" s="360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116</v>
      </c>
      <c r="B45" s="54" t="s">
        <v>117</v>
      </c>
      <c r="C45" s="31">
        <v>4301071044</v>
      </c>
      <c r="D45" s="359">
        <v>4607111039385</v>
      </c>
      <c r="E45" s="360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0</v>
      </c>
      <c r="Y45" s="347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9">
        <v>4607111039392</v>
      </c>
      <c r="E46" s="360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12</v>
      </c>
      <c r="Y46" s="347">
        <f t="shared" si="0"/>
        <v>12</v>
      </c>
      <c r="Z46" s="36">
        <f t="shared" si="1"/>
        <v>0.186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hidden="1" customHeight="1" x14ac:dyDescent="0.25">
      <c r="A47" s="54" t="s">
        <v>121</v>
      </c>
      <c r="B47" s="54" t="s">
        <v>122</v>
      </c>
      <c r="C47" s="31">
        <v>4301070971</v>
      </c>
      <c r="D47" s="359">
        <v>4607111036902</v>
      </c>
      <c r="E47" s="360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123</v>
      </c>
      <c r="B48" s="54" t="s">
        <v>124</v>
      </c>
      <c r="C48" s="31">
        <v>4301071031</v>
      </c>
      <c r="D48" s="359">
        <v>4607111038982</v>
      </c>
      <c r="E48" s="360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0</v>
      </c>
      <c r="Y48" s="347">
        <f t="shared" si="0"/>
        <v>0</v>
      </c>
      <c r="Z48" s="36">
        <f t="shared" si="1"/>
        <v>0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125</v>
      </c>
      <c r="B49" s="54" t="s">
        <v>126</v>
      </c>
      <c r="C49" s="31">
        <v>4301071046</v>
      </c>
      <c r="D49" s="359">
        <v>4607111039354</v>
      </c>
      <c r="E49" s="360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48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12</v>
      </c>
      <c r="Y49" s="347">
        <f t="shared" si="0"/>
        <v>12</v>
      </c>
      <c r="Z49" s="36">
        <f t="shared" si="1"/>
        <v>0.186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127</v>
      </c>
      <c r="B50" s="54" t="s">
        <v>128</v>
      </c>
      <c r="C50" s="31">
        <v>4301070968</v>
      </c>
      <c r="D50" s="359">
        <v>4607111036889</v>
      </c>
      <c r="E50" s="360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9">
        <v>4607111039330</v>
      </c>
      <c r="E51" s="360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96</v>
      </c>
      <c r="Y51" s="347">
        <f t="shared" si="0"/>
        <v>96</v>
      </c>
      <c r="Z51" s="36">
        <f t="shared" si="1"/>
        <v>1.488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700.8</v>
      </c>
      <c r="BN51" s="67">
        <f t="shared" si="3"/>
        <v>700.8</v>
      </c>
      <c r="BO51" s="67">
        <f t="shared" si="4"/>
        <v>1.1428571428571428</v>
      </c>
      <c r="BP51" s="67">
        <f t="shared" si="5"/>
        <v>1.1428571428571428</v>
      </c>
    </row>
    <row r="52" spans="1:68" x14ac:dyDescent="0.2">
      <c r="A52" s="36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7"/>
      <c r="P52" s="361" t="s">
        <v>73</v>
      </c>
      <c r="Q52" s="362"/>
      <c r="R52" s="362"/>
      <c r="S52" s="362"/>
      <c r="T52" s="362"/>
      <c r="U52" s="362"/>
      <c r="V52" s="363"/>
      <c r="W52" s="37" t="s">
        <v>70</v>
      </c>
      <c r="X52" s="348">
        <f>IFERROR(SUM(X43:X51),"0")</f>
        <v>132</v>
      </c>
      <c r="Y52" s="348">
        <f>IFERROR(SUM(Y43:Y51),"0")</f>
        <v>132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2.0460000000000003</v>
      </c>
      <c r="AA52" s="349"/>
      <c r="AB52" s="349"/>
      <c r="AC52" s="349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7"/>
      <c r="P53" s="361" t="s">
        <v>73</v>
      </c>
      <c r="Q53" s="362"/>
      <c r="R53" s="362"/>
      <c r="S53" s="362"/>
      <c r="T53" s="362"/>
      <c r="U53" s="362"/>
      <c r="V53" s="363"/>
      <c r="W53" s="37" t="s">
        <v>74</v>
      </c>
      <c r="X53" s="348">
        <f>IFERROR(SUMPRODUCT(X43:X51*H43:H51),"0")</f>
        <v>902.40000000000009</v>
      </c>
      <c r="Y53" s="348">
        <f>IFERROR(SUMPRODUCT(Y43:Y51*H43:H51),"0")</f>
        <v>902.40000000000009</v>
      </c>
      <c r="Z53" s="37"/>
      <c r="AA53" s="349"/>
      <c r="AB53" s="349"/>
      <c r="AC53" s="349"/>
    </row>
    <row r="54" spans="1:68" ht="16.5" hidden="1" customHeight="1" x14ac:dyDescent="0.25">
      <c r="A54" s="355" t="s">
        <v>131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41"/>
      <c r="AB54" s="341"/>
      <c r="AC54" s="341"/>
    </row>
    <row r="55" spans="1:68" ht="14.25" hidden="1" customHeight="1" x14ac:dyDescent="0.25">
      <c r="A55" s="364" t="s">
        <v>132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42"/>
      <c r="AB55" s="342"/>
      <c r="AC55" s="342"/>
    </row>
    <row r="56" spans="1:68" ht="16.5" hidden="1" customHeight="1" x14ac:dyDescent="0.25">
      <c r="A56" s="54" t="s">
        <v>133</v>
      </c>
      <c r="B56" s="54" t="s">
        <v>134</v>
      </c>
      <c r="C56" s="31">
        <v>4301100079</v>
      </c>
      <c r="D56" s="359">
        <v>4607111037077</v>
      </c>
      <c r="E56" s="360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0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4301100087</v>
      </c>
      <c r="D57" s="359">
        <v>4607111039743</v>
      </c>
      <c r="E57" s="360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66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7"/>
      <c r="P58" s="361" t="s">
        <v>73</v>
      </c>
      <c r="Q58" s="362"/>
      <c r="R58" s="362"/>
      <c r="S58" s="362"/>
      <c r="T58" s="362"/>
      <c r="U58" s="362"/>
      <c r="V58" s="363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hidden="1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7"/>
      <c r="P59" s="361" t="s">
        <v>73</v>
      </c>
      <c r="Q59" s="362"/>
      <c r="R59" s="362"/>
      <c r="S59" s="362"/>
      <c r="T59" s="362"/>
      <c r="U59" s="362"/>
      <c r="V59" s="363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hidden="1" customHeight="1" x14ac:dyDescent="0.25">
      <c r="A60" s="364" t="s">
        <v>77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42"/>
      <c r="AB60" s="342"/>
      <c r="AC60" s="342"/>
    </row>
    <row r="61" spans="1:68" ht="27" hidden="1" customHeight="1" x14ac:dyDescent="0.25">
      <c r="A61" s="54" t="s">
        <v>139</v>
      </c>
      <c r="B61" s="54" t="s">
        <v>140</v>
      </c>
      <c r="C61" s="31">
        <v>4301132044</v>
      </c>
      <c r="D61" s="359">
        <v>4607111036971</v>
      </c>
      <c r="E61" s="360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142</v>
      </c>
      <c r="B62" s="54" t="s">
        <v>143</v>
      </c>
      <c r="C62" s="31">
        <v>4301132194</v>
      </c>
      <c r="D62" s="359">
        <v>4607111039712</v>
      </c>
      <c r="E62" s="360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36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7"/>
      <c r="P63" s="361" t="s">
        <v>73</v>
      </c>
      <c r="Q63" s="362"/>
      <c r="R63" s="362"/>
      <c r="S63" s="362"/>
      <c r="T63" s="362"/>
      <c r="U63" s="362"/>
      <c r="V63" s="363"/>
      <c r="W63" s="37" t="s">
        <v>70</v>
      </c>
      <c r="X63" s="348">
        <f>IFERROR(SUM(X61:X62),"0")</f>
        <v>0</v>
      </c>
      <c r="Y63" s="348">
        <f>IFERROR(SUM(Y61:Y62),"0")</f>
        <v>0</v>
      </c>
      <c r="Z63" s="348">
        <f>IFERROR(IF(Z61="",0,Z61),"0")+IFERROR(IF(Z62="",0,Z62),"0")</f>
        <v>0</v>
      </c>
      <c r="AA63" s="349"/>
      <c r="AB63" s="349"/>
      <c r="AC63" s="349"/>
    </row>
    <row r="64" spans="1:68" hidden="1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7"/>
      <c r="P64" s="361" t="s">
        <v>73</v>
      </c>
      <c r="Q64" s="362"/>
      <c r="R64" s="362"/>
      <c r="S64" s="362"/>
      <c r="T64" s="362"/>
      <c r="U64" s="362"/>
      <c r="V64" s="363"/>
      <c r="W64" s="37" t="s">
        <v>74</v>
      </c>
      <c r="X64" s="348">
        <f>IFERROR(SUMPRODUCT(X61:X62*H61:H62),"0")</f>
        <v>0</v>
      </c>
      <c r="Y64" s="348">
        <f>IFERROR(SUMPRODUCT(Y61:Y62*H61:H62),"0")</f>
        <v>0</v>
      </c>
      <c r="Z64" s="37"/>
      <c r="AA64" s="349"/>
      <c r="AB64" s="349"/>
      <c r="AC64" s="349"/>
    </row>
    <row r="65" spans="1:68" ht="14.25" hidden="1" customHeight="1" x14ac:dyDescent="0.25">
      <c r="A65" s="364" t="s">
        <v>146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2"/>
      <c r="AB65" s="342"/>
      <c r="AC65" s="342"/>
    </row>
    <row r="66" spans="1:68" ht="16.5" hidden="1" customHeight="1" x14ac:dyDescent="0.25">
      <c r="A66" s="54" t="s">
        <v>147</v>
      </c>
      <c r="B66" s="54" t="s">
        <v>148</v>
      </c>
      <c r="C66" s="31">
        <v>4301136018</v>
      </c>
      <c r="D66" s="359">
        <v>4607111037008</v>
      </c>
      <c r="E66" s="360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5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150</v>
      </c>
      <c r="B67" s="54" t="s">
        <v>151</v>
      </c>
      <c r="C67" s="31">
        <v>4301136015</v>
      </c>
      <c r="D67" s="359">
        <v>4607111037398</v>
      </c>
      <c r="E67" s="360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6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7"/>
      <c r="P68" s="361" t="s">
        <v>73</v>
      </c>
      <c r="Q68" s="362"/>
      <c r="R68" s="362"/>
      <c r="S68" s="362"/>
      <c r="T68" s="362"/>
      <c r="U68" s="362"/>
      <c r="V68" s="363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hidden="1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7"/>
      <c r="P69" s="361" t="s">
        <v>73</v>
      </c>
      <c r="Q69" s="362"/>
      <c r="R69" s="362"/>
      <c r="S69" s="362"/>
      <c r="T69" s="362"/>
      <c r="U69" s="362"/>
      <c r="V69" s="363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hidden="1" customHeight="1" x14ac:dyDescent="0.25">
      <c r="A70" s="364" t="s">
        <v>152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2"/>
      <c r="AB70" s="342"/>
      <c r="AC70" s="342"/>
    </row>
    <row r="71" spans="1:68" ht="16.5" hidden="1" customHeight="1" x14ac:dyDescent="0.25">
      <c r="A71" s="54" t="s">
        <v>153</v>
      </c>
      <c r="B71" s="54" t="s">
        <v>154</v>
      </c>
      <c r="C71" s="31">
        <v>4301135127</v>
      </c>
      <c r="D71" s="359">
        <v>4607111036995</v>
      </c>
      <c r="E71" s="360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hidden="1" customHeight="1" x14ac:dyDescent="0.25">
      <c r="A72" s="54" t="s">
        <v>155</v>
      </c>
      <c r="B72" s="54" t="s">
        <v>156</v>
      </c>
      <c r="C72" s="31">
        <v>4301135664</v>
      </c>
      <c r="D72" s="359">
        <v>4607111039705</v>
      </c>
      <c r="E72" s="360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7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hidden="1" customHeight="1" x14ac:dyDescent="0.25">
      <c r="A73" s="54" t="s">
        <v>158</v>
      </c>
      <c r="B73" s="54" t="s">
        <v>159</v>
      </c>
      <c r="C73" s="31">
        <v>4301135199</v>
      </c>
      <c r="D73" s="359">
        <v>4607111038166</v>
      </c>
      <c r="E73" s="360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4301135665</v>
      </c>
      <c r="D74" s="359">
        <v>4607111039729</v>
      </c>
      <c r="E74" s="360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60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hidden="1" customHeight="1" x14ac:dyDescent="0.25">
      <c r="A75" s="54" t="s">
        <v>164</v>
      </c>
      <c r="B75" s="54" t="s">
        <v>165</v>
      </c>
      <c r="C75" s="31">
        <v>4301135200</v>
      </c>
      <c r="D75" s="359">
        <v>4607111038159</v>
      </c>
      <c r="E75" s="360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4301135702</v>
      </c>
      <c r="D76" s="359">
        <v>4620207490228</v>
      </c>
      <c r="E76" s="360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73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hidden="1" x14ac:dyDescent="0.2">
      <c r="A77" s="366"/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67"/>
      <c r="P77" s="361" t="s">
        <v>73</v>
      </c>
      <c r="Q77" s="362"/>
      <c r="R77" s="362"/>
      <c r="S77" s="362"/>
      <c r="T77" s="362"/>
      <c r="U77" s="362"/>
      <c r="V77" s="363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hidden="1" x14ac:dyDescent="0.2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7"/>
      <c r="P78" s="361" t="s">
        <v>73</v>
      </c>
      <c r="Q78" s="362"/>
      <c r="R78" s="362"/>
      <c r="S78" s="362"/>
      <c r="T78" s="362"/>
      <c r="U78" s="362"/>
      <c r="V78" s="363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hidden="1" customHeight="1" x14ac:dyDescent="0.25">
      <c r="A79" s="355" t="s">
        <v>169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41"/>
      <c r="AB79" s="341"/>
      <c r="AC79" s="341"/>
    </row>
    <row r="80" spans="1:68" ht="14.25" hidden="1" customHeight="1" x14ac:dyDescent="0.25">
      <c r="A80" s="364" t="s">
        <v>64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42"/>
      <c r="AB80" s="342"/>
      <c r="AC80" s="342"/>
    </row>
    <row r="81" spans="1:68" ht="27" hidden="1" customHeight="1" x14ac:dyDescent="0.25">
      <c r="A81" s="54" t="s">
        <v>170</v>
      </c>
      <c r="B81" s="54" t="s">
        <v>171</v>
      </c>
      <c r="C81" s="31">
        <v>4301070977</v>
      </c>
      <c r="D81" s="359">
        <v>4607111037411</v>
      </c>
      <c r="E81" s="360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0</v>
      </c>
      <c r="Y81" s="347">
        <f>IFERROR(IF(X81="","",X81),"")</f>
        <v>0</v>
      </c>
      <c r="Z81" s="36">
        <f>IFERROR(IF(X81="","",X81*0.00502),"")</f>
        <v>0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9">
        <v>4607111036728</v>
      </c>
      <c r="E82" s="360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96</v>
      </c>
      <c r="Y82" s="347">
        <f>IFERROR(IF(X82="","",X82),"")</f>
        <v>96</v>
      </c>
      <c r="Z82" s="36">
        <f>IFERROR(IF(X82="","",X82*0.00866),"")</f>
        <v>0.83135999999999988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500.46719999999993</v>
      </c>
      <c r="BN82" s="67">
        <f>IFERROR(Y82*I82,"0")</f>
        <v>500.46719999999993</v>
      </c>
      <c r="BO82" s="67">
        <f>IFERROR(X82/J82,"0")</f>
        <v>0.66666666666666663</v>
      </c>
      <c r="BP82" s="67">
        <f>IFERROR(Y82/J82,"0")</f>
        <v>0.66666666666666663</v>
      </c>
    </row>
    <row r="83" spans="1:68" x14ac:dyDescent="0.2">
      <c r="A83" s="366"/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67"/>
      <c r="P83" s="361" t="s">
        <v>73</v>
      </c>
      <c r="Q83" s="362"/>
      <c r="R83" s="362"/>
      <c r="S83" s="362"/>
      <c r="T83" s="362"/>
      <c r="U83" s="362"/>
      <c r="V83" s="363"/>
      <c r="W83" s="37" t="s">
        <v>70</v>
      </c>
      <c r="X83" s="348">
        <f>IFERROR(SUM(X81:X82),"0")</f>
        <v>96</v>
      </c>
      <c r="Y83" s="348">
        <f>IFERROR(SUM(Y81:Y82),"0")</f>
        <v>96</v>
      </c>
      <c r="Z83" s="348">
        <f>IFERROR(IF(Z81="",0,Z81),"0")+IFERROR(IF(Z82="",0,Z82),"0")</f>
        <v>0.83135999999999988</v>
      </c>
      <c r="AA83" s="349"/>
      <c r="AB83" s="349"/>
      <c r="AC83" s="349"/>
    </row>
    <row r="84" spans="1:68" x14ac:dyDescent="0.2">
      <c r="A84" s="356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7"/>
      <c r="P84" s="361" t="s">
        <v>73</v>
      </c>
      <c r="Q84" s="362"/>
      <c r="R84" s="362"/>
      <c r="S84" s="362"/>
      <c r="T84" s="362"/>
      <c r="U84" s="362"/>
      <c r="V84" s="363"/>
      <c r="W84" s="37" t="s">
        <v>74</v>
      </c>
      <c r="X84" s="348">
        <f>IFERROR(SUMPRODUCT(X81:X82*H81:H82),"0")</f>
        <v>480</v>
      </c>
      <c r="Y84" s="348">
        <f>IFERROR(SUMPRODUCT(Y81:Y82*H81:H82),"0")</f>
        <v>480</v>
      </c>
      <c r="Z84" s="37"/>
      <c r="AA84" s="349"/>
      <c r="AB84" s="349"/>
      <c r="AC84" s="349"/>
    </row>
    <row r="85" spans="1:68" ht="16.5" hidden="1" customHeight="1" x14ac:dyDescent="0.25">
      <c r="A85" s="355" t="s">
        <v>176</v>
      </c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  <c r="AA85" s="341"/>
      <c r="AB85" s="341"/>
      <c r="AC85" s="341"/>
    </row>
    <row r="86" spans="1:68" ht="14.25" hidden="1" customHeight="1" x14ac:dyDescent="0.25">
      <c r="A86" s="364" t="s">
        <v>152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42"/>
      <c r="AB86" s="342"/>
      <c r="AC86" s="342"/>
    </row>
    <row r="87" spans="1:68" ht="27" hidden="1" customHeight="1" x14ac:dyDescent="0.25">
      <c r="A87" s="54" t="s">
        <v>177</v>
      </c>
      <c r="B87" s="54" t="s">
        <v>178</v>
      </c>
      <c r="C87" s="31">
        <v>4301135584</v>
      </c>
      <c r="D87" s="359">
        <v>4607111033659</v>
      </c>
      <c r="E87" s="360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97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idden="1" x14ac:dyDescent="0.2">
      <c r="A88" s="366"/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67"/>
      <c r="P88" s="361" t="s">
        <v>73</v>
      </c>
      <c r="Q88" s="362"/>
      <c r="R88" s="362"/>
      <c r="S88" s="362"/>
      <c r="T88" s="362"/>
      <c r="U88" s="362"/>
      <c r="V88" s="363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hidden="1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7"/>
      <c r="P89" s="361" t="s">
        <v>73</v>
      </c>
      <c r="Q89" s="362"/>
      <c r="R89" s="362"/>
      <c r="S89" s="362"/>
      <c r="T89" s="362"/>
      <c r="U89" s="362"/>
      <c r="V89" s="363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hidden="1" customHeight="1" x14ac:dyDescent="0.25">
      <c r="A90" s="355" t="s">
        <v>181</v>
      </c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  <c r="AA90" s="341"/>
      <c r="AB90" s="341"/>
      <c r="AC90" s="341"/>
    </row>
    <row r="91" spans="1:68" ht="14.25" hidden="1" customHeight="1" x14ac:dyDescent="0.25">
      <c r="A91" s="364" t="s">
        <v>182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42"/>
      <c r="AB91" s="342"/>
      <c r="AC91" s="342"/>
    </row>
    <row r="92" spans="1:68" ht="27" customHeight="1" x14ac:dyDescent="0.25">
      <c r="A92" s="54" t="s">
        <v>183</v>
      </c>
      <c r="B92" s="54" t="s">
        <v>184</v>
      </c>
      <c r="C92" s="31">
        <v>4301131022</v>
      </c>
      <c r="D92" s="359">
        <v>4607111034120</v>
      </c>
      <c r="E92" s="360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4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14</v>
      </c>
      <c r="Y92" s="347">
        <f>IFERROR(IF(X92="","",X92),"")</f>
        <v>14</v>
      </c>
      <c r="Z92" s="36">
        <f>IFERROR(IF(X92="","",X92*0.01788),"")</f>
        <v>0.25031999999999999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60.250400000000006</v>
      </c>
      <c r="BN92" s="67">
        <f>IFERROR(Y92*I92,"0")</f>
        <v>60.250400000000006</v>
      </c>
      <c r="BO92" s="67">
        <f>IFERROR(X92/J92,"0")</f>
        <v>0.2</v>
      </c>
      <c r="BP92" s="67">
        <f>IFERROR(Y92/J92,"0")</f>
        <v>0.2</v>
      </c>
    </row>
    <row r="93" spans="1:68" ht="27" customHeight="1" x14ac:dyDescent="0.25">
      <c r="A93" s="54" t="s">
        <v>186</v>
      </c>
      <c r="B93" s="54" t="s">
        <v>187</v>
      </c>
      <c r="C93" s="31">
        <v>4301131021</v>
      </c>
      <c r="D93" s="359">
        <v>4607111034137</v>
      </c>
      <c r="E93" s="360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4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28</v>
      </c>
      <c r="Y93" s="347">
        <f>IFERROR(IF(X93="","",X93),"")</f>
        <v>28</v>
      </c>
      <c r="Z93" s="36">
        <f>IFERROR(IF(X93="","",X93*0.01788),"")</f>
        <v>0.50063999999999997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120.50080000000001</v>
      </c>
      <c r="BN93" s="67">
        <f>IFERROR(Y93*I93,"0")</f>
        <v>120.50080000000001</v>
      </c>
      <c r="BO93" s="67">
        <f>IFERROR(X93/J93,"0")</f>
        <v>0.4</v>
      </c>
      <c r="BP93" s="67">
        <f>IFERROR(Y93/J93,"0")</f>
        <v>0.4</v>
      </c>
    </row>
    <row r="94" spans="1:68" x14ac:dyDescent="0.2">
      <c r="A94" s="36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67"/>
      <c r="P94" s="361" t="s">
        <v>73</v>
      </c>
      <c r="Q94" s="362"/>
      <c r="R94" s="362"/>
      <c r="S94" s="362"/>
      <c r="T94" s="362"/>
      <c r="U94" s="362"/>
      <c r="V94" s="363"/>
      <c r="W94" s="37" t="s">
        <v>70</v>
      </c>
      <c r="X94" s="348">
        <f>IFERROR(SUM(X92:X93),"0")</f>
        <v>42</v>
      </c>
      <c r="Y94" s="348">
        <f>IFERROR(SUM(Y92:Y93),"0")</f>
        <v>42</v>
      </c>
      <c r="Z94" s="348">
        <f>IFERROR(IF(Z92="",0,Z92),"0")+IFERROR(IF(Z93="",0,Z93),"0")</f>
        <v>0.75095999999999996</v>
      </c>
      <c r="AA94" s="349"/>
      <c r="AB94" s="349"/>
      <c r="AC94" s="349"/>
    </row>
    <row r="95" spans="1:68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7"/>
      <c r="P95" s="361" t="s">
        <v>73</v>
      </c>
      <c r="Q95" s="362"/>
      <c r="R95" s="362"/>
      <c r="S95" s="362"/>
      <c r="T95" s="362"/>
      <c r="U95" s="362"/>
      <c r="V95" s="363"/>
      <c r="W95" s="37" t="s">
        <v>74</v>
      </c>
      <c r="X95" s="348">
        <f>IFERROR(SUMPRODUCT(X92:X93*H92:H93),"0")</f>
        <v>151.19999999999999</v>
      </c>
      <c r="Y95" s="348">
        <f>IFERROR(SUMPRODUCT(Y92:Y93*H92:H93),"0")</f>
        <v>151.19999999999999</v>
      </c>
      <c r="Z95" s="37"/>
      <c r="AA95" s="349"/>
      <c r="AB95" s="349"/>
      <c r="AC95" s="349"/>
    </row>
    <row r="96" spans="1:68" ht="16.5" hidden="1" customHeight="1" x14ac:dyDescent="0.25">
      <c r="A96" s="355" t="s">
        <v>189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341"/>
      <c r="AB96" s="341"/>
      <c r="AC96" s="341"/>
    </row>
    <row r="97" spans="1:68" ht="14.25" hidden="1" customHeight="1" x14ac:dyDescent="0.25">
      <c r="A97" s="364" t="s">
        <v>152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42"/>
      <c r="AB97" s="342"/>
      <c r="AC97" s="342"/>
    </row>
    <row r="98" spans="1:68" ht="27" customHeight="1" x14ac:dyDescent="0.25">
      <c r="A98" s="54" t="s">
        <v>190</v>
      </c>
      <c r="B98" s="54" t="s">
        <v>191</v>
      </c>
      <c r="C98" s="31">
        <v>4301135569</v>
      </c>
      <c r="D98" s="359">
        <v>4607111033628</v>
      </c>
      <c r="E98" s="360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18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42</v>
      </c>
      <c r="Y98" s="347">
        <f t="shared" ref="Y98:Y103" si="11">IFERROR(IF(X98="","",X98),"")</f>
        <v>42</v>
      </c>
      <c r="Z98" s="36">
        <f t="shared" ref="Z98:Z103" si="12">IFERROR(IF(X98="","",X98*0.01788),"")</f>
        <v>0.75095999999999996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180.75120000000001</v>
      </c>
      <c r="BN98" s="67">
        <f t="shared" ref="BN98:BN103" si="14">IFERROR(Y98*I98,"0")</f>
        <v>180.75120000000001</v>
      </c>
      <c r="BO98" s="67">
        <f t="shared" ref="BO98:BO103" si="15">IFERROR(X98/J98,"0")</f>
        <v>0.6</v>
      </c>
      <c r="BP98" s="67">
        <f t="shared" ref="BP98:BP103" si="16">IFERROR(Y98/J98,"0")</f>
        <v>0.6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9">
        <v>4607111033451</v>
      </c>
      <c r="E99" s="360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252</v>
      </c>
      <c r="Y99" s="347">
        <f t="shared" si="11"/>
        <v>252</v>
      </c>
      <c r="Z99" s="36">
        <f t="shared" si="12"/>
        <v>4.5057600000000004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1084.5072</v>
      </c>
      <c r="BN99" s="67">
        <f t="shared" si="14"/>
        <v>1084.5072</v>
      </c>
      <c r="BO99" s="67">
        <f t="shared" si="15"/>
        <v>3.6</v>
      </c>
      <c r="BP99" s="67">
        <f t="shared" si="16"/>
        <v>3.6</v>
      </c>
    </row>
    <row r="100" spans="1:68" ht="27" hidden="1" customHeight="1" x14ac:dyDescent="0.25">
      <c r="A100" s="54" t="s">
        <v>195</v>
      </c>
      <c r="B100" s="54" t="s">
        <v>196</v>
      </c>
      <c r="C100" s="31">
        <v>4301135575</v>
      </c>
      <c r="D100" s="359">
        <v>4607111035141</v>
      </c>
      <c r="E100" s="360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6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9">
        <v>4607111033444</v>
      </c>
      <c r="E101" s="360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6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112</v>
      </c>
      <c r="Y101" s="347">
        <f t="shared" si="11"/>
        <v>112</v>
      </c>
      <c r="Z101" s="36">
        <f t="shared" si="12"/>
        <v>2.0025599999999999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482.00320000000005</v>
      </c>
      <c r="BN101" s="67">
        <f t="shared" si="14"/>
        <v>482.00320000000005</v>
      </c>
      <c r="BO101" s="67">
        <f t="shared" si="15"/>
        <v>1.6</v>
      </c>
      <c r="BP101" s="67">
        <f t="shared" si="16"/>
        <v>1.6</v>
      </c>
    </row>
    <row r="102" spans="1:68" ht="27" hidden="1" customHeight="1" x14ac:dyDescent="0.25">
      <c r="A102" s="54" t="s">
        <v>201</v>
      </c>
      <c r="B102" s="54" t="s">
        <v>202</v>
      </c>
      <c r="C102" s="31">
        <v>4301135290</v>
      </c>
      <c r="D102" s="359">
        <v>4607111035028</v>
      </c>
      <c r="E102" s="360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customHeight="1" x14ac:dyDescent="0.25">
      <c r="A103" s="54" t="s">
        <v>203</v>
      </c>
      <c r="B103" s="54" t="s">
        <v>204</v>
      </c>
      <c r="C103" s="31">
        <v>4301135285</v>
      </c>
      <c r="D103" s="359">
        <v>4607111036407</v>
      </c>
      <c r="E103" s="360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14</v>
      </c>
      <c r="Y103" s="347">
        <f t="shared" si="11"/>
        <v>14</v>
      </c>
      <c r="Z103" s="36">
        <f t="shared" si="12"/>
        <v>0.25031999999999999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63.408800000000006</v>
      </c>
      <c r="BN103" s="67">
        <f t="shared" si="14"/>
        <v>63.408800000000006</v>
      </c>
      <c r="BO103" s="67">
        <f t="shared" si="15"/>
        <v>0.2</v>
      </c>
      <c r="BP103" s="67">
        <f t="shared" si="16"/>
        <v>0.2</v>
      </c>
    </row>
    <row r="104" spans="1:68" x14ac:dyDescent="0.2">
      <c r="A104" s="366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67"/>
      <c r="P104" s="361" t="s">
        <v>73</v>
      </c>
      <c r="Q104" s="362"/>
      <c r="R104" s="362"/>
      <c r="S104" s="362"/>
      <c r="T104" s="362"/>
      <c r="U104" s="362"/>
      <c r="V104" s="363"/>
      <c r="W104" s="37" t="s">
        <v>70</v>
      </c>
      <c r="X104" s="348">
        <f>IFERROR(SUM(X98:X103),"0")</f>
        <v>420</v>
      </c>
      <c r="Y104" s="348">
        <f>IFERROR(SUM(Y98:Y103),"0")</f>
        <v>420</v>
      </c>
      <c r="Z104" s="348">
        <f>IFERROR(IF(Z98="",0,Z98),"0")+IFERROR(IF(Z99="",0,Z99),"0")+IFERROR(IF(Z100="",0,Z100),"0")+IFERROR(IF(Z101="",0,Z101),"0")+IFERROR(IF(Z102="",0,Z102),"0")+IFERROR(IF(Z103="",0,Z103),"0")</f>
        <v>7.5096000000000007</v>
      </c>
      <c r="AA104" s="349"/>
      <c r="AB104" s="349"/>
      <c r="AC104" s="349"/>
    </row>
    <row r="105" spans="1:68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7"/>
      <c r="P105" s="361" t="s">
        <v>73</v>
      </c>
      <c r="Q105" s="362"/>
      <c r="R105" s="362"/>
      <c r="S105" s="362"/>
      <c r="T105" s="362"/>
      <c r="U105" s="362"/>
      <c r="V105" s="363"/>
      <c r="W105" s="37" t="s">
        <v>74</v>
      </c>
      <c r="X105" s="348">
        <f>IFERROR(SUMPRODUCT(X98:X103*H98:H103),"0")</f>
        <v>1520.4</v>
      </c>
      <c r="Y105" s="348">
        <f>IFERROR(SUMPRODUCT(Y98:Y103*H98:H103),"0")</f>
        <v>1520.4</v>
      </c>
      <c r="Z105" s="37"/>
      <c r="AA105" s="349"/>
      <c r="AB105" s="349"/>
      <c r="AC105" s="349"/>
    </row>
    <row r="106" spans="1:68" ht="16.5" hidden="1" customHeight="1" x14ac:dyDescent="0.25">
      <c r="A106" s="355" t="s">
        <v>206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341"/>
      <c r="AB106" s="341"/>
      <c r="AC106" s="341"/>
    </row>
    <row r="107" spans="1:68" ht="14.25" hidden="1" customHeight="1" x14ac:dyDescent="0.25">
      <c r="A107" s="364" t="s">
        <v>146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42"/>
      <c r="AB107" s="342"/>
      <c r="AC107" s="342"/>
    </row>
    <row r="108" spans="1:68" ht="27" hidden="1" customHeight="1" x14ac:dyDescent="0.25">
      <c r="A108" s="54" t="s">
        <v>207</v>
      </c>
      <c r="B108" s="54" t="s">
        <v>208</v>
      </c>
      <c r="C108" s="31">
        <v>4301136042</v>
      </c>
      <c r="D108" s="359">
        <v>4607025784012</v>
      </c>
      <c r="E108" s="360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5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0</v>
      </c>
      <c r="Y108" s="347">
        <f>IFERROR(IF(X108="","",X108),"")</f>
        <v>0</v>
      </c>
      <c r="Z108" s="36">
        <f>IFERROR(IF(X108="","",X108*0.00936),"")</f>
        <v>0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210</v>
      </c>
      <c r="B109" s="54" t="s">
        <v>211</v>
      </c>
      <c r="C109" s="31">
        <v>4301136040</v>
      </c>
      <c r="D109" s="359">
        <v>4607025784319</v>
      </c>
      <c r="E109" s="360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1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4301136039</v>
      </c>
      <c r="D110" s="359">
        <v>4607111035370</v>
      </c>
      <c r="E110" s="360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66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67"/>
      <c r="P111" s="361" t="s">
        <v>73</v>
      </c>
      <c r="Q111" s="362"/>
      <c r="R111" s="362"/>
      <c r="S111" s="362"/>
      <c r="T111" s="362"/>
      <c r="U111" s="362"/>
      <c r="V111" s="363"/>
      <c r="W111" s="37" t="s">
        <v>70</v>
      </c>
      <c r="X111" s="348">
        <f>IFERROR(SUM(X108:X110),"0")</f>
        <v>0</v>
      </c>
      <c r="Y111" s="348">
        <f>IFERROR(SUM(Y108:Y110),"0")</f>
        <v>0</v>
      </c>
      <c r="Z111" s="348">
        <f>IFERROR(IF(Z108="",0,Z108),"0")+IFERROR(IF(Z109="",0,Z109),"0")+IFERROR(IF(Z110="",0,Z110),"0")</f>
        <v>0</v>
      </c>
      <c r="AA111" s="349"/>
      <c r="AB111" s="349"/>
      <c r="AC111" s="349"/>
    </row>
    <row r="112" spans="1:68" hidden="1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7"/>
      <c r="P112" s="361" t="s">
        <v>73</v>
      </c>
      <c r="Q112" s="362"/>
      <c r="R112" s="362"/>
      <c r="S112" s="362"/>
      <c r="T112" s="362"/>
      <c r="U112" s="362"/>
      <c r="V112" s="363"/>
      <c r="W112" s="37" t="s">
        <v>74</v>
      </c>
      <c r="X112" s="348">
        <f>IFERROR(SUMPRODUCT(X108:X110*H108:H110),"0")</f>
        <v>0</v>
      </c>
      <c r="Y112" s="348">
        <f>IFERROR(SUMPRODUCT(Y108:Y110*H108:H110),"0")</f>
        <v>0</v>
      </c>
      <c r="Z112" s="37"/>
      <c r="AA112" s="349"/>
      <c r="AB112" s="349"/>
      <c r="AC112" s="349"/>
    </row>
    <row r="113" spans="1:68" ht="16.5" hidden="1" customHeight="1" x14ac:dyDescent="0.25">
      <c r="A113" s="355" t="s">
        <v>216</v>
      </c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41"/>
      <c r="AB113" s="341"/>
      <c r="AC113" s="341"/>
    </row>
    <row r="114" spans="1:68" ht="14.25" hidden="1" customHeight="1" x14ac:dyDescent="0.25">
      <c r="A114" s="364" t="s">
        <v>64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42"/>
      <c r="AB114" s="342"/>
      <c r="AC114" s="342"/>
    </row>
    <row r="115" spans="1:68" ht="27" customHeight="1" x14ac:dyDescent="0.25">
      <c r="A115" s="54" t="s">
        <v>217</v>
      </c>
      <c r="B115" s="54" t="s">
        <v>218</v>
      </c>
      <c r="C115" s="31">
        <v>4301071051</v>
      </c>
      <c r="D115" s="359">
        <v>4607111039262</v>
      </c>
      <c r="E115" s="360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9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48</v>
      </c>
      <c r="Y115" s="347">
        <f t="shared" ref="Y115:Y120" si="17">IFERROR(IF(X115="","",X115),"")</f>
        <v>48</v>
      </c>
      <c r="Z115" s="36">
        <f t="shared" ref="Z115:Z120" si="18">IFERROR(IF(X115="","",X115*0.0155),"")</f>
        <v>0.74399999999999999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322.54079999999999</v>
      </c>
      <c r="BN115" s="67">
        <f t="shared" ref="BN115:BN120" si="20">IFERROR(Y115*I115,"0")</f>
        <v>322.54079999999999</v>
      </c>
      <c r="BO115" s="67">
        <f t="shared" ref="BO115:BO120" si="21">IFERROR(X115/J115,"0")</f>
        <v>0.5714285714285714</v>
      </c>
      <c r="BP115" s="67">
        <f t="shared" ref="BP115:BP120" si="22">IFERROR(Y115/J115,"0")</f>
        <v>0.5714285714285714</v>
      </c>
    </row>
    <row r="116" spans="1:68" ht="27" hidden="1" customHeight="1" x14ac:dyDescent="0.25">
      <c r="A116" s="54" t="s">
        <v>219</v>
      </c>
      <c r="B116" s="54" t="s">
        <v>220</v>
      </c>
      <c r="C116" s="31">
        <v>4301070976</v>
      </c>
      <c r="D116" s="359">
        <v>4607111034144</v>
      </c>
      <c r="E116" s="360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41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9">
        <v>4607111039248</v>
      </c>
      <c r="E117" s="360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120</v>
      </c>
      <c r="Y117" s="347">
        <f t="shared" si="17"/>
        <v>120</v>
      </c>
      <c r="Z117" s="36">
        <f t="shared" si="18"/>
        <v>1.8599999999999999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876</v>
      </c>
      <c r="BN117" s="67">
        <f t="shared" si="20"/>
        <v>876</v>
      </c>
      <c r="BO117" s="67">
        <f t="shared" si="21"/>
        <v>1.4285714285714286</v>
      </c>
      <c r="BP117" s="67">
        <f t="shared" si="22"/>
        <v>1.4285714285714286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9">
        <v>4607111039293</v>
      </c>
      <c r="E118" s="360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36</v>
      </c>
      <c r="Y118" s="347">
        <f t="shared" si="17"/>
        <v>36</v>
      </c>
      <c r="Z118" s="36">
        <f t="shared" si="18"/>
        <v>0.55800000000000005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241.90559999999999</v>
      </c>
      <c r="BN118" s="67">
        <f t="shared" si="20"/>
        <v>241.90559999999999</v>
      </c>
      <c r="BO118" s="67">
        <f t="shared" si="21"/>
        <v>0.42857142857142855</v>
      </c>
      <c r="BP118" s="67">
        <f t="shared" si="22"/>
        <v>0.42857142857142855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9">
        <v>4607111039279</v>
      </c>
      <c r="E119" s="360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312</v>
      </c>
      <c r="Y119" s="347">
        <f t="shared" si="17"/>
        <v>312</v>
      </c>
      <c r="Z119" s="36">
        <f t="shared" si="18"/>
        <v>4.8360000000000003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2277.6</v>
      </c>
      <c r="BN119" s="67">
        <f t="shared" si="20"/>
        <v>2277.6</v>
      </c>
      <c r="BO119" s="67">
        <f t="shared" si="21"/>
        <v>3.7142857142857144</v>
      </c>
      <c r="BP119" s="67">
        <f t="shared" si="22"/>
        <v>3.7142857142857144</v>
      </c>
    </row>
    <row r="120" spans="1:68" ht="27" hidden="1" customHeight="1" x14ac:dyDescent="0.25">
      <c r="A120" s="54" t="s">
        <v>227</v>
      </c>
      <c r="B120" s="54" t="s">
        <v>228</v>
      </c>
      <c r="C120" s="31">
        <v>4301070958</v>
      </c>
      <c r="D120" s="359">
        <v>4607111038098</v>
      </c>
      <c r="E120" s="360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2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0</v>
      </c>
      <c r="Y120" s="347">
        <f t="shared" si="17"/>
        <v>0</v>
      </c>
      <c r="Z120" s="36">
        <f t="shared" si="18"/>
        <v>0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0</v>
      </c>
      <c r="BN120" s="67">
        <f t="shared" si="20"/>
        <v>0</v>
      </c>
      <c r="BO120" s="67">
        <f t="shared" si="21"/>
        <v>0</v>
      </c>
      <c r="BP120" s="67">
        <f t="shared" si="22"/>
        <v>0</v>
      </c>
    </row>
    <row r="121" spans="1:68" x14ac:dyDescent="0.2">
      <c r="A121" s="366"/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7"/>
      <c r="P121" s="361" t="s">
        <v>73</v>
      </c>
      <c r="Q121" s="362"/>
      <c r="R121" s="362"/>
      <c r="S121" s="362"/>
      <c r="T121" s="362"/>
      <c r="U121" s="362"/>
      <c r="V121" s="363"/>
      <c r="W121" s="37" t="s">
        <v>70</v>
      </c>
      <c r="X121" s="348">
        <f>IFERROR(SUM(X115:X120),"0")</f>
        <v>516</v>
      </c>
      <c r="Y121" s="348">
        <f>IFERROR(SUM(Y115:Y120),"0")</f>
        <v>516</v>
      </c>
      <c r="Z121" s="348">
        <f>IFERROR(IF(Z115="",0,Z115),"0")+IFERROR(IF(Z116="",0,Z116),"0")+IFERROR(IF(Z117="",0,Z117),"0")+IFERROR(IF(Z118="",0,Z118),"0")+IFERROR(IF(Z119="",0,Z119),"0")+IFERROR(IF(Z120="",0,Z120),"0")</f>
        <v>7.9980000000000002</v>
      </c>
      <c r="AA121" s="349"/>
      <c r="AB121" s="349"/>
      <c r="AC121" s="349"/>
    </row>
    <row r="122" spans="1:68" x14ac:dyDescent="0.2">
      <c r="A122" s="356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7"/>
      <c r="P122" s="361" t="s">
        <v>73</v>
      </c>
      <c r="Q122" s="362"/>
      <c r="R122" s="362"/>
      <c r="S122" s="362"/>
      <c r="T122" s="362"/>
      <c r="U122" s="362"/>
      <c r="V122" s="363"/>
      <c r="W122" s="37" t="s">
        <v>74</v>
      </c>
      <c r="X122" s="348">
        <f>IFERROR(SUMPRODUCT(X115:X120*H115:H120),"0")</f>
        <v>3561.6000000000004</v>
      </c>
      <c r="Y122" s="348">
        <f>IFERROR(SUMPRODUCT(Y115:Y120*H115:H120),"0")</f>
        <v>3561.6000000000004</v>
      </c>
      <c r="Z122" s="37"/>
      <c r="AA122" s="349"/>
      <c r="AB122" s="349"/>
      <c r="AC122" s="349"/>
    </row>
    <row r="123" spans="1:68" ht="16.5" hidden="1" customHeight="1" x14ac:dyDescent="0.25">
      <c r="A123" s="355" t="s">
        <v>230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341"/>
      <c r="AB123" s="341"/>
      <c r="AC123" s="341"/>
    </row>
    <row r="124" spans="1:68" ht="14.25" hidden="1" customHeight="1" x14ac:dyDescent="0.25">
      <c r="A124" s="364" t="s">
        <v>152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42"/>
      <c r="AB124" s="342"/>
      <c r="AC124" s="342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9">
        <v>4607111034014</v>
      </c>
      <c r="E125" s="360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5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126</v>
      </c>
      <c r="Y125" s="347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9">
        <v>4607111033994</v>
      </c>
      <c r="E126" s="360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224</v>
      </c>
      <c r="Y126" s="347">
        <f>IFERROR(IF(X126="","",X126),"")</f>
        <v>224</v>
      </c>
      <c r="Z126" s="36">
        <f>IFERROR(IF(X126="","",X126*0.01788),"")</f>
        <v>4.0051199999999998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829.60639999999989</v>
      </c>
      <c r="BN126" s="67">
        <f>IFERROR(Y126*I126,"0")</f>
        <v>829.60639999999989</v>
      </c>
      <c r="BO126" s="67">
        <f>IFERROR(X126/J126,"0")</f>
        <v>3.2</v>
      </c>
      <c r="BP126" s="67">
        <f>IFERROR(Y126/J126,"0")</f>
        <v>3.2</v>
      </c>
    </row>
    <row r="127" spans="1:68" x14ac:dyDescent="0.2">
      <c r="A127" s="36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7"/>
      <c r="P127" s="361" t="s">
        <v>73</v>
      </c>
      <c r="Q127" s="362"/>
      <c r="R127" s="362"/>
      <c r="S127" s="362"/>
      <c r="T127" s="362"/>
      <c r="U127" s="362"/>
      <c r="V127" s="363"/>
      <c r="W127" s="37" t="s">
        <v>70</v>
      </c>
      <c r="X127" s="348">
        <f>IFERROR(SUM(X125:X126),"0")</f>
        <v>350</v>
      </c>
      <c r="Y127" s="348">
        <f>IFERROR(SUM(Y125:Y126),"0")</f>
        <v>350</v>
      </c>
      <c r="Z127" s="348">
        <f>IFERROR(IF(Z125="",0,Z125),"0")+IFERROR(IF(Z126="",0,Z126),"0")</f>
        <v>6.258</v>
      </c>
      <c r="AA127" s="349"/>
      <c r="AB127" s="349"/>
      <c r="AC127" s="349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7"/>
      <c r="P128" s="361" t="s">
        <v>73</v>
      </c>
      <c r="Q128" s="362"/>
      <c r="R128" s="362"/>
      <c r="S128" s="362"/>
      <c r="T128" s="362"/>
      <c r="U128" s="362"/>
      <c r="V128" s="363"/>
      <c r="W128" s="37" t="s">
        <v>74</v>
      </c>
      <c r="X128" s="348">
        <f>IFERROR(SUMPRODUCT(X125:X126*H125:H126),"0")</f>
        <v>1050</v>
      </c>
      <c r="Y128" s="348">
        <f>IFERROR(SUMPRODUCT(Y125:Y126*H125:H126),"0")</f>
        <v>1050</v>
      </c>
      <c r="Z128" s="37"/>
      <c r="AA128" s="349"/>
      <c r="AB128" s="349"/>
      <c r="AC128" s="349"/>
    </row>
    <row r="129" spans="1:68" ht="16.5" hidden="1" customHeight="1" x14ac:dyDescent="0.25">
      <c r="A129" s="355" t="s">
        <v>236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41"/>
      <c r="AB129" s="341"/>
      <c r="AC129" s="341"/>
    </row>
    <row r="130" spans="1:68" ht="14.25" hidden="1" customHeight="1" x14ac:dyDescent="0.25">
      <c r="A130" s="364" t="s">
        <v>152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2"/>
      <c r="AB130" s="342"/>
      <c r="AC130" s="342"/>
    </row>
    <row r="131" spans="1:68" ht="27" customHeight="1" x14ac:dyDescent="0.25">
      <c r="A131" s="54" t="s">
        <v>237</v>
      </c>
      <c r="B131" s="54" t="s">
        <v>238</v>
      </c>
      <c r="C131" s="31">
        <v>4301135311</v>
      </c>
      <c r="D131" s="359">
        <v>4607111039095</v>
      </c>
      <c r="E131" s="360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70</v>
      </c>
      <c r="Y131" s="347">
        <f>IFERROR(IF(X131="","",X131),"")</f>
        <v>70</v>
      </c>
      <c r="Z131" s="36">
        <f>IFERROR(IF(X131="","",X131*0.01788),"")</f>
        <v>1.2516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262.36</v>
      </c>
      <c r="BN131" s="67">
        <f>IFERROR(Y131*I131,"0")</f>
        <v>262.36</v>
      </c>
      <c r="BO131" s="67">
        <f>IFERROR(X131/J131,"0")</f>
        <v>1</v>
      </c>
      <c r="BP131" s="67">
        <f>IFERROR(Y131/J131,"0")</f>
        <v>1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9">
        <v>4607111034199</v>
      </c>
      <c r="E132" s="360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112</v>
      </c>
      <c r="Y132" s="347">
        <f>IFERROR(IF(X132="","",X132),"")</f>
        <v>112</v>
      </c>
      <c r="Z132" s="36">
        <f>IFERROR(IF(X132="","",X132*0.01788),"")</f>
        <v>2.0025599999999999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414.80319999999995</v>
      </c>
      <c r="BN132" s="67">
        <f>IFERROR(Y132*I132,"0")</f>
        <v>414.80319999999995</v>
      </c>
      <c r="BO132" s="67">
        <f>IFERROR(X132/J132,"0")</f>
        <v>1.6</v>
      </c>
      <c r="BP132" s="67">
        <f>IFERROR(Y132/J132,"0")</f>
        <v>1.6</v>
      </c>
    </row>
    <row r="133" spans="1:68" x14ac:dyDescent="0.2">
      <c r="A133" s="366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7"/>
      <c r="P133" s="361" t="s">
        <v>73</v>
      </c>
      <c r="Q133" s="362"/>
      <c r="R133" s="362"/>
      <c r="S133" s="362"/>
      <c r="T133" s="362"/>
      <c r="U133" s="362"/>
      <c r="V133" s="363"/>
      <c r="W133" s="37" t="s">
        <v>70</v>
      </c>
      <c r="X133" s="348">
        <f>IFERROR(SUM(X131:X132),"0")</f>
        <v>182</v>
      </c>
      <c r="Y133" s="348">
        <f>IFERROR(SUM(Y131:Y132),"0")</f>
        <v>182</v>
      </c>
      <c r="Z133" s="348">
        <f>IFERROR(IF(Z131="",0,Z131),"0")+IFERROR(IF(Z132="",0,Z132),"0")</f>
        <v>3.2541599999999997</v>
      </c>
      <c r="AA133" s="349"/>
      <c r="AB133" s="349"/>
      <c r="AC133" s="349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7"/>
      <c r="P134" s="361" t="s">
        <v>73</v>
      </c>
      <c r="Q134" s="362"/>
      <c r="R134" s="362"/>
      <c r="S134" s="362"/>
      <c r="T134" s="362"/>
      <c r="U134" s="362"/>
      <c r="V134" s="363"/>
      <c r="W134" s="37" t="s">
        <v>74</v>
      </c>
      <c r="X134" s="348">
        <f>IFERROR(SUMPRODUCT(X131:X132*H131:H132),"0")</f>
        <v>546</v>
      </c>
      <c r="Y134" s="348">
        <f>IFERROR(SUMPRODUCT(Y131:Y132*H131:H132),"0")</f>
        <v>546</v>
      </c>
      <c r="Z134" s="37"/>
      <c r="AA134" s="349"/>
      <c r="AB134" s="349"/>
      <c r="AC134" s="349"/>
    </row>
    <row r="135" spans="1:68" ht="16.5" hidden="1" customHeight="1" x14ac:dyDescent="0.25">
      <c r="A135" s="355" t="s">
        <v>243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41"/>
      <c r="AB135" s="341"/>
      <c r="AC135" s="341"/>
    </row>
    <row r="136" spans="1:68" ht="14.25" hidden="1" customHeight="1" x14ac:dyDescent="0.25">
      <c r="A136" s="364" t="s">
        <v>152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2"/>
      <c r="AB136" s="342"/>
      <c r="AC136" s="342"/>
    </row>
    <row r="137" spans="1:68" ht="27" customHeight="1" x14ac:dyDescent="0.25">
      <c r="A137" s="54" t="s">
        <v>244</v>
      </c>
      <c r="B137" s="54" t="s">
        <v>245</v>
      </c>
      <c r="C137" s="31">
        <v>4301135275</v>
      </c>
      <c r="D137" s="359">
        <v>4607111034380</v>
      </c>
      <c r="E137" s="360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5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56</v>
      </c>
      <c r="Y137" s="347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183.67999999999998</v>
      </c>
      <c r="BN137" s="67">
        <f>IFERROR(Y137*I137,"0")</f>
        <v>183.67999999999998</v>
      </c>
      <c r="BO137" s="67">
        <f>IFERROR(X137/J137,"0")</f>
        <v>0.8</v>
      </c>
      <c r="BP137" s="67">
        <f>IFERROR(Y137/J137,"0")</f>
        <v>0.8</v>
      </c>
    </row>
    <row r="138" spans="1:68" ht="27" customHeight="1" x14ac:dyDescent="0.25">
      <c r="A138" s="54" t="s">
        <v>247</v>
      </c>
      <c r="B138" s="54" t="s">
        <v>248</v>
      </c>
      <c r="C138" s="31">
        <v>4301135277</v>
      </c>
      <c r="D138" s="359">
        <v>4607111034397</v>
      </c>
      <c r="E138" s="360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7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70</v>
      </c>
      <c r="Y138" s="347">
        <f>IFERROR(IF(X138="","",X138),"")</f>
        <v>70</v>
      </c>
      <c r="Z138" s="36">
        <f>IFERROR(IF(X138="","",X138*0.01788),"")</f>
        <v>1.2516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229.6</v>
      </c>
      <c r="BN138" s="67">
        <f>IFERROR(Y138*I138,"0")</f>
        <v>229.6</v>
      </c>
      <c r="BO138" s="67">
        <f>IFERROR(X138/J138,"0")</f>
        <v>1</v>
      </c>
      <c r="BP138" s="67">
        <f>IFERROR(Y138/J138,"0")</f>
        <v>1</v>
      </c>
    </row>
    <row r="139" spans="1:68" x14ac:dyDescent="0.2">
      <c r="A139" s="366"/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67"/>
      <c r="P139" s="361" t="s">
        <v>73</v>
      </c>
      <c r="Q139" s="362"/>
      <c r="R139" s="362"/>
      <c r="S139" s="362"/>
      <c r="T139" s="362"/>
      <c r="U139" s="362"/>
      <c r="V139" s="363"/>
      <c r="W139" s="37" t="s">
        <v>70</v>
      </c>
      <c r="X139" s="348">
        <f>IFERROR(SUM(X137:X138),"0")</f>
        <v>126</v>
      </c>
      <c r="Y139" s="348">
        <f>IFERROR(SUM(Y137:Y138),"0")</f>
        <v>126</v>
      </c>
      <c r="Z139" s="348">
        <f>IFERROR(IF(Z137="",0,Z137),"0")+IFERROR(IF(Z138="",0,Z138),"0")</f>
        <v>2.2528800000000002</v>
      </c>
      <c r="AA139" s="349"/>
      <c r="AB139" s="349"/>
      <c r="AC139" s="349"/>
    </row>
    <row r="140" spans="1:68" x14ac:dyDescent="0.2">
      <c r="A140" s="356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7"/>
      <c r="P140" s="361" t="s">
        <v>73</v>
      </c>
      <c r="Q140" s="362"/>
      <c r="R140" s="362"/>
      <c r="S140" s="362"/>
      <c r="T140" s="362"/>
      <c r="U140" s="362"/>
      <c r="V140" s="363"/>
      <c r="W140" s="37" t="s">
        <v>74</v>
      </c>
      <c r="X140" s="348">
        <f>IFERROR(SUMPRODUCT(X137:X138*H137:H138),"0")</f>
        <v>378</v>
      </c>
      <c r="Y140" s="348">
        <f>IFERROR(SUMPRODUCT(Y137:Y138*H137:H138),"0")</f>
        <v>378</v>
      </c>
      <c r="Z140" s="37"/>
      <c r="AA140" s="349"/>
      <c r="AB140" s="349"/>
      <c r="AC140" s="349"/>
    </row>
    <row r="141" spans="1:68" ht="16.5" hidden="1" customHeight="1" x14ac:dyDescent="0.25">
      <c r="A141" s="355" t="s">
        <v>249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341"/>
      <c r="AB141" s="341"/>
      <c r="AC141" s="341"/>
    </row>
    <row r="142" spans="1:68" ht="14.25" hidden="1" customHeight="1" x14ac:dyDescent="0.25">
      <c r="A142" s="364" t="s">
        <v>152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42"/>
      <c r="AB142" s="342"/>
      <c r="AC142" s="342"/>
    </row>
    <row r="143" spans="1:68" ht="27" customHeight="1" x14ac:dyDescent="0.25">
      <c r="A143" s="54" t="s">
        <v>250</v>
      </c>
      <c r="B143" s="54" t="s">
        <v>251</v>
      </c>
      <c r="C143" s="31">
        <v>4301135570</v>
      </c>
      <c r="D143" s="359">
        <v>4607111035806</v>
      </c>
      <c r="E143" s="360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99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28</v>
      </c>
      <c r="Y143" s="347">
        <f>IFERROR(IF(X143="","",X143),"")</f>
        <v>28</v>
      </c>
      <c r="Z143" s="36">
        <f>IFERROR(IF(X143="","",X143*0.01788),"")</f>
        <v>0.50063999999999997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103.70079999999999</v>
      </c>
      <c r="BN143" s="67">
        <f>IFERROR(Y143*I143,"0")</f>
        <v>103.70079999999999</v>
      </c>
      <c r="BO143" s="67">
        <f>IFERROR(X143/J143,"0")</f>
        <v>0.4</v>
      </c>
      <c r="BP143" s="67">
        <f>IFERROR(Y143/J143,"0")</f>
        <v>0.4</v>
      </c>
    </row>
    <row r="144" spans="1:68" x14ac:dyDescent="0.2">
      <c r="A144" s="366"/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67"/>
      <c r="P144" s="361" t="s">
        <v>73</v>
      </c>
      <c r="Q144" s="362"/>
      <c r="R144" s="362"/>
      <c r="S144" s="362"/>
      <c r="T144" s="362"/>
      <c r="U144" s="362"/>
      <c r="V144" s="363"/>
      <c r="W144" s="37" t="s">
        <v>70</v>
      </c>
      <c r="X144" s="348">
        <f>IFERROR(SUM(X143:X143),"0")</f>
        <v>28</v>
      </c>
      <c r="Y144" s="348">
        <f>IFERROR(SUM(Y143:Y143),"0")</f>
        <v>28</v>
      </c>
      <c r="Z144" s="348">
        <f>IFERROR(IF(Z143="",0,Z143),"0")</f>
        <v>0.50063999999999997</v>
      </c>
      <c r="AA144" s="349"/>
      <c r="AB144" s="349"/>
      <c r="AC144" s="349"/>
    </row>
    <row r="145" spans="1:68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7"/>
      <c r="P145" s="361" t="s">
        <v>73</v>
      </c>
      <c r="Q145" s="362"/>
      <c r="R145" s="362"/>
      <c r="S145" s="362"/>
      <c r="T145" s="362"/>
      <c r="U145" s="362"/>
      <c r="V145" s="363"/>
      <c r="W145" s="37" t="s">
        <v>74</v>
      </c>
      <c r="X145" s="348">
        <f>IFERROR(SUMPRODUCT(X143:X143*H143:H143),"0")</f>
        <v>84</v>
      </c>
      <c r="Y145" s="348">
        <f>IFERROR(SUMPRODUCT(Y143:Y143*H143:H143),"0")</f>
        <v>84</v>
      </c>
      <c r="Z145" s="37"/>
      <c r="AA145" s="349"/>
      <c r="AB145" s="349"/>
      <c r="AC145" s="349"/>
    </row>
    <row r="146" spans="1:68" ht="16.5" hidden="1" customHeight="1" x14ac:dyDescent="0.25">
      <c r="A146" s="355" t="s">
        <v>254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341"/>
      <c r="AB146" s="341"/>
      <c r="AC146" s="341"/>
    </row>
    <row r="147" spans="1:68" ht="14.25" hidden="1" customHeight="1" x14ac:dyDescent="0.25">
      <c r="A147" s="364" t="s">
        <v>152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42"/>
      <c r="AB147" s="342"/>
      <c r="AC147" s="342"/>
    </row>
    <row r="148" spans="1:68" ht="16.5" hidden="1" customHeight="1" x14ac:dyDescent="0.25">
      <c r="A148" s="54" t="s">
        <v>255</v>
      </c>
      <c r="B148" s="54" t="s">
        <v>256</v>
      </c>
      <c r="C148" s="31">
        <v>4301135596</v>
      </c>
      <c r="D148" s="359">
        <v>4607111039613</v>
      </c>
      <c r="E148" s="360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9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0</v>
      </c>
      <c r="Y148" s="347">
        <f>IFERROR(IF(X148="","",X148),"")</f>
        <v>0</v>
      </c>
      <c r="Z148" s="36">
        <f>IFERROR(IF(X148="","",X148*0.00936),"")</f>
        <v>0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66"/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67"/>
      <c r="P149" s="361" t="s">
        <v>73</v>
      </c>
      <c r="Q149" s="362"/>
      <c r="R149" s="362"/>
      <c r="S149" s="362"/>
      <c r="T149" s="362"/>
      <c r="U149" s="362"/>
      <c r="V149" s="363"/>
      <c r="W149" s="37" t="s">
        <v>70</v>
      </c>
      <c r="X149" s="348">
        <f>IFERROR(SUM(X148:X148),"0")</f>
        <v>0</v>
      </c>
      <c r="Y149" s="348">
        <f>IFERROR(SUM(Y148:Y148),"0")</f>
        <v>0</v>
      </c>
      <c r="Z149" s="348">
        <f>IFERROR(IF(Z148="",0,Z148),"0")</f>
        <v>0</v>
      </c>
      <c r="AA149" s="349"/>
      <c r="AB149" s="349"/>
      <c r="AC149" s="349"/>
    </row>
    <row r="150" spans="1:68" hidden="1" x14ac:dyDescent="0.2">
      <c r="A150" s="356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7"/>
      <c r="P150" s="361" t="s">
        <v>73</v>
      </c>
      <c r="Q150" s="362"/>
      <c r="R150" s="362"/>
      <c r="S150" s="362"/>
      <c r="T150" s="362"/>
      <c r="U150" s="362"/>
      <c r="V150" s="363"/>
      <c r="W150" s="37" t="s">
        <v>74</v>
      </c>
      <c r="X150" s="348">
        <f>IFERROR(SUMPRODUCT(X148:X148*H148:H148),"0")</f>
        <v>0</v>
      </c>
      <c r="Y150" s="348">
        <f>IFERROR(SUMPRODUCT(Y148:Y148*H148:H148),"0")</f>
        <v>0</v>
      </c>
      <c r="Z150" s="37"/>
      <c r="AA150" s="349"/>
      <c r="AB150" s="349"/>
      <c r="AC150" s="349"/>
    </row>
    <row r="151" spans="1:68" ht="16.5" hidden="1" customHeight="1" x14ac:dyDescent="0.25">
      <c r="A151" s="355" t="s">
        <v>257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341"/>
      <c r="AB151" s="341"/>
      <c r="AC151" s="341"/>
    </row>
    <row r="152" spans="1:68" ht="14.25" hidden="1" customHeight="1" x14ac:dyDescent="0.25">
      <c r="A152" s="364" t="s">
        <v>258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42"/>
      <c r="AB152" s="342"/>
      <c r="AC152" s="342"/>
    </row>
    <row r="153" spans="1:68" ht="27" hidden="1" customHeight="1" x14ac:dyDescent="0.25">
      <c r="A153" s="54" t="s">
        <v>259</v>
      </c>
      <c r="B153" s="54" t="s">
        <v>260</v>
      </c>
      <c r="C153" s="31">
        <v>4301071054</v>
      </c>
      <c r="D153" s="359">
        <v>4607111035639</v>
      </c>
      <c r="E153" s="360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53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4301135540</v>
      </c>
      <c r="D154" s="359">
        <v>4607111035646</v>
      </c>
      <c r="E154" s="360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6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67"/>
      <c r="P155" s="361" t="s">
        <v>73</v>
      </c>
      <c r="Q155" s="362"/>
      <c r="R155" s="362"/>
      <c r="S155" s="362"/>
      <c r="T155" s="362"/>
      <c r="U155" s="362"/>
      <c r="V155" s="363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7"/>
      <c r="P156" s="361" t="s">
        <v>73</v>
      </c>
      <c r="Q156" s="362"/>
      <c r="R156" s="362"/>
      <c r="S156" s="362"/>
      <c r="T156" s="362"/>
      <c r="U156" s="362"/>
      <c r="V156" s="363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hidden="1" customHeight="1" x14ac:dyDescent="0.25">
      <c r="A157" s="355" t="s">
        <v>265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41"/>
      <c r="AB157" s="341"/>
      <c r="AC157" s="341"/>
    </row>
    <row r="158" spans="1:68" ht="14.25" hidden="1" customHeight="1" x14ac:dyDescent="0.25">
      <c r="A158" s="364" t="s">
        <v>152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42"/>
      <c r="AB158" s="342"/>
      <c r="AC158" s="342"/>
    </row>
    <row r="159" spans="1:68" ht="27" hidden="1" customHeight="1" x14ac:dyDescent="0.25">
      <c r="A159" s="54" t="s">
        <v>266</v>
      </c>
      <c r="B159" s="54" t="s">
        <v>267</v>
      </c>
      <c r="C159" s="31">
        <v>4301135281</v>
      </c>
      <c r="D159" s="359">
        <v>4607111036568</v>
      </c>
      <c r="E159" s="360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50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6"/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67"/>
      <c r="P160" s="361" t="s">
        <v>73</v>
      </c>
      <c r="Q160" s="362"/>
      <c r="R160" s="362"/>
      <c r="S160" s="362"/>
      <c r="T160" s="362"/>
      <c r="U160" s="362"/>
      <c r="V160" s="363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hidden="1" x14ac:dyDescent="0.2">
      <c r="A161" s="356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7"/>
      <c r="P161" s="361" t="s">
        <v>73</v>
      </c>
      <c r="Q161" s="362"/>
      <c r="R161" s="362"/>
      <c r="S161" s="362"/>
      <c r="T161" s="362"/>
      <c r="U161" s="362"/>
      <c r="V161" s="363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hidden="1" customHeight="1" x14ac:dyDescent="0.2">
      <c r="A162" s="461" t="s">
        <v>269</v>
      </c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8"/>
      <c r="AB162" s="48"/>
      <c r="AC162" s="48"/>
    </row>
    <row r="163" spans="1:68" ht="16.5" hidden="1" customHeight="1" x14ac:dyDescent="0.25">
      <c r="A163" s="355" t="s">
        <v>270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341"/>
      <c r="AB163" s="341"/>
      <c r="AC163" s="341"/>
    </row>
    <row r="164" spans="1:68" ht="14.25" hidden="1" customHeight="1" x14ac:dyDescent="0.25">
      <c r="A164" s="364" t="s">
        <v>152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42"/>
      <c r="AB164" s="342"/>
      <c r="AC164" s="342"/>
    </row>
    <row r="165" spans="1:68" ht="27" hidden="1" customHeight="1" x14ac:dyDescent="0.25">
      <c r="A165" s="54" t="s">
        <v>271</v>
      </c>
      <c r="B165" s="54" t="s">
        <v>272</v>
      </c>
      <c r="C165" s="31">
        <v>4301135317</v>
      </c>
      <c r="D165" s="359">
        <v>4607111039057</v>
      </c>
      <c r="E165" s="360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82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6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67"/>
      <c r="P166" s="361" t="s">
        <v>73</v>
      </c>
      <c r="Q166" s="362"/>
      <c r="R166" s="362"/>
      <c r="S166" s="362"/>
      <c r="T166" s="362"/>
      <c r="U166" s="362"/>
      <c r="V166" s="363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7"/>
      <c r="P167" s="361" t="s">
        <v>73</v>
      </c>
      <c r="Q167" s="362"/>
      <c r="R167" s="362"/>
      <c r="S167" s="362"/>
      <c r="T167" s="362"/>
      <c r="U167" s="362"/>
      <c r="V167" s="363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hidden="1" customHeight="1" x14ac:dyDescent="0.25">
      <c r="A168" s="355" t="s">
        <v>274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41"/>
      <c r="AB168" s="341"/>
      <c r="AC168" s="341"/>
    </row>
    <row r="169" spans="1:68" ht="14.25" hidden="1" customHeight="1" x14ac:dyDescent="0.25">
      <c r="A169" s="364" t="s">
        <v>64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42"/>
      <c r="AB169" s="342"/>
      <c r="AC169" s="342"/>
    </row>
    <row r="170" spans="1:68" ht="16.5" hidden="1" customHeight="1" x14ac:dyDescent="0.25">
      <c r="A170" s="54" t="s">
        <v>275</v>
      </c>
      <c r="B170" s="54" t="s">
        <v>276</v>
      </c>
      <c r="C170" s="31">
        <v>4301071062</v>
      </c>
      <c r="D170" s="359">
        <v>4607111036384</v>
      </c>
      <c r="E170" s="360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409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279</v>
      </c>
      <c r="B171" s="54" t="s">
        <v>280</v>
      </c>
      <c r="C171" s="31">
        <v>4301071056</v>
      </c>
      <c r="D171" s="359">
        <v>4640242180250</v>
      </c>
      <c r="E171" s="360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431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24</v>
      </c>
      <c r="Y171" s="347">
        <f>IFERROR(IF(X171="","",X171),"")</f>
        <v>24</v>
      </c>
      <c r="Z171" s="36">
        <f>IFERROR(IF(X171="","",X171*0.00866),"")</f>
        <v>0.20783999999999997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125.11679999999998</v>
      </c>
      <c r="BN171" s="67">
        <f>IFERROR(Y171*I171,"0")</f>
        <v>125.11679999999998</v>
      </c>
      <c r="BO171" s="67">
        <f>IFERROR(X171/J171,"0")</f>
        <v>0.16666666666666666</v>
      </c>
      <c r="BP171" s="67">
        <f>IFERROR(Y171/J171,"0")</f>
        <v>0.16666666666666666</v>
      </c>
    </row>
    <row r="172" spans="1:68" ht="27" customHeight="1" x14ac:dyDescent="0.25">
      <c r="A172" s="54" t="s">
        <v>283</v>
      </c>
      <c r="B172" s="54" t="s">
        <v>284</v>
      </c>
      <c r="C172" s="31">
        <v>4301071050</v>
      </c>
      <c r="D172" s="359">
        <v>4607111036216</v>
      </c>
      <c r="E172" s="360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24</v>
      </c>
      <c r="Y172" s="347">
        <f>IFERROR(IF(X172="","",X172),"")</f>
        <v>24</v>
      </c>
      <c r="Z172" s="36">
        <f>IFERROR(IF(X172="","",X172*0.00866),"")</f>
        <v>0.20783999999999997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125.11679999999998</v>
      </c>
      <c r="BN172" s="67">
        <f>IFERROR(Y172*I172,"0")</f>
        <v>125.11679999999998</v>
      </c>
      <c r="BO172" s="67">
        <f>IFERROR(X172/J172,"0")</f>
        <v>0.16666666666666666</v>
      </c>
      <c r="BP172" s="67">
        <f>IFERROR(Y172/J172,"0")</f>
        <v>0.16666666666666666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4301071061</v>
      </c>
      <c r="D173" s="359">
        <v>4607111036278</v>
      </c>
      <c r="E173" s="360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7"/>
      <c r="P174" s="361" t="s">
        <v>73</v>
      </c>
      <c r="Q174" s="362"/>
      <c r="R174" s="362"/>
      <c r="S174" s="362"/>
      <c r="T174" s="362"/>
      <c r="U174" s="362"/>
      <c r="V174" s="363"/>
      <c r="W174" s="37" t="s">
        <v>70</v>
      </c>
      <c r="X174" s="348">
        <f>IFERROR(SUM(X170:X173),"0")</f>
        <v>48</v>
      </c>
      <c r="Y174" s="348">
        <f>IFERROR(SUM(Y170:Y173),"0")</f>
        <v>48</v>
      </c>
      <c r="Z174" s="348">
        <f>IFERROR(IF(Z170="",0,Z170),"0")+IFERROR(IF(Z171="",0,Z171),"0")+IFERROR(IF(Z172="",0,Z172),"0")+IFERROR(IF(Z173="",0,Z173),"0")</f>
        <v>0.41567999999999994</v>
      </c>
      <c r="AA174" s="349"/>
      <c r="AB174" s="349"/>
      <c r="AC174" s="349"/>
    </row>
    <row r="175" spans="1:68" x14ac:dyDescent="0.2">
      <c r="A175" s="356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7"/>
      <c r="P175" s="361" t="s">
        <v>73</v>
      </c>
      <c r="Q175" s="362"/>
      <c r="R175" s="362"/>
      <c r="S175" s="362"/>
      <c r="T175" s="362"/>
      <c r="U175" s="362"/>
      <c r="V175" s="363"/>
      <c r="W175" s="37" t="s">
        <v>74</v>
      </c>
      <c r="X175" s="348">
        <f>IFERROR(SUMPRODUCT(X170:X173*H170:H173),"0")</f>
        <v>240</v>
      </c>
      <c r="Y175" s="348">
        <f>IFERROR(SUMPRODUCT(Y170:Y173*H170:H173),"0")</f>
        <v>240</v>
      </c>
      <c r="Z175" s="37"/>
      <c r="AA175" s="349"/>
      <c r="AB175" s="349"/>
      <c r="AC175" s="349"/>
    </row>
    <row r="176" spans="1:68" ht="14.25" hidden="1" customHeight="1" x14ac:dyDescent="0.25">
      <c r="A176" s="364" t="s">
        <v>289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2"/>
      <c r="AB176" s="342"/>
      <c r="AC176" s="342"/>
    </row>
    <row r="177" spans="1:68" ht="27" hidden="1" customHeight="1" x14ac:dyDescent="0.25">
      <c r="A177" s="54" t="s">
        <v>290</v>
      </c>
      <c r="B177" s="54" t="s">
        <v>291</v>
      </c>
      <c r="C177" s="31">
        <v>4301080153</v>
      </c>
      <c r="D177" s="359">
        <v>4607111036827</v>
      </c>
      <c r="E177" s="360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4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293</v>
      </c>
      <c r="B178" s="54" t="s">
        <v>294</v>
      </c>
      <c r="C178" s="31">
        <v>4301080154</v>
      </c>
      <c r="D178" s="359">
        <v>4607111036834</v>
      </c>
      <c r="E178" s="360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6"/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67"/>
      <c r="P179" s="361" t="s">
        <v>73</v>
      </c>
      <c r="Q179" s="362"/>
      <c r="R179" s="362"/>
      <c r="S179" s="362"/>
      <c r="T179" s="362"/>
      <c r="U179" s="362"/>
      <c r="V179" s="363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hidden="1" x14ac:dyDescent="0.2">
      <c r="A180" s="356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7"/>
      <c r="P180" s="361" t="s">
        <v>73</v>
      </c>
      <c r="Q180" s="362"/>
      <c r="R180" s="362"/>
      <c r="S180" s="362"/>
      <c r="T180" s="362"/>
      <c r="U180" s="362"/>
      <c r="V180" s="363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hidden="1" customHeight="1" x14ac:dyDescent="0.2">
      <c r="A181" s="461" t="s">
        <v>295</v>
      </c>
      <c r="B181" s="462"/>
      <c r="C181" s="462"/>
      <c r="D181" s="462"/>
      <c r="E181" s="462"/>
      <c r="F181" s="462"/>
      <c r="G181" s="462"/>
      <c r="H181" s="462"/>
      <c r="I181" s="462"/>
      <c r="J181" s="462"/>
      <c r="K181" s="462"/>
      <c r="L181" s="462"/>
      <c r="M181" s="462"/>
      <c r="N181" s="462"/>
      <c r="O181" s="462"/>
      <c r="P181" s="462"/>
      <c r="Q181" s="462"/>
      <c r="R181" s="462"/>
      <c r="S181" s="462"/>
      <c r="T181" s="462"/>
      <c r="U181" s="462"/>
      <c r="V181" s="462"/>
      <c r="W181" s="462"/>
      <c r="X181" s="462"/>
      <c r="Y181" s="462"/>
      <c r="Z181" s="462"/>
      <c r="AA181" s="48"/>
      <c r="AB181" s="48"/>
      <c r="AC181" s="48"/>
    </row>
    <row r="182" spans="1:68" ht="16.5" hidden="1" customHeight="1" x14ac:dyDescent="0.25">
      <c r="A182" s="355" t="s">
        <v>296</v>
      </c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  <c r="AA182" s="341"/>
      <c r="AB182" s="341"/>
      <c r="AC182" s="341"/>
    </row>
    <row r="183" spans="1:68" ht="14.25" hidden="1" customHeight="1" x14ac:dyDescent="0.25">
      <c r="A183" s="364" t="s">
        <v>77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2"/>
      <c r="AB183" s="342"/>
      <c r="AC183" s="342"/>
    </row>
    <row r="184" spans="1:68" ht="27" hidden="1" customHeight="1" x14ac:dyDescent="0.25">
      <c r="A184" s="54" t="s">
        <v>297</v>
      </c>
      <c r="B184" s="54" t="s">
        <v>298</v>
      </c>
      <c r="C184" s="31">
        <v>4301132097</v>
      </c>
      <c r="D184" s="359">
        <v>4607111035721</v>
      </c>
      <c r="E184" s="360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43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0</v>
      </c>
      <c r="Y184" s="347">
        <f>IFERROR(IF(X184="","",X184),"")</f>
        <v>0</v>
      </c>
      <c r="Z184" s="36">
        <f>IFERROR(IF(X184="","",X184*0.01788),"")</f>
        <v>0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9">
        <v>4607111035691</v>
      </c>
      <c r="E185" s="360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6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126</v>
      </c>
      <c r="Y185" s="347">
        <f>IFERROR(IF(X185="","",X185),"")</f>
        <v>126</v>
      </c>
      <c r="Z185" s="36">
        <f>IFERROR(IF(X185="","",X185*0.01788),"")</f>
        <v>2.2528800000000002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426.88799999999998</v>
      </c>
      <c r="BN185" s="67">
        <f>IFERROR(Y185*I185,"0")</f>
        <v>426.88799999999998</v>
      </c>
      <c r="BO185" s="67">
        <f>IFERROR(X185/J185,"0")</f>
        <v>1.8</v>
      </c>
      <c r="BP185" s="67">
        <f>IFERROR(Y185/J185,"0")</f>
        <v>1.8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9">
        <v>4607111038487</v>
      </c>
      <c r="E186" s="360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56</v>
      </c>
      <c r="Y186" s="347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209.21600000000001</v>
      </c>
      <c r="BN186" s="67">
        <f>IFERROR(Y186*I186,"0")</f>
        <v>209.21600000000001</v>
      </c>
      <c r="BO186" s="67">
        <f>IFERROR(X186/J186,"0")</f>
        <v>0.8</v>
      </c>
      <c r="BP186" s="67">
        <f>IFERROR(Y186/J186,"0")</f>
        <v>0.8</v>
      </c>
    </row>
    <row r="187" spans="1:68" x14ac:dyDescent="0.2">
      <c r="A187" s="366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7"/>
      <c r="P187" s="361" t="s">
        <v>73</v>
      </c>
      <c r="Q187" s="362"/>
      <c r="R187" s="362"/>
      <c r="S187" s="362"/>
      <c r="T187" s="362"/>
      <c r="U187" s="362"/>
      <c r="V187" s="363"/>
      <c r="W187" s="37" t="s">
        <v>70</v>
      </c>
      <c r="X187" s="348">
        <f>IFERROR(SUM(X184:X186),"0")</f>
        <v>182</v>
      </c>
      <c r="Y187" s="348">
        <f>IFERROR(SUM(Y184:Y186),"0")</f>
        <v>182</v>
      </c>
      <c r="Z187" s="348">
        <f>IFERROR(IF(Z184="",0,Z184),"0")+IFERROR(IF(Z185="",0,Z185),"0")+IFERROR(IF(Z186="",0,Z186),"0")</f>
        <v>3.2541600000000002</v>
      </c>
      <c r="AA187" s="349"/>
      <c r="AB187" s="349"/>
      <c r="AC187" s="349"/>
    </row>
    <row r="188" spans="1:68" x14ac:dyDescent="0.2">
      <c r="A188" s="356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7"/>
      <c r="P188" s="361" t="s">
        <v>73</v>
      </c>
      <c r="Q188" s="362"/>
      <c r="R188" s="362"/>
      <c r="S188" s="362"/>
      <c r="T188" s="362"/>
      <c r="U188" s="362"/>
      <c r="V188" s="363"/>
      <c r="W188" s="37" t="s">
        <v>74</v>
      </c>
      <c r="X188" s="348">
        <f>IFERROR(SUMPRODUCT(X184:X186*H184:H186),"0")</f>
        <v>546</v>
      </c>
      <c r="Y188" s="348">
        <f>IFERROR(SUMPRODUCT(Y184:Y186*H184:H186),"0")</f>
        <v>546</v>
      </c>
      <c r="Z188" s="37"/>
      <c r="AA188" s="349"/>
      <c r="AB188" s="349"/>
      <c r="AC188" s="349"/>
    </row>
    <row r="189" spans="1:68" ht="14.25" hidden="1" customHeight="1" x14ac:dyDescent="0.25">
      <c r="A189" s="364" t="s">
        <v>306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42"/>
      <c r="AB189" s="342"/>
      <c r="AC189" s="342"/>
    </row>
    <row r="190" spans="1:68" ht="27" hidden="1" customHeight="1" x14ac:dyDescent="0.25">
      <c r="A190" s="54" t="s">
        <v>307</v>
      </c>
      <c r="B190" s="54" t="s">
        <v>308</v>
      </c>
      <c r="C190" s="31">
        <v>4301051855</v>
      </c>
      <c r="D190" s="359">
        <v>4680115885875</v>
      </c>
      <c r="E190" s="360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0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6"/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67"/>
      <c r="P191" s="361" t="s">
        <v>73</v>
      </c>
      <c r="Q191" s="362"/>
      <c r="R191" s="362"/>
      <c r="S191" s="362"/>
      <c r="T191" s="362"/>
      <c r="U191" s="362"/>
      <c r="V191" s="363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hidden="1" x14ac:dyDescent="0.2">
      <c r="A192" s="356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7"/>
      <c r="P192" s="361" t="s">
        <v>73</v>
      </c>
      <c r="Q192" s="362"/>
      <c r="R192" s="362"/>
      <c r="S192" s="362"/>
      <c r="T192" s="362"/>
      <c r="U192" s="362"/>
      <c r="V192" s="363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hidden="1" customHeight="1" x14ac:dyDescent="0.25">
      <c r="A193" s="355" t="s">
        <v>314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341"/>
      <c r="AB193" s="341"/>
      <c r="AC193" s="341"/>
    </row>
    <row r="194" spans="1:68" ht="14.25" hidden="1" customHeight="1" x14ac:dyDescent="0.25">
      <c r="A194" s="364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42"/>
      <c r="AB194" s="342"/>
      <c r="AC194" s="342"/>
    </row>
    <row r="195" spans="1:68" ht="27" hidden="1" customHeight="1" x14ac:dyDescent="0.25">
      <c r="A195" s="54" t="s">
        <v>315</v>
      </c>
      <c r="B195" s="54" t="s">
        <v>316</v>
      </c>
      <c r="C195" s="31">
        <v>4301133002</v>
      </c>
      <c r="D195" s="359">
        <v>4607111035783</v>
      </c>
      <c r="E195" s="360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66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67"/>
      <c r="P196" s="361" t="s">
        <v>73</v>
      </c>
      <c r="Q196" s="362"/>
      <c r="R196" s="362"/>
      <c r="S196" s="362"/>
      <c r="T196" s="362"/>
      <c r="U196" s="362"/>
      <c r="V196" s="363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hidden="1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7"/>
      <c r="P197" s="361" t="s">
        <v>73</v>
      </c>
      <c r="Q197" s="362"/>
      <c r="R197" s="362"/>
      <c r="S197" s="362"/>
      <c r="T197" s="362"/>
      <c r="U197" s="362"/>
      <c r="V197" s="363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hidden="1" customHeight="1" x14ac:dyDescent="0.2">
      <c r="A198" s="461" t="s">
        <v>318</v>
      </c>
      <c r="B198" s="462"/>
      <c r="C198" s="462"/>
      <c r="D198" s="462"/>
      <c r="E198" s="462"/>
      <c r="F198" s="462"/>
      <c r="G198" s="462"/>
      <c r="H198" s="462"/>
      <c r="I198" s="462"/>
      <c r="J198" s="462"/>
      <c r="K198" s="462"/>
      <c r="L198" s="462"/>
      <c r="M198" s="462"/>
      <c r="N198" s="462"/>
      <c r="O198" s="462"/>
      <c r="P198" s="462"/>
      <c r="Q198" s="462"/>
      <c r="R198" s="462"/>
      <c r="S198" s="462"/>
      <c r="T198" s="462"/>
      <c r="U198" s="462"/>
      <c r="V198" s="462"/>
      <c r="W198" s="462"/>
      <c r="X198" s="462"/>
      <c r="Y198" s="462"/>
      <c r="Z198" s="462"/>
      <c r="AA198" s="48"/>
      <c r="AB198" s="48"/>
      <c r="AC198" s="48"/>
    </row>
    <row r="199" spans="1:68" ht="16.5" hidden="1" customHeight="1" x14ac:dyDescent="0.25">
      <c r="A199" s="355" t="s">
        <v>319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341"/>
      <c r="AB199" s="341"/>
      <c r="AC199" s="341"/>
    </row>
    <row r="200" spans="1:68" ht="14.25" hidden="1" customHeight="1" x14ac:dyDescent="0.25">
      <c r="A200" s="364" t="s">
        <v>152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42"/>
      <c r="AB200" s="342"/>
      <c r="AC200" s="342"/>
    </row>
    <row r="201" spans="1:68" ht="27" hidden="1" customHeight="1" x14ac:dyDescent="0.25">
      <c r="A201" s="54" t="s">
        <v>320</v>
      </c>
      <c r="B201" s="54" t="s">
        <v>321</v>
      </c>
      <c r="C201" s="31">
        <v>4301135707</v>
      </c>
      <c r="D201" s="359">
        <v>4620207490198</v>
      </c>
      <c r="E201" s="360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2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4301135719</v>
      </c>
      <c r="D202" s="359">
        <v>4620207490235</v>
      </c>
      <c r="E202" s="360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42</v>
      </c>
      <c r="Y202" s="347">
        <f>IFERROR(IF(X202="","",X202),"")</f>
        <v>42</v>
      </c>
      <c r="Z202" s="36">
        <f>IFERROR(IF(X202="","",X202*0.01788),"")</f>
        <v>0.75095999999999996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130.35120000000001</v>
      </c>
      <c r="BN202" s="67">
        <f>IFERROR(Y202*I202,"0")</f>
        <v>130.35120000000001</v>
      </c>
      <c r="BO202" s="67">
        <f>IFERROR(X202/J202,"0")</f>
        <v>0.6</v>
      </c>
      <c r="BP202" s="67">
        <f>IFERROR(Y202/J202,"0")</f>
        <v>0.6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4301135697</v>
      </c>
      <c r="D203" s="359">
        <v>4620207490259</v>
      </c>
      <c r="E203" s="360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4301135681</v>
      </c>
      <c r="D204" s="359">
        <v>4620207490143</v>
      </c>
      <c r="E204" s="360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96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6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7"/>
      <c r="P205" s="361" t="s">
        <v>73</v>
      </c>
      <c r="Q205" s="362"/>
      <c r="R205" s="362"/>
      <c r="S205" s="362"/>
      <c r="T205" s="362"/>
      <c r="U205" s="362"/>
      <c r="V205" s="363"/>
      <c r="W205" s="37" t="s">
        <v>70</v>
      </c>
      <c r="X205" s="348">
        <f>IFERROR(SUM(X201:X204),"0")</f>
        <v>42</v>
      </c>
      <c r="Y205" s="348">
        <f>IFERROR(SUM(Y201:Y204),"0")</f>
        <v>42</v>
      </c>
      <c r="Z205" s="348">
        <f>IFERROR(IF(Z201="",0,Z201),"0")+IFERROR(IF(Z202="",0,Z202),"0")+IFERROR(IF(Z203="",0,Z203),"0")+IFERROR(IF(Z204="",0,Z204),"0")</f>
        <v>0.75095999999999996</v>
      </c>
      <c r="AA205" s="349"/>
      <c r="AB205" s="349"/>
      <c r="AC205" s="349"/>
    </row>
    <row r="206" spans="1:68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7"/>
      <c r="P206" s="361" t="s">
        <v>73</v>
      </c>
      <c r="Q206" s="362"/>
      <c r="R206" s="362"/>
      <c r="S206" s="362"/>
      <c r="T206" s="362"/>
      <c r="U206" s="362"/>
      <c r="V206" s="363"/>
      <c r="W206" s="37" t="s">
        <v>74</v>
      </c>
      <c r="X206" s="348">
        <f>IFERROR(SUMPRODUCT(X201:X204*H201:H204),"0")</f>
        <v>100.8</v>
      </c>
      <c r="Y206" s="348">
        <f>IFERROR(SUMPRODUCT(Y201:Y204*H201:H204),"0")</f>
        <v>100.8</v>
      </c>
      <c r="Z206" s="37"/>
      <c r="AA206" s="349"/>
      <c r="AB206" s="349"/>
      <c r="AC206" s="349"/>
    </row>
    <row r="207" spans="1:68" ht="16.5" hidden="1" customHeight="1" x14ac:dyDescent="0.25">
      <c r="A207" s="355" t="s">
        <v>332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341"/>
      <c r="AB207" s="341"/>
      <c r="AC207" s="341"/>
    </row>
    <row r="208" spans="1:68" ht="14.25" hidden="1" customHeight="1" x14ac:dyDescent="0.25">
      <c r="A208" s="364" t="s">
        <v>64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42"/>
      <c r="AB208" s="342"/>
      <c r="AC208" s="342"/>
    </row>
    <row r="209" spans="1:68" ht="16.5" customHeight="1" x14ac:dyDescent="0.25">
      <c r="A209" s="54" t="s">
        <v>333</v>
      </c>
      <c r="B209" s="54" t="s">
        <v>334</v>
      </c>
      <c r="C209" s="31">
        <v>4301070948</v>
      </c>
      <c r="D209" s="359">
        <v>4607111037022</v>
      </c>
      <c r="E209" s="360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120</v>
      </c>
      <c r="Y209" s="347">
        <f>IFERROR(IF(X209="","",X209),"")</f>
        <v>120</v>
      </c>
      <c r="Z209" s="36">
        <f>IFERROR(IF(X209="","",X209*0.0155),"")</f>
        <v>1.8599999999999999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704.4</v>
      </c>
      <c r="BN209" s="67">
        <f>IFERROR(Y209*I209,"0")</f>
        <v>704.4</v>
      </c>
      <c r="BO209" s="67">
        <f>IFERROR(X209/J209,"0")</f>
        <v>1.4285714285714286</v>
      </c>
      <c r="BP209" s="67">
        <f>IFERROR(Y209/J209,"0")</f>
        <v>1.4285714285714286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4301070990</v>
      </c>
      <c r="D210" s="359">
        <v>4607111038494</v>
      </c>
      <c r="E210" s="360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4301070966</v>
      </c>
      <c r="D211" s="359">
        <v>4607111038135</v>
      </c>
      <c r="E211" s="360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12</v>
      </c>
      <c r="Y211" s="347">
        <f>IFERROR(IF(X211="","",X211),"")</f>
        <v>12</v>
      </c>
      <c r="Z211" s="36">
        <f>IFERROR(IF(X211="","",X211*0.0155),"")</f>
        <v>0.186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66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7"/>
      <c r="P212" s="361" t="s">
        <v>73</v>
      </c>
      <c r="Q212" s="362"/>
      <c r="R212" s="362"/>
      <c r="S212" s="362"/>
      <c r="T212" s="362"/>
      <c r="U212" s="362"/>
      <c r="V212" s="363"/>
      <c r="W212" s="37" t="s">
        <v>70</v>
      </c>
      <c r="X212" s="348">
        <f>IFERROR(SUM(X209:X211),"0")</f>
        <v>132</v>
      </c>
      <c r="Y212" s="348">
        <f>IFERROR(SUM(Y209:Y211),"0")</f>
        <v>132</v>
      </c>
      <c r="Z212" s="348">
        <f>IFERROR(IF(Z209="",0,Z209),"0")+IFERROR(IF(Z210="",0,Z210),"0")+IFERROR(IF(Z211="",0,Z211),"0")</f>
        <v>2.0459999999999998</v>
      </c>
      <c r="AA212" s="349"/>
      <c r="AB212" s="349"/>
      <c r="AC212" s="349"/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7"/>
      <c r="P213" s="361" t="s">
        <v>73</v>
      </c>
      <c r="Q213" s="362"/>
      <c r="R213" s="362"/>
      <c r="S213" s="362"/>
      <c r="T213" s="362"/>
      <c r="U213" s="362"/>
      <c r="V213" s="363"/>
      <c r="W213" s="37" t="s">
        <v>74</v>
      </c>
      <c r="X213" s="348">
        <f>IFERROR(SUMPRODUCT(X209:X211*H209:H211),"0")</f>
        <v>739.2</v>
      </c>
      <c r="Y213" s="348">
        <f>IFERROR(SUMPRODUCT(Y209:Y211*H209:H211),"0")</f>
        <v>739.2</v>
      </c>
      <c r="Z213" s="37"/>
      <c r="AA213" s="349"/>
      <c r="AB213" s="349"/>
      <c r="AC213" s="349"/>
    </row>
    <row r="214" spans="1:68" ht="16.5" hidden="1" customHeight="1" x14ac:dyDescent="0.25">
      <c r="A214" s="355" t="s">
        <v>342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1"/>
      <c r="AB214" s="341"/>
      <c r="AC214" s="341"/>
    </row>
    <row r="215" spans="1:68" ht="14.25" hidden="1" customHeight="1" x14ac:dyDescent="0.25">
      <c r="A215" s="364" t="s">
        <v>64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42"/>
      <c r="AB215" s="342"/>
      <c r="AC215" s="342"/>
    </row>
    <row r="216" spans="1:68" ht="27" hidden="1" customHeight="1" x14ac:dyDescent="0.25">
      <c r="A216" s="54" t="s">
        <v>343</v>
      </c>
      <c r="B216" s="54" t="s">
        <v>344</v>
      </c>
      <c r="C216" s="31">
        <v>4301070996</v>
      </c>
      <c r="D216" s="359">
        <v>4607111038654</v>
      </c>
      <c r="E216" s="360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customHeight="1" x14ac:dyDescent="0.25">
      <c r="A217" s="54" t="s">
        <v>346</v>
      </c>
      <c r="B217" s="54" t="s">
        <v>347</v>
      </c>
      <c r="C217" s="31">
        <v>4301070997</v>
      </c>
      <c r="D217" s="359">
        <v>4607111038586</v>
      </c>
      <c r="E217" s="360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36</v>
      </c>
      <c r="Y217" s="347">
        <f t="shared" si="23"/>
        <v>36</v>
      </c>
      <c r="Z217" s="36">
        <f t="shared" si="24"/>
        <v>0.55800000000000005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209.88</v>
      </c>
      <c r="BN217" s="67">
        <f t="shared" si="26"/>
        <v>209.88</v>
      </c>
      <c r="BO217" s="67">
        <f t="shared" si="27"/>
        <v>0.42857142857142855</v>
      </c>
      <c r="BP217" s="67">
        <f t="shared" si="28"/>
        <v>0.42857142857142855</v>
      </c>
    </row>
    <row r="218" spans="1:68" ht="27" hidden="1" customHeight="1" x14ac:dyDescent="0.25">
      <c r="A218" s="54" t="s">
        <v>348</v>
      </c>
      <c r="B218" s="54" t="s">
        <v>349</v>
      </c>
      <c r="C218" s="31">
        <v>4301070962</v>
      </c>
      <c r="D218" s="359">
        <v>4607111038609</v>
      </c>
      <c r="E218" s="360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hidden="1" customHeight="1" x14ac:dyDescent="0.25">
      <c r="A219" s="54" t="s">
        <v>351</v>
      </c>
      <c r="B219" s="54" t="s">
        <v>352</v>
      </c>
      <c r="C219" s="31">
        <v>4301070963</v>
      </c>
      <c r="D219" s="359">
        <v>4607111038630</v>
      </c>
      <c r="E219" s="360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6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hidden="1" customHeight="1" x14ac:dyDescent="0.25">
      <c r="A220" s="54" t="s">
        <v>353</v>
      </c>
      <c r="B220" s="54" t="s">
        <v>354</v>
      </c>
      <c r="C220" s="31">
        <v>4301070959</v>
      </c>
      <c r="D220" s="359">
        <v>4607111038616</v>
      </c>
      <c r="E220" s="360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355</v>
      </c>
      <c r="B221" s="54" t="s">
        <v>356</v>
      </c>
      <c r="C221" s="31">
        <v>4301070960</v>
      </c>
      <c r="D221" s="359">
        <v>4607111038623</v>
      </c>
      <c r="E221" s="360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60</v>
      </c>
      <c r="Y221" s="347">
        <f t="shared" si="23"/>
        <v>60</v>
      </c>
      <c r="Z221" s="36">
        <f t="shared" si="24"/>
        <v>0.92999999999999994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352.2</v>
      </c>
      <c r="BN221" s="67">
        <f t="shared" si="26"/>
        <v>352.2</v>
      </c>
      <c r="BO221" s="67">
        <f t="shared" si="27"/>
        <v>0.7142857142857143</v>
      </c>
      <c r="BP221" s="67">
        <f t="shared" si="28"/>
        <v>0.7142857142857143</v>
      </c>
    </row>
    <row r="222" spans="1:68" x14ac:dyDescent="0.2">
      <c r="A222" s="366"/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67"/>
      <c r="P222" s="361" t="s">
        <v>73</v>
      </c>
      <c r="Q222" s="362"/>
      <c r="R222" s="362"/>
      <c r="S222" s="362"/>
      <c r="T222" s="362"/>
      <c r="U222" s="362"/>
      <c r="V222" s="363"/>
      <c r="W222" s="37" t="s">
        <v>70</v>
      </c>
      <c r="X222" s="348">
        <f>IFERROR(SUM(X216:X221),"0")</f>
        <v>96</v>
      </c>
      <c r="Y222" s="348">
        <f>IFERROR(SUM(Y216:Y221),"0")</f>
        <v>96</v>
      </c>
      <c r="Z222" s="348">
        <f>IFERROR(IF(Z216="",0,Z216),"0")+IFERROR(IF(Z217="",0,Z217),"0")+IFERROR(IF(Z218="",0,Z218),"0")+IFERROR(IF(Z219="",0,Z219),"0")+IFERROR(IF(Z220="",0,Z220),"0")+IFERROR(IF(Z221="",0,Z221),"0")</f>
        <v>1.488</v>
      </c>
      <c r="AA222" s="349"/>
      <c r="AB222" s="349"/>
      <c r="AC222" s="349"/>
    </row>
    <row r="223" spans="1:68" x14ac:dyDescent="0.2">
      <c r="A223" s="356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7"/>
      <c r="P223" s="361" t="s">
        <v>73</v>
      </c>
      <c r="Q223" s="362"/>
      <c r="R223" s="362"/>
      <c r="S223" s="362"/>
      <c r="T223" s="362"/>
      <c r="U223" s="362"/>
      <c r="V223" s="363"/>
      <c r="W223" s="37" t="s">
        <v>74</v>
      </c>
      <c r="X223" s="348">
        <f>IFERROR(SUMPRODUCT(X216:X221*H216:H221),"0")</f>
        <v>537.6</v>
      </c>
      <c r="Y223" s="348">
        <f>IFERROR(SUMPRODUCT(Y216:Y221*H216:H221),"0")</f>
        <v>537.6</v>
      </c>
      <c r="Z223" s="37"/>
      <c r="AA223" s="349"/>
      <c r="AB223" s="349"/>
      <c r="AC223" s="349"/>
    </row>
    <row r="224" spans="1:68" ht="16.5" hidden="1" customHeight="1" x14ac:dyDescent="0.25">
      <c r="A224" s="355" t="s">
        <v>357</v>
      </c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41"/>
      <c r="AB224" s="341"/>
      <c r="AC224" s="341"/>
    </row>
    <row r="225" spans="1:68" ht="14.25" hidden="1" customHeight="1" x14ac:dyDescent="0.25">
      <c r="A225" s="364" t="s">
        <v>64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42"/>
      <c r="AB225" s="342"/>
      <c r="AC225" s="342"/>
    </row>
    <row r="226" spans="1:68" ht="27" hidden="1" customHeight="1" x14ac:dyDescent="0.25">
      <c r="A226" s="54" t="s">
        <v>358</v>
      </c>
      <c r="B226" s="54" t="s">
        <v>359</v>
      </c>
      <c r="C226" s="31">
        <v>4301070915</v>
      </c>
      <c r="D226" s="359">
        <v>4607111035882</v>
      </c>
      <c r="E226" s="360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361</v>
      </c>
      <c r="B227" s="54" t="s">
        <v>362</v>
      </c>
      <c r="C227" s="31">
        <v>4301070921</v>
      </c>
      <c r="D227" s="359">
        <v>4607111035905</v>
      </c>
      <c r="E227" s="360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363</v>
      </c>
      <c r="B228" s="54" t="s">
        <v>364</v>
      </c>
      <c r="C228" s="31">
        <v>4301070917</v>
      </c>
      <c r="D228" s="359">
        <v>4607111035912</v>
      </c>
      <c r="E228" s="360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366</v>
      </c>
      <c r="B229" s="54" t="s">
        <v>367</v>
      </c>
      <c r="C229" s="31">
        <v>4301070920</v>
      </c>
      <c r="D229" s="359">
        <v>4607111035929</v>
      </c>
      <c r="E229" s="360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0</v>
      </c>
      <c r="Y229" s="347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6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67"/>
      <c r="P230" s="361" t="s">
        <v>73</v>
      </c>
      <c r="Q230" s="362"/>
      <c r="R230" s="362"/>
      <c r="S230" s="362"/>
      <c r="T230" s="362"/>
      <c r="U230" s="362"/>
      <c r="V230" s="363"/>
      <c r="W230" s="37" t="s">
        <v>70</v>
      </c>
      <c r="X230" s="348">
        <f>IFERROR(SUM(X226:X229),"0")</f>
        <v>0</v>
      </c>
      <c r="Y230" s="348">
        <f>IFERROR(SUM(Y226:Y229),"0")</f>
        <v>0</v>
      </c>
      <c r="Z230" s="348">
        <f>IFERROR(IF(Z226="",0,Z226),"0")+IFERROR(IF(Z227="",0,Z227),"0")+IFERROR(IF(Z228="",0,Z228),"0")+IFERROR(IF(Z229="",0,Z229),"0")</f>
        <v>0</v>
      </c>
      <c r="AA230" s="349"/>
      <c r="AB230" s="349"/>
      <c r="AC230" s="349"/>
    </row>
    <row r="231" spans="1:68" hidden="1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7"/>
      <c r="P231" s="361" t="s">
        <v>73</v>
      </c>
      <c r="Q231" s="362"/>
      <c r="R231" s="362"/>
      <c r="S231" s="362"/>
      <c r="T231" s="362"/>
      <c r="U231" s="362"/>
      <c r="V231" s="363"/>
      <c r="W231" s="37" t="s">
        <v>74</v>
      </c>
      <c r="X231" s="348">
        <f>IFERROR(SUMPRODUCT(X226:X229*H226:H229),"0")</f>
        <v>0</v>
      </c>
      <c r="Y231" s="348">
        <f>IFERROR(SUMPRODUCT(Y226:Y229*H226:H229),"0")</f>
        <v>0</v>
      </c>
      <c r="Z231" s="37"/>
      <c r="AA231" s="349"/>
      <c r="AB231" s="349"/>
      <c r="AC231" s="349"/>
    </row>
    <row r="232" spans="1:68" ht="16.5" hidden="1" customHeight="1" x14ac:dyDescent="0.25">
      <c r="A232" s="355" t="s">
        <v>368</v>
      </c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  <c r="AA232" s="341"/>
      <c r="AB232" s="341"/>
      <c r="AC232" s="341"/>
    </row>
    <row r="233" spans="1:68" ht="14.25" hidden="1" customHeight="1" x14ac:dyDescent="0.25">
      <c r="A233" s="364" t="s">
        <v>64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42"/>
      <c r="AB233" s="342"/>
      <c r="AC233" s="342"/>
    </row>
    <row r="234" spans="1:68" ht="16.5" hidden="1" customHeight="1" x14ac:dyDescent="0.25">
      <c r="A234" s="54" t="s">
        <v>369</v>
      </c>
      <c r="B234" s="54" t="s">
        <v>370</v>
      </c>
      <c r="C234" s="31">
        <v>4301070912</v>
      </c>
      <c r="D234" s="359">
        <v>4607111037213</v>
      </c>
      <c r="E234" s="360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67"/>
      <c r="P235" s="361" t="s">
        <v>73</v>
      </c>
      <c r="Q235" s="362"/>
      <c r="R235" s="362"/>
      <c r="S235" s="362"/>
      <c r="T235" s="362"/>
      <c r="U235" s="362"/>
      <c r="V235" s="363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hidden="1" x14ac:dyDescent="0.2">
      <c r="A236" s="356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7"/>
      <c r="P236" s="361" t="s">
        <v>73</v>
      </c>
      <c r="Q236" s="362"/>
      <c r="R236" s="362"/>
      <c r="S236" s="362"/>
      <c r="T236" s="362"/>
      <c r="U236" s="362"/>
      <c r="V236" s="363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hidden="1" customHeight="1" x14ac:dyDescent="0.25">
      <c r="A237" s="355" t="s">
        <v>372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  <c r="AA237" s="341"/>
      <c r="AB237" s="341"/>
      <c r="AC237" s="341"/>
    </row>
    <row r="238" spans="1:68" ht="14.25" hidden="1" customHeight="1" x14ac:dyDescent="0.25">
      <c r="A238" s="364" t="s">
        <v>152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42"/>
      <c r="AB238" s="342"/>
      <c r="AC238" s="342"/>
    </row>
    <row r="239" spans="1:68" ht="27" hidden="1" customHeight="1" x14ac:dyDescent="0.25">
      <c r="A239" s="54" t="s">
        <v>373</v>
      </c>
      <c r="B239" s="54" t="s">
        <v>374</v>
      </c>
      <c r="C239" s="31">
        <v>4301135692</v>
      </c>
      <c r="D239" s="359">
        <v>4620207490570</v>
      </c>
      <c r="E239" s="360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28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377</v>
      </c>
      <c r="B240" s="54" t="s">
        <v>378</v>
      </c>
      <c r="C240" s="31">
        <v>4301135691</v>
      </c>
      <c r="D240" s="359">
        <v>4620207490549</v>
      </c>
      <c r="E240" s="360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94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380</v>
      </c>
      <c r="B241" s="54" t="s">
        <v>381</v>
      </c>
      <c r="C241" s="31">
        <v>4301135694</v>
      </c>
      <c r="D241" s="359">
        <v>4620207490501</v>
      </c>
      <c r="E241" s="360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29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7"/>
      <c r="P242" s="361" t="s">
        <v>73</v>
      </c>
      <c r="Q242" s="362"/>
      <c r="R242" s="362"/>
      <c r="S242" s="362"/>
      <c r="T242" s="362"/>
      <c r="U242" s="362"/>
      <c r="V242" s="363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hidden="1" x14ac:dyDescent="0.2">
      <c r="A243" s="356"/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67"/>
      <c r="P243" s="361" t="s">
        <v>73</v>
      </c>
      <c r="Q243" s="362"/>
      <c r="R243" s="362"/>
      <c r="S243" s="362"/>
      <c r="T243" s="362"/>
      <c r="U243" s="362"/>
      <c r="V243" s="363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hidden="1" customHeight="1" x14ac:dyDescent="0.25">
      <c r="A244" s="355" t="s">
        <v>383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1"/>
      <c r="AB244" s="341"/>
      <c r="AC244" s="341"/>
    </row>
    <row r="245" spans="1:68" ht="14.25" hidden="1" customHeight="1" x14ac:dyDescent="0.25">
      <c r="A245" s="364" t="s">
        <v>306</v>
      </c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  <c r="AA245" s="342"/>
      <c r="AB245" s="342"/>
      <c r="AC245" s="342"/>
    </row>
    <row r="246" spans="1:68" ht="27" hidden="1" customHeight="1" x14ac:dyDescent="0.25">
      <c r="A246" s="54" t="s">
        <v>384</v>
      </c>
      <c r="B246" s="54" t="s">
        <v>385</v>
      </c>
      <c r="C246" s="31">
        <v>4301051320</v>
      </c>
      <c r="D246" s="359">
        <v>4680115881334</v>
      </c>
      <c r="E246" s="360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66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7"/>
      <c r="P247" s="361" t="s">
        <v>73</v>
      </c>
      <c r="Q247" s="362"/>
      <c r="R247" s="362"/>
      <c r="S247" s="362"/>
      <c r="T247" s="362"/>
      <c r="U247" s="362"/>
      <c r="V247" s="363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hidden="1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7"/>
      <c r="P248" s="361" t="s">
        <v>73</v>
      </c>
      <c r="Q248" s="362"/>
      <c r="R248" s="362"/>
      <c r="S248" s="362"/>
      <c r="T248" s="362"/>
      <c r="U248" s="362"/>
      <c r="V248" s="363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hidden="1" customHeight="1" x14ac:dyDescent="0.25">
      <c r="A249" s="355" t="s">
        <v>387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41"/>
      <c r="AB249" s="341"/>
      <c r="AC249" s="341"/>
    </row>
    <row r="250" spans="1:68" ht="14.25" hidden="1" customHeight="1" x14ac:dyDescent="0.25">
      <c r="A250" s="364" t="s">
        <v>64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42"/>
      <c r="AB250" s="342"/>
      <c r="AC250" s="342"/>
    </row>
    <row r="251" spans="1:68" ht="16.5" hidden="1" customHeight="1" x14ac:dyDescent="0.25">
      <c r="A251" s="54" t="s">
        <v>388</v>
      </c>
      <c r="B251" s="54" t="s">
        <v>389</v>
      </c>
      <c r="C251" s="31">
        <v>4301071063</v>
      </c>
      <c r="D251" s="359">
        <v>4607111039019</v>
      </c>
      <c r="E251" s="360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391</v>
      </c>
      <c r="B252" s="54" t="s">
        <v>392</v>
      </c>
      <c r="C252" s="31">
        <v>4301071000</v>
      </c>
      <c r="D252" s="359">
        <v>4607111038708</v>
      </c>
      <c r="E252" s="360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0</v>
      </c>
      <c r="Y252" s="347">
        <f>IFERROR(IF(X252="","",X252),"")</f>
        <v>0</v>
      </c>
      <c r="Z252" s="36">
        <f>IFERROR(IF(X252="","",X252*0.0155),"")</f>
        <v>0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66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7"/>
      <c r="P253" s="361" t="s">
        <v>73</v>
      </c>
      <c r="Q253" s="362"/>
      <c r="R253" s="362"/>
      <c r="S253" s="362"/>
      <c r="T253" s="362"/>
      <c r="U253" s="362"/>
      <c r="V253" s="363"/>
      <c r="W253" s="37" t="s">
        <v>70</v>
      </c>
      <c r="X253" s="348">
        <f>IFERROR(SUM(X251:X252),"0")</f>
        <v>0</v>
      </c>
      <c r="Y253" s="348">
        <f>IFERROR(SUM(Y251:Y252),"0")</f>
        <v>0</v>
      </c>
      <c r="Z253" s="348">
        <f>IFERROR(IF(Z251="",0,Z251),"0")+IFERROR(IF(Z252="",0,Z252),"0")</f>
        <v>0</v>
      </c>
      <c r="AA253" s="349"/>
      <c r="AB253" s="349"/>
      <c r="AC253" s="349"/>
    </row>
    <row r="254" spans="1:68" hidden="1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67"/>
      <c r="P254" s="361" t="s">
        <v>73</v>
      </c>
      <c r="Q254" s="362"/>
      <c r="R254" s="362"/>
      <c r="S254" s="362"/>
      <c r="T254" s="362"/>
      <c r="U254" s="362"/>
      <c r="V254" s="363"/>
      <c r="W254" s="37" t="s">
        <v>74</v>
      </c>
      <c r="X254" s="348">
        <f>IFERROR(SUMPRODUCT(X251:X252*H251:H252),"0")</f>
        <v>0</v>
      </c>
      <c r="Y254" s="348">
        <f>IFERROR(SUMPRODUCT(Y251:Y252*H251:H252),"0")</f>
        <v>0</v>
      </c>
      <c r="Z254" s="37"/>
      <c r="AA254" s="349"/>
      <c r="AB254" s="349"/>
      <c r="AC254" s="349"/>
    </row>
    <row r="255" spans="1:68" ht="27.75" hidden="1" customHeight="1" x14ac:dyDescent="0.2">
      <c r="A255" s="461" t="s">
        <v>393</v>
      </c>
      <c r="B255" s="462"/>
      <c r="C255" s="462"/>
      <c r="D255" s="462"/>
      <c r="E255" s="462"/>
      <c r="F255" s="462"/>
      <c r="G255" s="462"/>
      <c r="H255" s="462"/>
      <c r="I255" s="462"/>
      <c r="J255" s="462"/>
      <c r="K255" s="462"/>
      <c r="L255" s="462"/>
      <c r="M255" s="462"/>
      <c r="N255" s="462"/>
      <c r="O255" s="462"/>
      <c r="P255" s="462"/>
      <c r="Q255" s="462"/>
      <c r="R255" s="462"/>
      <c r="S255" s="462"/>
      <c r="T255" s="462"/>
      <c r="U255" s="462"/>
      <c r="V255" s="462"/>
      <c r="W255" s="462"/>
      <c r="X255" s="462"/>
      <c r="Y255" s="462"/>
      <c r="Z255" s="462"/>
      <c r="AA255" s="48"/>
      <c r="AB255" s="48"/>
      <c r="AC255" s="48"/>
    </row>
    <row r="256" spans="1:68" ht="16.5" hidden="1" customHeight="1" x14ac:dyDescent="0.25">
      <c r="A256" s="355" t="s">
        <v>394</v>
      </c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  <c r="AA256" s="341"/>
      <c r="AB256" s="341"/>
      <c r="AC256" s="341"/>
    </row>
    <row r="257" spans="1:68" ht="14.25" hidden="1" customHeight="1" x14ac:dyDescent="0.25">
      <c r="A257" s="364" t="s">
        <v>64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342"/>
      <c r="AB257" s="342"/>
      <c r="AC257" s="342"/>
    </row>
    <row r="258" spans="1:68" ht="27" hidden="1" customHeight="1" x14ac:dyDescent="0.25">
      <c r="A258" s="54" t="s">
        <v>395</v>
      </c>
      <c r="B258" s="54" t="s">
        <v>396</v>
      </c>
      <c r="C258" s="31">
        <v>4301071036</v>
      </c>
      <c r="D258" s="359">
        <v>4607111036162</v>
      </c>
      <c r="E258" s="360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6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7"/>
      <c r="P259" s="361" t="s">
        <v>73</v>
      </c>
      <c r="Q259" s="362"/>
      <c r="R259" s="362"/>
      <c r="S259" s="362"/>
      <c r="T259" s="362"/>
      <c r="U259" s="362"/>
      <c r="V259" s="363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hidden="1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67"/>
      <c r="P260" s="361" t="s">
        <v>73</v>
      </c>
      <c r="Q260" s="362"/>
      <c r="R260" s="362"/>
      <c r="S260" s="362"/>
      <c r="T260" s="362"/>
      <c r="U260" s="362"/>
      <c r="V260" s="363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hidden="1" customHeight="1" x14ac:dyDescent="0.2">
      <c r="A261" s="461" t="s">
        <v>398</v>
      </c>
      <c r="B261" s="462"/>
      <c r="C261" s="462"/>
      <c r="D261" s="462"/>
      <c r="E261" s="462"/>
      <c r="F261" s="462"/>
      <c r="G261" s="462"/>
      <c r="H261" s="462"/>
      <c r="I261" s="462"/>
      <c r="J261" s="462"/>
      <c r="K261" s="462"/>
      <c r="L261" s="462"/>
      <c r="M261" s="462"/>
      <c r="N261" s="462"/>
      <c r="O261" s="462"/>
      <c r="P261" s="462"/>
      <c r="Q261" s="462"/>
      <c r="R261" s="462"/>
      <c r="S261" s="462"/>
      <c r="T261" s="462"/>
      <c r="U261" s="462"/>
      <c r="V261" s="462"/>
      <c r="W261" s="462"/>
      <c r="X261" s="462"/>
      <c r="Y261" s="462"/>
      <c r="Z261" s="462"/>
      <c r="AA261" s="48"/>
      <c r="AB261" s="48"/>
      <c r="AC261" s="48"/>
    </row>
    <row r="262" spans="1:68" ht="16.5" hidden="1" customHeight="1" x14ac:dyDescent="0.25">
      <c r="A262" s="355" t="s">
        <v>399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1"/>
      <c r="AB262" s="341"/>
      <c r="AC262" s="341"/>
    </row>
    <row r="263" spans="1:68" ht="14.25" hidden="1" customHeight="1" x14ac:dyDescent="0.25">
      <c r="A263" s="364" t="s">
        <v>64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342"/>
      <c r="AB263" s="342"/>
      <c r="AC263" s="342"/>
    </row>
    <row r="264" spans="1:68" ht="27" customHeight="1" x14ac:dyDescent="0.25">
      <c r="A264" s="54" t="s">
        <v>400</v>
      </c>
      <c r="B264" s="54" t="s">
        <v>401</v>
      </c>
      <c r="C264" s="31">
        <v>4301071029</v>
      </c>
      <c r="D264" s="359">
        <v>4607111035899</v>
      </c>
      <c r="E264" s="360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60</v>
      </c>
      <c r="Y264" s="347">
        <f>IFERROR(IF(X264="","",X264),"")</f>
        <v>60</v>
      </c>
      <c r="Z264" s="36">
        <f>IFERROR(IF(X264="","",X264*0.0155),"")</f>
        <v>0.92999999999999994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315.71999999999997</v>
      </c>
      <c r="BN264" s="67">
        <f>IFERROR(Y264*I264,"0")</f>
        <v>315.71999999999997</v>
      </c>
      <c r="BO264" s="67">
        <f>IFERROR(X264/J264,"0")</f>
        <v>0.7142857142857143</v>
      </c>
      <c r="BP264" s="67">
        <f>IFERROR(Y264/J264,"0")</f>
        <v>0.7142857142857143</v>
      </c>
    </row>
    <row r="265" spans="1:68" ht="27" hidden="1" customHeight="1" x14ac:dyDescent="0.25">
      <c r="A265" s="54" t="s">
        <v>402</v>
      </c>
      <c r="B265" s="54" t="s">
        <v>403</v>
      </c>
      <c r="C265" s="31">
        <v>4301070991</v>
      </c>
      <c r="D265" s="359">
        <v>4607111038180</v>
      </c>
      <c r="E265" s="360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6"/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67"/>
      <c r="P266" s="361" t="s">
        <v>73</v>
      </c>
      <c r="Q266" s="362"/>
      <c r="R266" s="362"/>
      <c r="S266" s="362"/>
      <c r="T266" s="362"/>
      <c r="U266" s="362"/>
      <c r="V266" s="363"/>
      <c r="W266" s="37" t="s">
        <v>70</v>
      </c>
      <c r="X266" s="348">
        <f>IFERROR(SUM(X264:X265),"0")</f>
        <v>60</v>
      </c>
      <c r="Y266" s="348">
        <f>IFERROR(SUM(Y264:Y265),"0")</f>
        <v>60</v>
      </c>
      <c r="Z266" s="348">
        <f>IFERROR(IF(Z264="",0,Z264),"0")+IFERROR(IF(Z265="",0,Z265),"0")</f>
        <v>0.92999999999999994</v>
      </c>
      <c r="AA266" s="349"/>
      <c r="AB266" s="349"/>
      <c r="AC266" s="349"/>
    </row>
    <row r="267" spans="1:68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67"/>
      <c r="P267" s="361" t="s">
        <v>73</v>
      </c>
      <c r="Q267" s="362"/>
      <c r="R267" s="362"/>
      <c r="S267" s="362"/>
      <c r="T267" s="362"/>
      <c r="U267" s="362"/>
      <c r="V267" s="363"/>
      <c r="W267" s="37" t="s">
        <v>74</v>
      </c>
      <c r="X267" s="348">
        <f>IFERROR(SUMPRODUCT(X264:X265*H264:H265),"0")</f>
        <v>300</v>
      </c>
      <c r="Y267" s="348">
        <f>IFERROR(SUMPRODUCT(Y264:Y265*H264:H265),"0")</f>
        <v>300</v>
      </c>
      <c r="Z267" s="37"/>
      <c r="AA267" s="349"/>
      <c r="AB267" s="349"/>
      <c r="AC267" s="349"/>
    </row>
    <row r="268" spans="1:68" ht="16.5" hidden="1" customHeight="1" x14ac:dyDescent="0.25">
      <c r="A268" s="355" t="s">
        <v>405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1"/>
      <c r="AB268" s="341"/>
      <c r="AC268" s="341"/>
    </row>
    <row r="269" spans="1:68" ht="14.25" hidden="1" customHeight="1" x14ac:dyDescent="0.25">
      <c r="A269" s="364" t="s">
        <v>64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342"/>
      <c r="AB269" s="342"/>
      <c r="AC269" s="342"/>
    </row>
    <row r="270" spans="1:68" ht="27" hidden="1" customHeight="1" x14ac:dyDescent="0.25">
      <c r="A270" s="54" t="s">
        <v>406</v>
      </c>
      <c r="B270" s="54" t="s">
        <v>407</v>
      </c>
      <c r="C270" s="31">
        <v>4301070870</v>
      </c>
      <c r="D270" s="359">
        <v>4607111036711</v>
      </c>
      <c r="E270" s="360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6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7"/>
      <c r="P271" s="361" t="s">
        <v>73</v>
      </c>
      <c r="Q271" s="362"/>
      <c r="R271" s="362"/>
      <c r="S271" s="362"/>
      <c r="T271" s="362"/>
      <c r="U271" s="362"/>
      <c r="V271" s="363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hidden="1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7"/>
      <c r="P272" s="361" t="s">
        <v>73</v>
      </c>
      <c r="Q272" s="362"/>
      <c r="R272" s="362"/>
      <c r="S272" s="362"/>
      <c r="T272" s="362"/>
      <c r="U272" s="362"/>
      <c r="V272" s="363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hidden="1" customHeight="1" x14ac:dyDescent="0.2">
      <c r="A273" s="461" t="s">
        <v>408</v>
      </c>
      <c r="B273" s="462"/>
      <c r="C273" s="462"/>
      <c r="D273" s="462"/>
      <c r="E273" s="462"/>
      <c r="F273" s="462"/>
      <c r="G273" s="462"/>
      <c r="H273" s="462"/>
      <c r="I273" s="462"/>
      <c r="J273" s="462"/>
      <c r="K273" s="462"/>
      <c r="L273" s="462"/>
      <c r="M273" s="462"/>
      <c r="N273" s="462"/>
      <c r="O273" s="462"/>
      <c r="P273" s="462"/>
      <c r="Q273" s="462"/>
      <c r="R273" s="462"/>
      <c r="S273" s="462"/>
      <c r="T273" s="462"/>
      <c r="U273" s="462"/>
      <c r="V273" s="462"/>
      <c r="W273" s="462"/>
      <c r="X273" s="462"/>
      <c r="Y273" s="462"/>
      <c r="Z273" s="462"/>
      <c r="AA273" s="48"/>
      <c r="AB273" s="48"/>
      <c r="AC273" s="48"/>
    </row>
    <row r="274" spans="1:68" ht="16.5" hidden="1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41"/>
      <c r="AB274" s="341"/>
      <c r="AC274" s="341"/>
    </row>
    <row r="275" spans="1:68" ht="14.25" hidden="1" customHeight="1" x14ac:dyDescent="0.25">
      <c r="A275" s="364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2"/>
      <c r="AB275" s="342"/>
      <c r="AC275" s="342"/>
    </row>
    <row r="276" spans="1:68" ht="27" hidden="1" customHeight="1" x14ac:dyDescent="0.25">
      <c r="A276" s="54" t="s">
        <v>410</v>
      </c>
      <c r="B276" s="54" t="s">
        <v>411</v>
      </c>
      <c r="C276" s="31">
        <v>4301133004</v>
      </c>
      <c r="D276" s="359">
        <v>4607111039774</v>
      </c>
      <c r="E276" s="360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2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6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7"/>
      <c r="P277" s="361" t="s">
        <v>73</v>
      </c>
      <c r="Q277" s="362"/>
      <c r="R277" s="362"/>
      <c r="S277" s="362"/>
      <c r="T277" s="362"/>
      <c r="U277" s="362"/>
      <c r="V277" s="363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hidden="1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7"/>
      <c r="P278" s="361" t="s">
        <v>73</v>
      </c>
      <c r="Q278" s="362"/>
      <c r="R278" s="362"/>
      <c r="S278" s="362"/>
      <c r="T278" s="362"/>
      <c r="U278" s="362"/>
      <c r="V278" s="363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hidden="1" customHeight="1" x14ac:dyDescent="0.25">
      <c r="A279" s="364" t="s">
        <v>152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2"/>
      <c r="AB279" s="342"/>
      <c r="AC279" s="342"/>
    </row>
    <row r="280" spans="1:68" ht="37.5" hidden="1" customHeight="1" x14ac:dyDescent="0.25">
      <c r="A280" s="54" t="s">
        <v>414</v>
      </c>
      <c r="B280" s="54" t="s">
        <v>415</v>
      </c>
      <c r="C280" s="31">
        <v>4301135400</v>
      </c>
      <c r="D280" s="359">
        <v>4607111039361</v>
      </c>
      <c r="E280" s="360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66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7"/>
      <c r="P281" s="361" t="s">
        <v>73</v>
      </c>
      <c r="Q281" s="362"/>
      <c r="R281" s="362"/>
      <c r="S281" s="362"/>
      <c r="T281" s="362"/>
      <c r="U281" s="362"/>
      <c r="V281" s="363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hidden="1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7"/>
      <c r="P282" s="361" t="s">
        <v>73</v>
      </c>
      <c r="Q282" s="362"/>
      <c r="R282" s="362"/>
      <c r="S282" s="362"/>
      <c r="T282" s="362"/>
      <c r="U282" s="362"/>
      <c r="V282" s="363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hidden="1" customHeight="1" x14ac:dyDescent="0.2">
      <c r="A283" s="461" t="s">
        <v>270</v>
      </c>
      <c r="B283" s="462"/>
      <c r="C283" s="462"/>
      <c r="D283" s="462"/>
      <c r="E283" s="462"/>
      <c r="F283" s="462"/>
      <c r="G283" s="462"/>
      <c r="H283" s="462"/>
      <c r="I283" s="462"/>
      <c r="J283" s="462"/>
      <c r="K283" s="462"/>
      <c r="L283" s="462"/>
      <c r="M283" s="462"/>
      <c r="N283" s="462"/>
      <c r="O283" s="462"/>
      <c r="P283" s="462"/>
      <c r="Q283" s="462"/>
      <c r="R283" s="462"/>
      <c r="S283" s="462"/>
      <c r="T283" s="462"/>
      <c r="U283" s="462"/>
      <c r="V283" s="462"/>
      <c r="W283" s="462"/>
      <c r="X283" s="462"/>
      <c r="Y283" s="462"/>
      <c r="Z283" s="462"/>
      <c r="AA283" s="48"/>
      <c r="AB283" s="48"/>
      <c r="AC283" s="48"/>
    </row>
    <row r="284" spans="1:68" ht="16.5" hidden="1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41"/>
      <c r="AB284" s="341"/>
      <c r="AC284" s="341"/>
    </row>
    <row r="285" spans="1:68" ht="14.25" hidden="1" customHeight="1" x14ac:dyDescent="0.25">
      <c r="A285" s="364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2"/>
      <c r="AB285" s="342"/>
      <c r="AC285" s="342"/>
    </row>
    <row r="286" spans="1:68" ht="27" hidden="1" customHeight="1" x14ac:dyDescent="0.25">
      <c r="A286" s="54" t="s">
        <v>416</v>
      </c>
      <c r="B286" s="54" t="s">
        <v>417</v>
      </c>
      <c r="C286" s="31">
        <v>4301071014</v>
      </c>
      <c r="D286" s="359">
        <v>4640242181264</v>
      </c>
      <c r="E286" s="360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12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420</v>
      </c>
      <c r="B287" s="54" t="s">
        <v>421</v>
      </c>
      <c r="C287" s="31">
        <v>4301071021</v>
      </c>
      <c r="D287" s="359">
        <v>4640242181325</v>
      </c>
      <c r="E287" s="360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37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423</v>
      </c>
      <c r="B288" s="54" t="s">
        <v>424</v>
      </c>
      <c r="C288" s="31">
        <v>4301070993</v>
      </c>
      <c r="D288" s="359">
        <v>4640242180670</v>
      </c>
      <c r="E288" s="360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57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6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7"/>
      <c r="P289" s="361" t="s">
        <v>73</v>
      </c>
      <c r="Q289" s="362"/>
      <c r="R289" s="362"/>
      <c r="S289" s="362"/>
      <c r="T289" s="362"/>
      <c r="U289" s="362"/>
      <c r="V289" s="363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hidden="1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7"/>
      <c r="P290" s="361" t="s">
        <v>73</v>
      </c>
      <c r="Q290" s="362"/>
      <c r="R290" s="362"/>
      <c r="S290" s="362"/>
      <c r="T290" s="362"/>
      <c r="U290" s="362"/>
      <c r="V290" s="363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hidden="1" customHeight="1" x14ac:dyDescent="0.25">
      <c r="A291" s="364" t="s">
        <v>182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2"/>
      <c r="AB291" s="342"/>
      <c r="AC291" s="342"/>
    </row>
    <row r="292" spans="1:68" ht="27" hidden="1" customHeight="1" x14ac:dyDescent="0.25">
      <c r="A292" s="54" t="s">
        <v>427</v>
      </c>
      <c r="B292" s="54" t="s">
        <v>428</v>
      </c>
      <c r="C292" s="31">
        <v>4301131019</v>
      </c>
      <c r="D292" s="359">
        <v>4640242180427</v>
      </c>
      <c r="E292" s="360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60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6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7"/>
      <c r="P293" s="361" t="s">
        <v>73</v>
      </c>
      <c r="Q293" s="362"/>
      <c r="R293" s="362"/>
      <c r="S293" s="362"/>
      <c r="T293" s="362"/>
      <c r="U293" s="362"/>
      <c r="V293" s="363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7"/>
      <c r="P294" s="361" t="s">
        <v>73</v>
      </c>
      <c r="Q294" s="362"/>
      <c r="R294" s="362"/>
      <c r="S294" s="362"/>
      <c r="T294" s="362"/>
      <c r="U294" s="362"/>
      <c r="V294" s="363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hidden="1" customHeight="1" x14ac:dyDescent="0.25">
      <c r="A295" s="364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2"/>
      <c r="AB295" s="342"/>
      <c r="AC295" s="342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9">
        <v>4640242180397</v>
      </c>
      <c r="E296" s="360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88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24</v>
      </c>
      <c r="Y296" s="347">
        <f>IFERROR(IF(X296="","",X296),"")</f>
        <v>24</v>
      </c>
      <c r="Z296" s="36">
        <f>IFERROR(IF(X296="","",X296*0.0155),"")</f>
        <v>0.372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150.24</v>
      </c>
      <c r="BN296" s="67">
        <f>IFERROR(Y296*I296,"0")</f>
        <v>150.24</v>
      </c>
      <c r="BO296" s="67">
        <f>IFERROR(X296/J296,"0")</f>
        <v>0.2857142857142857</v>
      </c>
      <c r="BP296" s="67">
        <f>IFERROR(Y296/J296,"0")</f>
        <v>0.2857142857142857</v>
      </c>
    </row>
    <row r="297" spans="1:68" ht="27" hidden="1" customHeight="1" x14ac:dyDescent="0.25">
      <c r="A297" s="54" t="s">
        <v>435</v>
      </c>
      <c r="B297" s="54" t="s">
        <v>436</v>
      </c>
      <c r="C297" s="31">
        <v>4301132104</v>
      </c>
      <c r="D297" s="359">
        <v>4640242181219</v>
      </c>
      <c r="E297" s="360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73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0</v>
      </c>
      <c r="Y297" s="347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7"/>
      <c r="P298" s="361" t="s">
        <v>73</v>
      </c>
      <c r="Q298" s="362"/>
      <c r="R298" s="362"/>
      <c r="S298" s="362"/>
      <c r="T298" s="362"/>
      <c r="U298" s="362"/>
      <c r="V298" s="363"/>
      <c r="W298" s="37" t="s">
        <v>70</v>
      </c>
      <c r="X298" s="348">
        <f>IFERROR(SUM(X296:X297),"0")</f>
        <v>24</v>
      </c>
      <c r="Y298" s="348">
        <f>IFERROR(SUM(Y296:Y297),"0")</f>
        <v>24</v>
      </c>
      <c r="Z298" s="348">
        <f>IFERROR(IF(Z296="",0,Z296),"0")+IFERROR(IF(Z297="",0,Z297),"0")</f>
        <v>0.372</v>
      </c>
      <c r="AA298" s="349"/>
      <c r="AB298" s="349"/>
      <c r="AC298" s="349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7"/>
      <c r="P299" s="361" t="s">
        <v>73</v>
      </c>
      <c r="Q299" s="362"/>
      <c r="R299" s="362"/>
      <c r="S299" s="362"/>
      <c r="T299" s="362"/>
      <c r="U299" s="362"/>
      <c r="V299" s="363"/>
      <c r="W299" s="37" t="s">
        <v>74</v>
      </c>
      <c r="X299" s="348">
        <f>IFERROR(SUMPRODUCT(X296:X297*H296:H297),"0")</f>
        <v>144</v>
      </c>
      <c r="Y299" s="348">
        <f>IFERROR(SUMPRODUCT(Y296:Y297*H296:H297),"0")</f>
        <v>144</v>
      </c>
      <c r="Z299" s="37"/>
      <c r="AA299" s="349"/>
      <c r="AB299" s="349"/>
      <c r="AC299" s="349"/>
    </row>
    <row r="300" spans="1:68" ht="14.25" hidden="1" customHeight="1" x14ac:dyDescent="0.25">
      <c r="A300" s="364" t="s">
        <v>146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2"/>
      <c r="AB300" s="342"/>
      <c r="AC300" s="342"/>
    </row>
    <row r="301" spans="1:68" ht="27" hidden="1" customHeight="1" x14ac:dyDescent="0.25">
      <c r="A301" s="54" t="s">
        <v>438</v>
      </c>
      <c r="B301" s="54" t="s">
        <v>439</v>
      </c>
      <c r="C301" s="31">
        <v>4301136028</v>
      </c>
      <c r="D301" s="359">
        <v>4640242180304</v>
      </c>
      <c r="E301" s="360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0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hidden="1" customHeight="1" x14ac:dyDescent="0.25">
      <c r="A302" s="54" t="s">
        <v>442</v>
      </c>
      <c r="B302" s="54" t="s">
        <v>443</v>
      </c>
      <c r="C302" s="31">
        <v>4301136026</v>
      </c>
      <c r="D302" s="359">
        <v>4640242180236</v>
      </c>
      <c r="E302" s="360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0</v>
      </c>
      <c r="Y302" s="347">
        <f>IFERROR(IF(X302="","",X302),"")</f>
        <v>0</v>
      </c>
      <c r="Z302" s="36">
        <f>IFERROR(IF(X302="","",X302*0.0155),"")</f>
        <v>0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445</v>
      </c>
      <c r="B303" s="54" t="s">
        <v>446</v>
      </c>
      <c r="C303" s="31">
        <v>4301136029</v>
      </c>
      <c r="D303" s="359">
        <v>4640242180410</v>
      </c>
      <c r="E303" s="360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98</v>
      </c>
      <c r="Y303" s="347">
        <f>IFERROR(IF(X303="","",X303),"")</f>
        <v>98</v>
      </c>
      <c r="Z303" s="36">
        <f>IFERROR(IF(X303="","",X303*0.00936),"")</f>
        <v>0.91727999999999998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238.33599999999998</v>
      </c>
      <c r="BN303" s="67">
        <f>IFERROR(Y303*I303,"0")</f>
        <v>238.33599999999998</v>
      </c>
      <c r="BO303" s="67">
        <f>IFERROR(X303/J303,"0")</f>
        <v>0.77777777777777779</v>
      </c>
      <c r="BP303" s="67">
        <f>IFERROR(Y303/J303,"0")</f>
        <v>0.77777777777777779</v>
      </c>
    </row>
    <row r="304" spans="1:68" x14ac:dyDescent="0.2">
      <c r="A304" s="366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7"/>
      <c r="P304" s="361" t="s">
        <v>73</v>
      </c>
      <c r="Q304" s="362"/>
      <c r="R304" s="362"/>
      <c r="S304" s="362"/>
      <c r="T304" s="362"/>
      <c r="U304" s="362"/>
      <c r="V304" s="363"/>
      <c r="W304" s="37" t="s">
        <v>70</v>
      </c>
      <c r="X304" s="348">
        <f>IFERROR(SUM(X301:X303),"0")</f>
        <v>98</v>
      </c>
      <c r="Y304" s="348">
        <f>IFERROR(SUM(Y301:Y303),"0")</f>
        <v>98</v>
      </c>
      <c r="Z304" s="348">
        <f>IFERROR(IF(Z301="",0,Z301),"0")+IFERROR(IF(Z302="",0,Z302),"0")+IFERROR(IF(Z303="",0,Z303),"0")</f>
        <v>0.91727999999999998</v>
      </c>
      <c r="AA304" s="349"/>
      <c r="AB304" s="349"/>
      <c r="AC304" s="349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7"/>
      <c r="P305" s="361" t="s">
        <v>73</v>
      </c>
      <c r="Q305" s="362"/>
      <c r="R305" s="362"/>
      <c r="S305" s="362"/>
      <c r="T305" s="362"/>
      <c r="U305" s="362"/>
      <c r="V305" s="363"/>
      <c r="W305" s="37" t="s">
        <v>74</v>
      </c>
      <c r="X305" s="348">
        <f>IFERROR(SUMPRODUCT(X301:X303*H301:H303),"0")</f>
        <v>219.52</v>
      </c>
      <c r="Y305" s="348">
        <f>IFERROR(SUMPRODUCT(Y301:Y303*H301:H303),"0")</f>
        <v>219.52</v>
      </c>
      <c r="Z305" s="37"/>
      <c r="AA305" s="349"/>
      <c r="AB305" s="349"/>
      <c r="AC305" s="349"/>
    </row>
    <row r="306" spans="1:68" ht="14.25" hidden="1" customHeight="1" x14ac:dyDescent="0.25">
      <c r="A306" s="364" t="s">
        <v>152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2"/>
      <c r="AB306" s="342"/>
      <c r="AC306" s="342"/>
    </row>
    <row r="307" spans="1:68" ht="37.5" hidden="1" customHeight="1" x14ac:dyDescent="0.25">
      <c r="A307" s="54" t="s">
        <v>447</v>
      </c>
      <c r="B307" s="54" t="s">
        <v>448</v>
      </c>
      <c r="C307" s="31">
        <v>4301135504</v>
      </c>
      <c r="D307" s="359">
        <v>4640242181554</v>
      </c>
      <c r="E307" s="360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2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hidden="1" customHeight="1" x14ac:dyDescent="0.25">
      <c r="A308" s="54" t="s">
        <v>451</v>
      </c>
      <c r="B308" s="54" t="s">
        <v>452</v>
      </c>
      <c r="C308" s="31">
        <v>4301135394</v>
      </c>
      <c r="D308" s="359">
        <v>4640242181561</v>
      </c>
      <c r="E308" s="360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67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0</v>
      </c>
      <c r="Y308" s="347">
        <f t="shared" si="29"/>
        <v>0</v>
      </c>
      <c r="Z308" s="36">
        <f>IFERROR(IF(X308="","",X308*0.00936),"")</f>
        <v>0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0</v>
      </c>
      <c r="BN308" s="67">
        <f t="shared" si="31"/>
        <v>0</v>
      </c>
      <c r="BO308" s="67">
        <f t="shared" si="32"/>
        <v>0</v>
      </c>
      <c r="BP308" s="67">
        <f t="shared" si="33"/>
        <v>0</v>
      </c>
    </row>
    <row r="309" spans="1:68" ht="27" customHeight="1" x14ac:dyDescent="0.25">
      <c r="A309" s="54" t="s">
        <v>455</v>
      </c>
      <c r="B309" s="54" t="s">
        <v>456</v>
      </c>
      <c r="C309" s="31">
        <v>4301135374</v>
      </c>
      <c r="D309" s="359">
        <v>4640242181424</v>
      </c>
      <c r="E309" s="360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541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36</v>
      </c>
      <c r="Y309" s="347">
        <f t="shared" si="29"/>
        <v>36</v>
      </c>
      <c r="Z309" s="36">
        <f>IFERROR(IF(X309="","",X309*0.0155),"")</f>
        <v>0.55800000000000005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206.46</v>
      </c>
      <c r="BN309" s="67">
        <f t="shared" si="31"/>
        <v>206.46</v>
      </c>
      <c r="BO309" s="67">
        <f t="shared" si="32"/>
        <v>0.42857142857142855</v>
      </c>
      <c r="BP309" s="67">
        <f t="shared" si="33"/>
        <v>0.42857142857142855</v>
      </c>
    </row>
    <row r="310" spans="1:68" ht="27" hidden="1" customHeight="1" x14ac:dyDescent="0.25">
      <c r="A310" s="54" t="s">
        <v>458</v>
      </c>
      <c r="B310" s="54" t="s">
        <v>459</v>
      </c>
      <c r="C310" s="31">
        <v>4301135320</v>
      </c>
      <c r="D310" s="359">
        <v>4640242181592</v>
      </c>
      <c r="E310" s="360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13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hidden="1" customHeight="1" x14ac:dyDescent="0.25">
      <c r="A311" s="54" t="s">
        <v>462</v>
      </c>
      <c r="B311" s="54" t="s">
        <v>463</v>
      </c>
      <c r="C311" s="31">
        <v>4301135552</v>
      </c>
      <c r="D311" s="359">
        <v>4640242181431</v>
      </c>
      <c r="E311" s="360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84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466</v>
      </c>
      <c r="B312" s="54" t="s">
        <v>467</v>
      </c>
      <c r="C312" s="31">
        <v>4301135405</v>
      </c>
      <c r="D312" s="359">
        <v>4640242181523</v>
      </c>
      <c r="E312" s="360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38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84</v>
      </c>
      <c r="Y312" s="347">
        <f t="shared" si="29"/>
        <v>84</v>
      </c>
      <c r="Z312" s="36">
        <f t="shared" si="34"/>
        <v>0.78624000000000005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268.12800000000004</v>
      </c>
      <c r="BN312" s="67">
        <f t="shared" si="31"/>
        <v>268.12800000000004</v>
      </c>
      <c r="BO312" s="67">
        <f t="shared" si="32"/>
        <v>0.66666666666666663</v>
      </c>
      <c r="BP312" s="67">
        <f t="shared" si="33"/>
        <v>0.66666666666666663</v>
      </c>
    </row>
    <row r="313" spans="1:68" ht="37.5" hidden="1" customHeight="1" x14ac:dyDescent="0.25">
      <c r="A313" s="54" t="s">
        <v>469</v>
      </c>
      <c r="B313" s="54" t="s">
        <v>470</v>
      </c>
      <c r="C313" s="31">
        <v>4301135404</v>
      </c>
      <c r="D313" s="359">
        <v>4640242181516</v>
      </c>
      <c r="E313" s="360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0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customHeight="1" x14ac:dyDescent="0.25">
      <c r="A314" s="54" t="s">
        <v>472</v>
      </c>
      <c r="B314" s="54" t="s">
        <v>473</v>
      </c>
      <c r="C314" s="31">
        <v>4301135375</v>
      </c>
      <c r="D314" s="359">
        <v>4640242181486</v>
      </c>
      <c r="E314" s="360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6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14</v>
      </c>
      <c r="Y314" s="347">
        <f t="shared" si="29"/>
        <v>14</v>
      </c>
      <c r="Z314" s="36">
        <f t="shared" si="34"/>
        <v>0.13103999999999999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54.488</v>
      </c>
      <c r="BN314" s="67">
        <f t="shared" si="31"/>
        <v>54.488</v>
      </c>
      <c r="BO314" s="67">
        <f t="shared" si="32"/>
        <v>0.1111111111111111</v>
      </c>
      <c r="BP314" s="67">
        <f t="shared" si="33"/>
        <v>0.1111111111111111</v>
      </c>
    </row>
    <row r="315" spans="1:68" ht="37.5" hidden="1" customHeight="1" x14ac:dyDescent="0.25">
      <c r="A315" s="54" t="s">
        <v>475</v>
      </c>
      <c r="B315" s="54" t="s">
        <v>476</v>
      </c>
      <c r="C315" s="31">
        <v>4301135402</v>
      </c>
      <c r="D315" s="359">
        <v>4640242181493</v>
      </c>
      <c r="E315" s="360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478</v>
      </c>
      <c r="B316" s="54" t="s">
        <v>479</v>
      </c>
      <c r="C316" s="31">
        <v>4301135403</v>
      </c>
      <c r="D316" s="359">
        <v>4640242181509</v>
      </c>
      <c r="E316" s="360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450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481</v>
      </c>
      <c r="B317" s="54" t="s">
        <v>482</v>
      </c>
      <c r="C317" s="31">
        <v>4301135304</v>
      </c>
      <c r="D317" s="359">
        <v>4640242181240</v>
      </c>
      <c r="E317" s="360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hidden="1" customHeight="1" x14ac:dyDescent="0.25">
      <c r="A318" s="54" t="s">
        <v>484</v>
      </c>
      <c r="B318" s="54" t="s">
        <v>485</v>
      </c>
      <c r="C318" s="31">
        <v>4301135310</v>
      </c>
      <c r="D318" s="359">
        <v>4640242181318</v>
      </c>
      <c r="E318" s="360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11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hidden="1" customHeight="1" x14ac:dyDescent="0.25">
      <c r="A319" s="54" t="s">
        <v>487</v>
      </c>
      <c r="B319" s="54" t="s">
        <v>488</v>
      </c>
      <c r="C319" s="31">
        <v>4301135306</v>
      </c>
      <c r="D319" s="359">
        <v>4640242181578</v>
      </c>
      <c r="E319" s="360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63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490</v>
      </c>
      <c r="B320" s="54" t="s">
        <v>491</v>
      </c>
      <c r="C320" s="31">
        <v>4301135305</v>
      </c>
      <c r="D320" s="359">
        <v>4640242181394</v>
      </c>
      <c r="E320" s="360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5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4301135309</v>
      </c>
      <c r="D321" s="359">
        <v>4640242181332</v>
      </c>
      <c r="E321" s="360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24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496</v>
      </c>
      <c r="B322" s="54" t="s">
        <v>497</v>
      </c>
      <c r="C322" s="31">
        <v>4301135308</v>
      </c>
      <c r="D322" s="359">
        <v>4640242181349</v>
      </c>
      <c r="E322" s="360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540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499</v>
      </c>
      <c r="B323" s="54" t="s">
        <v>500</v>
      </c>
      <c r="C323" s="31">
        <v>4301135307</v>
      </c>
      <c r="D323" s="359">
        <v>4640242181370</v>
      </c>
      <c r="E323" s="360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38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503</v>
      </c>
      <c r="B324" s="54" t="s">
        <v>504</v>
      </c>
      <c r="C324" s="31">
        <v>4301135318</v>
      </c>
      <c r="D324" s="359">
        <v>4607111037480</v>
      </c>
      <c r="E324" s="360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504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507</v>
      </c>
      <c r="B325" s="54" t="s">
        <v>508</v>
      </c>
      <c r="C325" s="31">
        <v>4301135319</v>
      </c>
      <c r="D325" s="359">
        <v>4607111037473</v>
      </c>
      <c r="E325" s="360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503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511</v>
      </c>
      <c r="B326" s="54" t="s">
        <v>512</v>
      </c>
      <c r="C326" s="31">
        <v>4301135198</v>
      </c>
      <c r="D326" s="359">
        <v>4640242180663</v>
      </c>
      <c r="E326" s="360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81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515</v>
      </c>
      <c r="B327" s="54" t="s">
        <v>516</v>
      </c>
      <c r="C327" s="31">
        <v>4301135723</v>
      </c>
      <c r="D327" s="359">
        <v>4640242181783</v>
      </c>
      <c r="E327" s="360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2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x14ac:dyDescent="0.2">
      <c r="A328" s="366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7"/>
      <c r="P328" s="361" t="s">
        <v>73</v>
      </c>
      <c r="Q328" s="362"/>
      <c r="R328" s="362"/>
      <c r="S328" s="362"/>
      <c r="T328" s="362"/>
      <c r="U328" s="362"/>
      <c r="V328" s="363"/>
      <c r="W328" s="37" t="s">
        <v>70</v>
      </c>
      <c r="X328" s="348">
        <f>IFERROR(SUM(X307:X327),"0")</f>
        <v>134</v>
      </c>
      <c r="Y328" s="348">
        <f>IFERROR(SUM(Y307:Y327),"0")</f>
        <v>134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1.4752800000000001</v>
      </c>
      <c r="AA328" s="349"/>
      <c r="AB328" s="349"/>
      <c r="AC328" s="349"/>
    </row>
    <row r="329" spans="1:68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7"/>
      <c r="P329" s="361" t="s">
        <v>73</v>
      </c>
      <c r="Q329" s="362"/>
      <c r="R329" s="362"/>
      <c r="S329" s="362"/>
      <c r="T329" s="362"/>
      <c r="U329" s="362"/>
      <c r="V329" s="363"/>
      <c r="W329" s="37" t="s">
        <v>74</v>
      </c>
      <c r="X329" s="348">
        <f>IFERROR(SUMPRODUCT(X307:X327*H307:H327),"0")</f>
        <v>501.8</v>
      </c>
      <c r="Y329" s="348">
        <f>IFERROR(SUMPRODUCT(Y307:Y327*H307:H327),"0")</f>
        <v>501.8</v>
      </c>
      <c r="Z329" s="37"/>
      <c r="AA329" s="349"/>
      <c r="AB329" s="349"/>
      <c r="AC329" s="349"/>
    </row>
    <row r="330" spans="1:68" ht="16.5" hidden="1" customHeight="1" x14ac:dyDescent="0.25">
      <c r="A330" s="355" t="s">
        <v>519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1"/>
      <c r="AB330" s="341"/>
      <c r="AC330" s="341"/>
    </row>
    <row r="331" spans="1:68" ht="14.25" hidden="1" customHeight="1" x14ac:dyDescent="0.25">
      <c r="A331" s="364" t="s">
        <v>152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42"/>
      <c r="AB331" s="342"/>
      <c r="AC331" s="342"/>
    </row>
    <row r="332" spans="1:68" ht="27" hidden="1" customHeight="1" x14ac:dyDescent="0.25">
      <c r="A332" s="54" t="s">
        <v>520</v>
      </c>
      <c r="B332" s="54" t="s">
        <v>521</v>
      </c>
      <c r="C332" s="31">
        <v>4301135268</v>
      </c>
      <c r="D332" s="359">
        <v>4640242181134</v>
      </c>
      <c r="E332" s="360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501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hidden="1" x14ac:dyDescent="0.2">
      <c r="A333" s="36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7"/>
      <c r="P333" s="361" t="s">
        <v>73</v>
      </c>
      <c r="Q333" s="362"/>
      <c r="R333" s="362"/>
      <c r="S333" s="362"/>
      <c r="T333" s="362"/>
      <c r="U333" s="362"/>
      <c r="V333" s="363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hidden="1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7"/>
      <c r="P334" s="361" t="s">
        <v>73</v>
      </c>
      <c r="Q334" s="362"/>
      <c r="R334" s="362"/>
      <c r="S334" s="362"/>
      <c r="T334" s="362"/>
      <c r="U334" s="362"/>
      <c r="V334" s="363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2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72"/>
      <c r="P335" s="397" t="s">
        <v>524</v>
      </c>
      <c r="Q335" s="398"/>
      <c r="R335" s="398"/>
      <c r="S335" s="398"/>
      <c r="T335" s="398"/>
      <c r="U335" s="398"/>
      <c r="V335" s="399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12002.52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12002.52</v>
      </c>
      <c r="Z335" s="37"/>
      <c r="AA335" s="349"/>
      <c r="AB335" s="349"/>
      <c r="AC335" s="349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72"/>
      <c r="P336" s="397" t="s">
        <v>525</v>
      </c>
      <c r="Q336" s="398"/>
      <c r="R336" s="398"/>
      <c r="S336" s="398"/>
      <c r="T336" s="398"/>
      <c r="U336" s="398"/>
      <c r="V336" s="399"/>
      <c r="W336" s="37" t="s">
        <v>74</v>
      </c>
      <c r="X336" s="348">
        <f>IFERROR(SUM(BM22:BM332),"0")</f>
        <v>13230.025599999999</v>
      </c>
      <c r="Y336" s="348">
        <f>IFERROR(SUM(BN22:BN332),"0")</f>
        <v>13230.025599999999</v>
      </c>
      <c r="Z336" s="37"/>
      <c r="AA336" s="349"/>
      <c r="AB336" s="349"/>
      <c r="AC336" s="349"/>
    </row>
    <row r="337" spans="1:38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72"/>
      <c r="P337" s="397" t="s">
        <v>526</v>
      </c>
      <c r="Q337" s="398"/>
      <c r="R337" s="398"/>
      <c r="S337" s="398"/>
      <c r="T337" s="398"/>
      <c r="U337" s="398"/>
      <c r="V337" s="399"/>
      <c r="W337" s="37" t="s">
        <v>527</v>
      </c>
      <c r="X337" s="38">
        <f>ROUNDUP(SUM(BO22:BO332),0)</f>
        <v>35</v>
      </c>
      <c r="Y337" s="38">
        <f>ROUNDUP(SUM(BP22:BP332),0)</f>
        <v>35</v>
      </c>
      <c r="Z337" s="37"/>
      <c r="AA337" s="349"/>
      <c r="AB337" s="349"/>
      <c r="AC337" s="349"/>
    </row>
    <row r="338" spans="1:38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72"/>
      <c r="P338" s="397" t="s">
        <v>528</v>
      </c>
      <c r="Q338" s="398"/>
      <c r="R338" s="398"/>
      <c r="S338" s="398"/>
      <c r="T338" s="398"/>
      <c r="U338" s="398"/>
      <c r="V338" s="399"/>
      <c r="W338" s="37" t="s">
        <v>74</v>
      </c>
      <c r="X338" s="348">
        <f>GrossWeightTotal+PalletQtyTotal*25</f>
        <v>14105.025599999999</v>
      </c>
      <c r="Y338" s="348">
        <f>GrossWeightTotalR+PalletQtyTotalR*25</f>
        <v>14105.025599999999</v>
      </c>
      <c r="Z338" s="37"/>
      <c r="AA338" s="349"/>
      <c r="AB338" s="349"/>
      <c r="AC338" s="349"/>
    </row>
    <row r="339" spans="1:38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72"/>
      <c r="P339" s="397" t="s">
        <v>529</v>
      </c>
      <c r="Q339" s="398"/>
      <c r="R339" s="398"/>
      <c r="S339" s="398"/>
      <c r="T339" s="398"/>
      <c r="U339" s="398"/>
      <c r="V339" s="399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2708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2708</v>
      </c>
      <c r="Z339" s="37"/>
      <c r="AA339" s="349"/>
      <c r="AB339" s="349"/>
      <c r="AC339" s="349"/>
    </row>
    <row r="340" spans="1:38" ht="14.25" hidden="1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72"/>
      <c r="P340" s="397" t="s">
        <v>530</v>
      </c>
      <c r="Q340" s="398"/>
      <c r="R340" s="398"/>
      <c r="S340" s="398"/>
      <c r="T340" s="398"/>
      <c r="U340" s="398"/>
      <c r="V340" s="399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43.050959999999996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43" t="s">
        <v>63</v>
      </c>
      <c r="C342" s="374" t="s">
        <v>75</v>
      </c>
      <c r="D342" s="425"/>
      <c r="E342" s="425"/>
      <c r="F342" s="425"/>
      <c r="G342" s="425"/>
      <c r="H342" s="425"/>
      <c r="I342" s="425"/>
      <c r="J342" s="425"/>
      <c r="K342" s="425"/>
      <c r="L342" s="425"/>
      <c r="M342" s="425"/>
      <c r="N342" s="425"/>
      <c r="O342" s="425"/>
      <c r="P342" s="425"/>
      <c r="Q342" s="425"/>
      <c r="R342" s="425"/>
      <c r="S342" s="425"/>
      <c r="T342" s="426"/>
      <c r="U342" s="374" t="s">
        <v>269</v>
      </c>
      <c r="V342" s="426"/>
      <c r="W342" s="374" t="s">
        <v>295</v>
      </c>
      <c r="X342" s="426"/>
      <c r="Y342" s="374" t="s">
        <v>318</v>
      </c>
      <c r="Z342" s="425"/>
      <c r="AA342" s="425"/>
      <c r="AB342" s="425"/>
      <c r="AC342" s="425"/>
      <c r="AD342" s="425"/>
      <c r="AE342" s="425"/>
      <c r="AF342" s="426"/>
      <c r="AG342" s="343" t="s">
        <v>393</v>
      </c>
      <c r="AH342" s="374" t="s">
        <v>398</v>
      </c>
      <c r="AI342" s="426"/>
      <c r="AJ342" s="343" t="s">
        <v>408</v>
      </c>
      <c r="AK342" s="374" t="s">
        <v>270</v>
      </c>
      <c r="AL342" s="426"/>
    </row>
    <row r="343" spans="1:38" ht="14.25" customHeight="1" thickTop="1" x14ac:dyDescent="0.2">
      <c r="A343" s="395" t="s">
        <v>533</v>
      </c>
      <c r="B343" s="374" t="s">
        <v>63</v>
      </c>
      <c r="C343" s="374" t="s">
        <v>76</v>
      </c>
      <c r="D343" s="374" t="s">
        <v>93</v>
      </c>
      <c r="E343" s="374" t="s">
        <v>106</v>
      </c>
      <c r="F343" s="374" t="s">
        <v>131</v>
      </c>
      <c r="G343" s="374" t="s">
        <v>169</v>
      </c>
      <c r="H343" s="374" t="s">
        <v>176</v>
      </c>
      <c r="I343" s="374" t="s">
        <v>181</v>
      </c>
      <c r="J343" s="374" t="s">
        <v>189</v>
      </c>
      <c r="K343" s="374" t="s">
        <v>206</v>
      </c>
      <c r="L343" s="374" t="s">
        <v>216</v>
      </c>
      <c r="M343" s="374" t="s">
        <v>230</v>
      </c>
      <c r="N343" s="344"/>
      <c r="O343" s="374" t="s">
        <v>236</v>
      </c>
      <c r="P343" s="374" t="s">
        <v>243</v>
      </c>
      <c r="Q343" s="374" t="s">
        <v>249</v>
      </c>
      <c r="R343" s="374" t="s">
        <v>254</v>
      </c>
      <c r="S343" s="374" t="s">
        <v>257</v>
      </c>
      <c r="T343" s="374" t="s">
        <v>265</v>
      </c>
      <c r="U343" s="374" t="s">
        <v>270</v>
      </c>
      <c r="V343" s="374" t="s">
        <v>274</v>
      </c>
      <c r="W343" s="374" t="s">
        <v>296</v>
      </c>
      <c r="X343" s="374" t="s">
        <v>314</v>
      </c>
      <c r="Y343" s="374" t="s">
        <v>319</v>
      </c>
      <c r="Z343" s="374" t="s">
        <v>332</v>
      </c>
      <c r="AA343" s="374" t="s">
        <v>342</v>
      </c>
      <c r="AB343" s="374" t="s">
        <v>357</v>
      </c>
      <c r="AC343" s="374" t="s">
        <v>368</v>
      </c>
      <c r="AD343" s="374" t="s">
        <v>372</v>
      </c>
      <c r="AE343" s="374" t="s">
        <v>383</v>
      </c>
      <c r="AF343" s="374" t="s">
        <v>387</v>
      </c>
      <c r="AG343" s="374" t="s">
        <v>394</v>
      </c>
      <c r="AH343" s="374" t="s">
        <v>399</v>
      </c>
      <c r="AI343" s="374" t="s">
        <v>405</v>
      </c>
      <c r="AJ343" s="374" t="s">
        <v>409</v>
      </c>
      <c r="AK343" s="374" t="s">
        <v>270</v>
      </c>
      <c r="AL343" s="374" t="s">
        <v>519</v>
      </c>
    </row>
    <row r="344" spans="1:38" ht="13.5" customHeight="1" thickBot="1" x14ac:dyDescent="0.25">
      <c r="A344" s="396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44"/>
      <c r="O344" s="375"/>
      <c r="P344" s="375"/>
      <c r="Q344" s="375"/>
      <c r="R344" s="375"/>
      <c r="S344" s="375"/>
      <c r="T344" s="375"/>
      <c r="U344" s="375"/>
      <c r="V344" s="375"/>
      <c r="W344" s="375"/>
      <c r="X344" s="375"/>
      <c r="Y344" s="375"/>
      <c r="Z344" s="375"/>
      <c r="AA344" s="375"/>
      <c r="AB344" s="375"/>
      <c r="AC344" s="375"/>
      <c r="AD344" s="375"/>
      <c r="AE344" s="375"/>
      <c r="AF344" s="375"/>
      <c r="AG344" s="375"/>
      <c r="AH344" s="375"/>
      <c r="AI344" s="375"/>
      <c r="AJ344" s="375"/>
      <c r="AK344" s="375"/>
      <c r="AL344" s="375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0</v>
      </c>
      <c r="D345" s="46">
        <f>IFERROR(X36*H36,"0")+IFERROR(X37*H37,"0")+IFERROR(X38*H38,"0")</f>
        <v>0</v>
      </c>
      <c r="E345" s="46">
        <f>IFERROR(X43*H43,"0")+IFERROR(X44*H44,"0")+IFERROR(X45*H45,"0")+IFERROR(X46*H46,"0")+IFERROR(X47*H47,"0")+IFERROR(X48*H48,"0")+IFERROR(X49*H49,"0")+IFERROR(X50*H50,"0")+IFERROR(X51*H51,"0")</f>
        <v>902.40000000000009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5" s="46">
        <f>IFERROR(X81*H81,"0")+IFERROR(X82*H82,"0")</f>
        <v>480</v>
      </c>
      <c r="H345" s="46">
        <f>IFERROR(X87*H87,"0")</f>
        <v>0</v>
      </c>
      <c r="I345" s="46">
        <f>IFERROR(X92*H92,"0")+IFERROR(X93*H93,"0")</f>
        <v>151.19999999999999</v>
      </c>
      <c r="J345" s="46">
        <f>IFERROR(X98*H98,"0")+IFERROR(X99*H99,"0")+IFERROR(X100*H100,"0")+IFERROR(X101*H101,"0")+IFERROR(X102*H102,"0")+IFERROR(X103*H103,"0")</f>
        <v>1520.4</v>
      </c>
      <c r="K345" s="46">
        <f>IFERROR(X108*H108,"0")+IFERROR(X109*H109,"0")+IFERROR(X110*H110,"0")</f>
        <v>0</v>
      </c>
      <c r="L345" s="46">
        <f>IFERROR(X115*H115,"0")+IFERROR(X116*H116,"0")+IFERROR(X117*H117,"0")+IFERROR(X118*H118,"0")+IFERROR(X119*H119,"0")+IFERROR(X120*H120,"0")</f>
        <v>3561.6000000000004</v>
      </c>
      <c r="M345" s="46">
        <f>IFERROR(X125*H125,"0")+IFERROR(X126*H126,"0")</f>
        <v>1050</v>
      </c>
      <c r="N345" s="344"/>
      <c r="O345" s="46">
        <f>IFERROR(X131*H131,"0")+IFERROR(X132*H132,"0")</f>
        <v>546</v>
      </c>
      <c r="P345" s="46">
        <f>IFERROR(X137*H137,"0")+IFERROR(X138*H138,"0")</f>
        <v>378</v>
      </c>
      <c r="Q345" s="46">
        <f>IFERROR(X143*H143,"0")</f>
        <v>84</v>
      </c>
      <c r="R345" s="46">
        <f>IFERROR(X148*H148,"0")</f>
        <v>0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240</v>
      </c>
      <c r="W345" s="46">
        <f>IFERROR(X184*H184,"0")+IFERROR(X185*H185,"0")+IFERROR(X186*H186,"0")+IFERROR(X190*H190,"0")</f>
        <v>546</v>
      </c>
      <c r="X345" s="46">
        <f>IFERROR(X195*H195,"0")</f>
        <v>0</v>
      </c>
      <c r="Y345" s="46">
        <f>IFERROR(X201*H201,"0")+IFERROR(X202*H202,"0")+IFERROR(X203*H203,"0")+IFERROR(X204*H204,"0")</f>
        <v>100.8</v>
      </c>
      <c r="Z345" s="46">
        <f>IFERROR(X209*H209,"0")+IFERROR(X210*H210,"0")+IFERROR(X211*H211,"0")</f>
        <v>739.2</v>
      </c>
      <c r="AA345" s="46">
        <f>IFERROR(X216*H216,"0")+IFERROR(X217*H217,"0")+IFERROR(X218*H218,"0")+IFERROR(X219*H219,"0")+IFERROR(X220*H220,"0")+IFERROR(X221*H221,"0")</f>
        <v>537.6</v>
      </c>
      <c r="AB345" s="46">
        <f>IFERROR(X226*H226,"0")+IFERROR(X227*H227,"0")+IFERROR(X228*H228,"0")+IFERROR(X229*H229,"0")</f>
        <v>0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0</v>
      </c>
      <c r="AG345" s="46">
        <f>IFERROR(X258*H258,"0")</f>
        <v>0</v>
      </c>
      <c r="AH345" s="46">
        <f>IFERROR(X264*H264,"0")+IFERROR(X265*H265,"0")</f>
        <v>300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865.31999999999994</v>
      </c>
      <c r="AL345" s="46">
        <f>IFERROR(X332*H332,"0")</f>
        <v>0</v>
      </c>
    </row>
    <row r="346" spans="1:38" ht="13.5" customHeight="1" thickTop="1" x14ac:dyDescent="0.2">
      <c r="C346" s="344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6760.8</v>
      </c>
      <c r="B348" s="60">
        <f>SUMPRODUCT(--(BB:BB="ПГП"),--(W:W="кор"),H:H,Y:Y)+SUMPRODUCT(--(BB:BB="ПГП"),--(W:W="кг"),Y:Y)</f>
        <v>5241.7200000000012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34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520,40"/>
        <filter val="100,80"/>
        <filter val="112,00"/>
        <filter val="12 002,52"/>
        <filter val="12,00"/>
        <filter val="120,00"/>
        <filter val="126,00"/>
        <filter val="13 230,03"/>
        <filter val="132,00"/>
        <filter val="134,00"/>
        <filter val="14 105,03"/>
        <filter val="14,00"/>
        <filter val="144,00"/>
        <filter val="151,20"/>
        <filter val="182,00"/>
        <filter val="2 708,00"/>
        <filter val="219,52"/>
        <filter val="224,00"/>
        <filter val="24,00"/>
        <filter val="240,00"/>
        <filter val="252,00"/>
        <filter val="28,00"/>
        <filter val="3 561,60"/>
        <filter val="300,00"/>
        <filter val="312,00"/>
        <filter val="35"/>
        <filter val="350,00"/>
        <filter val="36,00"/>
        <filter val="378,00"/>
        <filter val="42,00"/>
        <filter val="420,00"/>
        <filter val="48,00"/>
        <filter val="480,00"/>
        <filter val="501,80"/>
        <filter val="516,00"/>
        <filter val="537,60"/>
        <filter val="546,00"/>
        <filter val="56,00"/>
        <filter val="60,00"/>
        <filter val="70,00"/>
        <filter val="739,20"/>
        <filter val="84,00"/>
        <filter val="902,40"/>
        <filter val="96,00"/>
        <filter val="98,00"/>
      </filters>
    </filterColumn>
    <filterColumn colId="29" showButton="0"/>
    <filterColumn colId="30" showButton="0"/>
  </autoFilter>
  <mergeCells count="611">
    <mergeCell ref="I343:I344"/>
    <mergeCell ref="P187:V187"/>
    <mergeCell ref="P174:V174"/>
    <mergeCell ref="P223:V223"/>
    <mergeCell ref="P52:V52"/>
    <mergeCell ref="P102:T102"/>
    <mergeCell ref="D177:E177"/>
    <mergeCell ref="D17:E18"/>
    <mergeCell ref="P71:T71"/>
    <mergeCell ref="P313:T313"/>
    <mergeCell ref="P202:T202"/>
    <mergeCell ref="P307:T307"/>
    <mergeCell ref="X17:X18"/>
    <mergeCell ref="D50:E50"/>
    <mergeCell ref="D110:E110"/>
    <mergeCell ref="D44:E44"/>
    <mergeCell ref="D120:E120"/>
    <mergeCell ref="F17:F18"/>
    <mergeCell ref="P290:V290"/>
    <mergeCell ref="N17:N18"/>
    <mergeCell ref="P297:T297"/>
    <mergeCell ref="AE343:AE344"/>
    <mergeCell ref="P145:V145"/>
    <mergeCell ref="P23:V23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U342:V342"/>
    <mergeCell ref="A255:Z255"/>
    <mergeCell ref="P126:T126"/>
    <mergeCell ref="P218:T218"/>
    <mergeCell ref="P69:V69"/>
    <mergeCell ref="P140:V140"/>
    <mergeCell ref="A136:Z136"/>
    <mergeCell ref="Q5:R5"/>
    <mergeCell ref="D234:E234"/>
    <mergeCell ref="P288:T288"/>
    <mergeCell ref="P305:V305"/>
    <mergeCell ref="P228:T228"/>
    <mergeCell ref="D171:E171"/>
    <mergeCell ref="A149:O150"/>
    <mergeCell ref="Q6:R6"/>
    <mergeCell ref="P292:T292"/>
    <mergeCell ref="D102:E102"/>
    <mergeCell ref="A269:Z269"/>
    <mergeCell ref="A8:C8"/>
    <mergeCell ref="A10:C10"/>
    <mergeCell ref="A21:Z21"/>
    <mergeCell ref="D184:E184"/>
    <mergeCell ref="A129:Z129"/>
    <mergeCell ref="A194:Z194"/>
    <mergeCell ref="A181:Z181"/>
    <mergeCell ref="D173:E173"/>
    <mergeCell ref="P101:T101"/>
    <mergeCell ref="P63:V63"/>
    <mergeCell ref="A233:Z233"/>
    <mergeCell ref="M17:M18"/>
    <mergeCell ref="O17:O18"/>
    <mergeCell ref="AD17:AF18"/>
    <mergeCell ref="A39:O40"/>
    <mergeCell ref="Q343:Q344"/>
    <mergeCell ref="P167:V167"/>
    <mergeCell ref="D101:E101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65:E265"/>
    <mergeCell ref="D216:E216"/>
    <mergeCell ref="A20:Z20"/>
    <mergeCell ref="P2:W3"/>
    <mergeCell ref="D241:E241"/>
    <mergeCell ref="D228:E228"/>
    <mergeCell ref="A23:O24"/>
    <mergeCell ref="D10:E10"/>
    <mergeCell ref="F10:G10"/>
    <mergeCell ref="A121:O122"/>
    <mergeCell ref="D270:E270"/>
    <mergeCell ref="D99:E99"/>
    <mergeCell ref="P78:V78"/>
    <mergeCell ref="A130:Z130"/>
    <mergeCell ref="P205:V205"/>
    <mergeCell ref="A52:O53"/>
    <mergeCell ref="D252:E252"/>
    <mergeCell ref="P110:T110"/>
    <mergeCell ref="D218:E218"/>
    <mergeCell ref="P197:V197"/>
    <mergeCell ref="A249:Z249"/>
    <mergeCell ref="P53:V53"/>
    <mergeCell ref="A176:Z176"/>
    <mergeCell ref="A114:Z114"/>
    <mergeCell ref="P68:V68"/>
    <mergeCell ref="A257:Z257"/>
    <mergeCell ref="A107:Z107"/>
    <mergeCell ref="P62:T62"/>
    <mergeCell ref="D310:E310"/>
    <mergeCell ref="O343:O344"/>
    <mergeCell ref="P289:V289"/>
    <mergeCell ref="D276:E276"/>
    <mergeCell ref="A83:O84"/>
    <mergeCell ref="D170:E170"/>
    <mergeCell ref="P72:T72"/>
    <mergeCell ref="G343:G344"/>
    <mergeCell ref="P323:T323"/>
    <mergeCell ref="P153:T153"/>
    <mergeCell ref="A261:Z261"/>
    <mergeCell ref="P338:V338"/>
    <mergeCell ref="S343:S344"/>
    <mergeCell ref="U343:U344"/>
    <mergeCell ref="P322:T322"/>
    <mergeCell ref="P309:T309"/>
    <mergeCell ref="D178:E178"/>
    <mergeCell ref="D172:E172"/>
    <mergeCell ref="A222:O223"/>
    <mergeCell ref="R343:R344"/>
    <mergeCell ref="Y343:Y344"/>
    <mergeCell ref="D286:E286"/>
    <mergeCell ref="D321:E321"/>
    <mergeCell ref="P39:V39"/>
    <mergeCell ref="A91:Z91"/>
    <mergeCell ref="A335:O340"/>
    <mergeCell ref="P337:V337"/>
    <mergeCell ref="P32:V32"/>
    <mergeCell ref="P134:V134"/>
    <mergeCell ref="Q13:R13"/>
    <mergeCell ref="P339:V339"/>
    <mergeCell ref="D318:E318"/>
    <mergeCell ref="P201:T201"/>
    <mergeCell ref="P241:T241"/>
    <mergeCell ref="A157:Z157"/>
    <mergeCell ref="D22:E22"/>
    <mergeCell ref="A333:O334"/>
    <mergeCell ref="D320:E320"/>
    <mergeCell ref="A284:Z284"/>
    <mergeCell ref="A127:O128"/>
    <mergeCell ref="P301:T301"/>
    <mergeCell ref="P178:T178"/>
    <mergeCell ref="P276:T276"/>
    <mergeCell ref="P270:T270"/>
    <mergeCell ref="P192:V192"/>
    <mergeCell ref="Z17:Z18"/>
    <mergeCell ref="A54:Z54"/>
    <mergeCell ref="AH342:AI342"/>
    <mergeCell ref="A295:Z295"/>
    <mergeCell ref="G17:G18"/>
    <mergeCell ref="D314:E31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P48:T48"/>
    <mergeCell ref="D292:E292"/>
    <mergeCell ref="D227:E227"/>
    <mergeCell ref="P321:T321"/>
    <mergeCell ref="P125:T125"/>
    <mergeCell ref="AB17:AB18"/>
    <mergeCell ref="P271:V271"/>
    <mergeCell ref="AK343:AK344"/>
    <mergeCell ref="AA343:AA344"/>
    <mergeCell ref="A90:Z90"/>
    <mergeCell ref="AC343:AC344"/>
    <mergeCell ref="A283:Z283"/>
    <mergeCell ref="P94:V94"/>
    <mergeCell ref="A41:Z41"/>
    <mergeCell ref="A27:Z27"/>
    <mergeCell ref="P329:V329"/>
    <mergeCell ref="P98:T98"/>
    <mergeCell ref="A214:Z214"/>
    <mergeCell ref="D317:E317"/>
    <mergeCell ref="A285:Z285"/>
    <mergeCell ref="A306:Z306"/>
    <mergeCell ref="P266:V266"/>
    <mergeCell ref="P95:V95"/>
    <mergeCell ref="A85:Z85"/>
    <mergeCell ref="D143:E143"/>
    <mergeCell ref="D319:E319"/>
    <mergeCell ref="P227:T227"/>
    <mergeCell ref="AA17:AA18"/>
    <mergeCell ref="AJ343:AJ344"/>
    <mergeCell ref="H10:M10"/>
    <mergeCell ref="AC17:AC18"/>
    <mergeCell ref="P108:T108"/>
    <mergeCell ref="A224:Z224"/>
    <mergeCell ref="F343:F344"/>
    <mergeCell ref="A199:Z199"/>
    <mergeCell ref="P251:T251"/>
    <mergeCell ref="H343:H344"/>
    <mergeCell ref="W342:X342"/>
    <mergeCell ref="A104:O105"/>
    <mergeCell ref="P45:T45"/>
    <mergeCell ref="A235:O236"/>
    <mergeCell ref="D153:E153"/>
    <mergeCell ref="P318:T318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P37:T37"/>
    <mergeCell ref="AL343:AL344"/>
    <mergeCell ref="A298:O299"/>
    <mergeCell ref="P155:V155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P332:T332"/>
    <mergeCell ref="P217:T217"/>
    <mergeCell ref="D204:E204"/>
    <mergeCell ref="D296:E296"/>
    <mergeCell ref="P104:V104"/>
    <mergeCell ref="P325:T325"/>
    <mergeCell ref="Y342:AF342"/>
    <mergeCell ref="P324:T324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D62:E62"/>
    <mergeCell ref="D56:E56"/>
    <mergeCell ref="D74:E74"/>
    <mergeCell ref="P87:T87"/>
    <mergeCell ref="D201:E201"/>
    <mergeCell ref="D132:E132"/>
    <mergeCell ref="P211:T211"/>
    <mergeCell ref="P154:T154"/>
    <mergeCell ref="P247:V247"/>
    <mergeCell ref="A271:O272"/>
    <mergeCell ref="D75:E75"/>
    <mergeCell ref="A158:Z158"/>
    <mergeCell ref="P327:T327"/>
    <mergeCell ref="P105:V105"/>
    <mergeCell ref="A141:Z141"/>
    <mergeCell ref="A144:O145"/>
    <mergeCell ref="A135:Z135"/>
    <mergeCell ref="P230:V230"/>
    <mergeCell ref="P281:V281"/>
    <mergeCell ref="D226:E226"/>
    <mergeCell ref="A106:Z106"/>
    <mergeCell ref="P334:V334"/>
    <mergeCell ref="P294:V294"/>
    <mergeCell ref="D46:E46"/>
    <mergeCell ref="V5:W5"/>
    <mergeCell ref="P212:V212"/>
    <mergeCell ref="A142:Z142"/>
    <mergeCell ref="Q8:R8"/>
    <mergeCell ref="P311:T311"/>
    <mergeCell ref="D219:E219"/>
    <mergeCell ref="P254:V254"/>
    <mergeCell ref="P83:V83"/>
    <mergeCell ref="A79:Z79"/>
    <mergeCell ref="T6:U9"/>
    <mergeCell ref="Q10:R10"/>
    <mergeCell ref="D185:E185"/>
    <mergeCell ref="P296:T296"/>
    <mergeCell ref="A208:Z208"/>
    <mergeCell ref="P84:V84"/>
    <mergeCell ref="D43:E43"/>
    <mergeCell ref="P149:V149"/>
    <mergeCell ref="P216:T216"/>
    <mergeCell ref="D137:E137"/>
    <mergeCell ref="P51:T51"/>
    <mergeCell ref="J9:M9"/>
    <mergeCell ref="H17:H18"/>
    <mergeCell ref="D280:E280"/>
    <mergeCell ref="A160:O161"/>
    <mergeCell ref="D109:E109"/>
    <mergeCell ref="P138:T138"/>
    <mergeCell ref="T5:U5"/>
    <mergeCell ref="D119:E119"/>
    <mergeCell ref="P76:T76"/>
    <mergeCell ref="D190:E190"/>
    <mergeCell ref="D246:E246"/>
    <mergeCell ref="P203:T203"/>
    <mergeCell ref="H5:M5"/>
    <mergeCell ref="D6:M6"/>
    <mergeCell ref="P177:T177"/>
    <mergeCell ref="P226:T226"/>
    <mergeCell ref="P93:T93"/>
    <mergeCell ref="A9:C9"/>
    <mergeCell ref="D202:E202"/>
    <mergeCell ref="A242:O243"/>
    <mergeCell ref="A191:O192"/>
    <mergeCell ref="P49:T49"/>
    <mergeCell ref="A166:O167"/>
    <mergeCell ref="P36:T36"/>
    <mergeCell ref="A58:O59"/>
    <mergeCell ref="D49:E49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A277:O278"/>
    <mergeCell ref="D264:E264"/>
    <mergeCell ref="A133:O134"/>
    <mergeCell ref="D220:E220"/>
    <mergeCell ref="D93:E93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P195:T195"/>
    <mergeCell ref="A17:A18"/>
    <mergeCell ref="A189:Z189"/>
    <mergeCell ref="C17:C18"/>
    <mergeCell ref="K17:K18"/>
    <mergeCell ref="D103:E103"/>
    <mergeCell ref="D37:E37"/>
    <mergeCell ref="P66:T66"/>
    <mergeCell ref="P137:T137"/>
    <mergeCell ref="D9:E9"/>
    <mergeCell ref="D118:E118"/>
    <mergeCell ref="F9:G9"/>
    <mergeCell ref="D38:E38"/>
    <mergeCell ref="P132:T132"/>
    <mergeCell ref="A12:M12"/>
    <mergeCell ref="P74:T74"/>
    <mergeCell ref="A19:Z19"/>
    <mergeCell ref="A14:M14"/>
    <mergeCell ref="V6:W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Q9:R9"/>
    <mergeCell ref="A113:Z113"/>
    <mergeCell ref="P278:V278"/>
    <mergeCell ref="A97:Z97"/>
    <mergeCell ref="D322:E322"/>
    <mergeCell ref="Q11:R11"/>
    <mergeCell ref="A250:Z250"/>
    <mergeCell ref="A238:Z238"/>
    <mergeCell ref="P316:T316"/>
    <mergeCell ref="D66:E66"/>
    <mergeCell ref="D126:E126"/>
    <mergeCell ref="P209:T209"/>
    <mergeCell ref="A86:Z86"/>
    <mergeCell ref="P161:V161"/>
    <mergeCell ref="A151:Z151"/>
    <mergeCell ref="AG343:AG344"/>
    <mergeCell ref="A253:O254"/>
    <mergeCell ref="P117:T117"/>
    <mergeCell ref="D311:E311"/>
    <mergeCell ref="D115:E115"/>
    <mergeCell ref="P280:T280"/>
    <mergeCell ref="Q12:R12"/>
    <mergeCell ref="A68:O69"/>
    <mergeCell ref="P196:V196"/>
    <mergeCell ref="P119:T119"/>
    <mergeCell ref="P246:T246"/>
    <mergeCell ref="P133:V133"/>
    <mergeCell ref="A328:O329"/>
    <mergeCell ref="P298:V298"/>
    <mergeCell ref="P127:V127"/>
    <mergeCell ref="A123:Z123"/>
    <mergeCell ref="I17:I18"/>
    <mergeCell ref="J343:J344"/>
    <mergeCell ref="P287:T287"/>
    <mergeCell ref="L343:L344"/>
    <mergeCell ref="D72:E72"/>
    <mergeCell ref="P267:V267"/>
    <mergeCell ref="P312:T312"/>
    <mergeCell ref="A331:Z331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P59:V59"/>
    <mergeCell ref="D211:E211"/>
    <mergeCell ref="A300:Z300"/>
    <mergeCell ref="P335:V335"/>
    <mergeCell ref="P40:V40"/>
    <mergeCell ref="A163:Z163"/>
    <mergeCell ref="D28:E28"/>
    <mergeCell ref="D343:D344"/>
    <mergeCell ref="D326:E326"/>
    <mergeCell ref="D313:E313"/>
    <mergeCell ref="P184:T184"/>
    <mergeCell ref="A174:O175"/>
    <mergeCell ref="M343:M344"/>
    <mergeCell ref="A179:O180"/>
    <mergeCell ref="P171:T171"/>
    <mergeCell ref="D1:F1"/>
    <mergeCell ref="P47:T47"/>
    <mergeCell ref="P282:V282"/>
    <mergeCell ref="P111:V111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A168:Z168"/>
    <mergeCell ref="P33:V33"/>
    <mergeCell ref="H1:Q1"/>
    <mergeCell ref="P120:T120"/>
    <mergeCell ref="AF343:AF344"/>
    <mergeCell ref="AH343:AH344"/>
    <mergeCell ref="P333:V333"/>
    <mergeCell ref="D316:E316"/>
    <mergeCell ref="D210:E210"/>
    <mergeCell ref="D308:E308"/>
    <mergeCell ref="D209:E209"/>
    <mergeCell ref="D87:E87"/>
    <mergeCell ref="P188:V188"/>
    <mergeCell ref="A187:O188"/>
    <mergeCell ref="D301:E301"/>
    <mergeCell ref="P116:T116"/>
    <mergeCell ref="P103:T103"/>
    <mergeCell ref="A293:O294"/>
    <mergeCell ref="P286:T286"/>
    <mergeCell ref="A304:O305"/>
    <mergeCell ref="P139:V139"/>
    <mergeCell ref="AB343:AB344"/>
    <mergeCell ref="T343:T344"/>
    <mergeCell ref="P243:V243"/>
    <mergeCell ref="P310:T310"/>
    <mergeCell ref="A330:Z330"/>
    <mergeCell ref="A268:Z268"/>
    <mergeCell ref="P222:V222"/>
    <mergeCell ref="P340:V340"/>
    <mergeCell ref="D117:E117"/>
    <mergeCell ref="D92:E92"/>
    <mergeCell ref="D30:E30"/>
    <mergeCell ref="D67:E67"/>
    <mergeCell ref="D5:E5"/>
    <mergeCell ref="D303:E303"/>
    <mergeCell ref="A32:O33"/>
    <mergeCell ref="D7:M7"/>
    <mergeCell ref="P92:T92"/>
    <mergeCell ref="P156:V156"/>
    <mergeCell ref="A152:Z152"/>
    <mergeCell ref="D315:E315"/>
    <mergeCell ref="D302:E302"/>
    <mergeCell ref="A60:Z60"/>
    <mergeCell ref="P252:T252"/>
    <mergeCell ref="P81:T81"/>
    <mergeCell ref="D195:E195"/>
    <mergeCell ref="P299:V299"/>
    <mergeCell ref="A124:Z124"/>
    <mergeCell ref="P99:T99"/>
    <mergeCell ref="D287:E287"/>
    <mergeCell ref="P170:T170"/>
    <mergeCell ref="A94:O95"/>
    <mergeCell ref="E343:E344"/>
    <mergeCell ref="P173:T173"/>
    <mergeCell ref="P29:T29"/>
    <mergeCell ref="P100:T100"/>
    <mergeCell ref="D81:E81"/>
    <mergeCell ref="P265:T265"/>
    <mergeCell ref="D8:M8"/>
    <mergeCell ref="P44:T44"/>
    <mergeCell ref="P31:T31"/>
    <mergeCell ref="A291:Z291"/>
    <mergeCell ref="W343:W344"/>
    <mergeCell ref="P180:V180"/>
    <mergeCell ref="A70:Z70"/>
    <mergeCell ref="A212:O213"/>
    <mergeCell ref="P148:T148"/>
    <mergeCell ref="P175:V175"/>
    <mergeCell ref="P240:T240"/>
    <mergeCell ref="A279:Z279"/>
    <mergeCell ref="A343:A344"/>
    <mergeCell ref="P248:V248"/>
    <mergeCell ref="C343:C344"/>
    <mergeCell ref="D131:E131"/>
    <mergeCell ref="D258:E258"/>
    <mergeCell ref="P235:V235"/>
    <mergeCell ref="B343:B344"/>
    <mergeCell ref="V343:V344"/>
    <mergeCell ref="X343:X344"/>
    <mergeCell ref="A80:Z80"/>
    <mergeCell ref="A281:O282"/>
    <mergeCell ref="A55:Z55"/>
    <mergeCell ref="P172:T172"/>
    <mergeCell ref="R1:T1"/>
    <mergeCell ref="D71:E71"/>
    <mergeCell ref="P28:T28"/>
    <mergeCell ref="P221:T221"/>
    <mergeCell ref="P326:T326"/>
    <mergeCell ref="D332:E332"/>
    <mergeCell ref="D307:E307"/>
    <mergeCell ref="A139:O140"/>
    <mergeCell ref="P165:T165"/>
    <mergeCell ref="D98:E98"/>
    <mergeCell ref="D73:E73"/>
    <mergeCell ref="P77:V77"/>
    <mergeCell ref="P30:T30"/>
    <mergeCell ref="A200:Z200"/>
    <mergeCell ref="P179:V179"/>
    <mergeCell ref="P166:V166"/>
    <mergeCell ref="P206:V206"/>
    <mergeCell ref="P73:T73"/>
    <mergeCell ref="P315:T315"/>
    <mergeCell ref="P302:T302"/>
    <mergeCell ref="A34:Z34"/>
    <mergeCell ref="H9:I9"/>
    <mergeCell ref="D45:E45"/>
    <mergeCell ref="P24:V24"/>
    <mergeCell ref="P260:V260"/>
    <mergeCell ref="P89:V89"/>
    <mergeCell ref="D297:E297"/>
    <mergeCell ref="P259:V259"/>
    <mergeCell ref="P88:V88"/>
    <mergeCell ref="D312:E312"/>
    <mergeCell ref="A65:Z65"/>
    <mergeCell ref="P220:T220"/>
    <mergeCell ref="A63:O64"/>
    <mergeCell ref="B17:B18"/>
    <mergeCell ref="A77:O78"/>
    <mergeCell ref="P56:T56"/>
    <mergeCell ref="V10:W10"/>
    <mergeCell ref="D47:E47"/>
    <mergeCell ref="W17:W18"/>
    <mergeCell ref="P234:T234"/>
    <mergeCell ref="A215:Z2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:X62 X66:X67 X71:X76 X87 X100 X102 X109:X110 X132 X143 X148 X153:X154 X159 X170 X173 X177:X178 X190 X195 X204 X210 X216 X218:X220 X226:X228 X234 X239:X241 X246 X251 X258 X270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81 X92:X93 X98 X103 X108 X115 X118 X120 X131 X137 X165 X171:X172 X186 X201:X203 X211 X217 X221 X229 X252 X265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2 X99 X101 X116:X117 X119 X125:X126 X138 X184:X185 X209 X264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2025-03-12T11:40:05Z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