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5927E4-27F6-4F2C-964D-F89E87DD9A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BP559" i="1" s="1"/>
  <c r="P559" i="1"/>
  <c r="BO558" i="1"/>
  <c r="BM558" i="1"/>
  <c r="Y558" i="1"/>
  <c r="BP558" i="1" s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P542" i="1"/>
  <c r="BO541" i="1"/>
  <c r="BM541" i="1"/>
  <c r="Y541" i="1"/>
  <c r="X539" i="1"/>
  <c r="X538" i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BO534" i="1"/>
  <c r="BM534" i="1"/>
  <c r="Y534" i="1"/>
  <c r="P534" i="1"/>
  <c r="BO533" i="1"/>
  <c r="BM533" i="1"/>
  <c r="Y533" i="1"/>
  <c r="BP533" i="1" s="1"/>
  <c r="P533" i="1"/>
  <c r="BO532" i="1"/>
  <c r="BM532" i="1"/>
  <c r="Y532" i="1"/>
  <c r="BO531" i="1"/>
  <c r="BM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8" i="1"/>
  <c r="X187" i="1"/>
  <c r="BO186" i="1"/>
  <c r="BM186" i="1"/>
  <c r="Y186" i="1"/>
  <c r="P186" i="1"/>
  <c r="BO185" i="1"/>
  <c r="BM185" i="1"/>
  <c r="Y185" i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P139" i="1"/>
  <c r="X136" i="1"/>
  <c r="X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P98" i="1"/>
  <c r="BO97" i="1"/>
  <c r="BM97" i="1"/>
  <c r="Y97" i="1"/>
  <c r="BP97" i="1" s="1"/>
  <c r="P97" i="1"/>
  <c r="X95" i="1"/>
  <c r="X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X88" i="1"/>
  <c r="X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Z29" i="1" l="1"/>
  <c r="Z30" i="1" s="1"/>
  <c r="BN29" i="1"/>
  <c r="BP29" i="1"/>
  <c r="Y30" i="1"/>
  <c r="Z35" i="1"/>
  <c r="BN35" i="1"/>
  <c r="Z97" i="1"/>
  <c r="BN97" i="1"/>
  <c r="Z222" i="1"/>
  <c r="BN222" i="1"/>
  <c r="Z227" i="1"/>
  <c r="BN227" i="1"/>
  <c r="Z277" i="1"/>
  <c r="Z278" i="1" s="1"/>
  <c r="BN277" i="1"/>
  <c r="BP277" i="1"/>
  <c r="Y278" i="1"/>
  <c r="Z282" i="1"/>
  <c r="BN282" i="1"/>
  <c r="Z370" i="1"/>
  <c r="BN370" i="1"/>
  <c r="Y426" i="1"/>
  <c r="Y545" i="1"/>
  <c r="Z50" i="1"/>
  <c r="BN50" i="1"/>
  <c r="Z84" i="1"/>
  <c r="BN84" i="1"/>
  <c r="Z112" i="1"/>
  <c r="BN112" i="1"/>
  <c r="Z160" i="1"/>
  <c r="BN160" i="1"/>
  <c r="Z183" i="1"/>
  <c r="BN183" i="1"/>
  <c r="Z214" i="1"/>
  <c r="BN214" i="1"/>
  <c r="Z240" i="1"/>
  <c r="BN240" i="1"/>
  <c r="Z266" i="1"/>
  <c r="BN266" i="1"/>
  <c r="Z293" i="1"/>
  <c r="BN293" i="1"/>
  <c r="Z358" i="1"/>
  <c r="BN358" i="1"/>
  <c r="Z382" i="1"/>
  <c r="BN382" i="1"/>
  <c r="Z419" i="1"/>
  <c r="BN419" i="1"/>
  <c r="Z424" i="1"/>
  <c r="BN424" i="1"/>
  <c r="BP424" i="1"/>
  <c r="Z529" i="1"/>
  <c r="BN529" i="1"/>
  <c r="Z530" i="1"/>
  <c r="BN530" i="1"/>
  <c r="Z533" i="1"/>
  <c r="BN533" i="1"/>
  <c r="Z536" i="1"/>
  <c r="BN536" i="1"/>
  <c r="Z537" i="1"/>
  <c r="BN537" i="1"/>
  <c r="Z542" i="1"/>
  <c r="BN542" i="1"/>
  <c r="Z543" i="1"/>
  <c r="BN543" i="1"/>
  <c r="Z544" i="1"/>
  <c r="BN544" i="1"/>
  <c r="Z554" i="1"/>
  <c r="BN554" i="1"/>
  <c r="Z557" i="1"/>
  <c r="BN557" i="1"/>
  <c r="Z558" i="1"/>
  <c r="BN558" i="1"/>
  <c r="Z559" i="1"/>
  <c r="BN559" i="1"/>
  <c r="BP78" i="1"/>
  <c r="BN78" i="1"/>
  <c r="Z78" i="1"/>
  <c r="BP103" i="1"/>
  <c r="BN103" i="1"/>
  <c r="Z103" i="1"/>
  <c r="BP139" i="1"/>
  <c r="BN139" i="1"/>
  <c r="Z139" i="1"/>
  <c r="BP179" i="1"/>
  <c r="BN179" i="1"/>
  <c r="Z179" i="1"/>
  <c r="BP208" i="1"/>
  <c r="BN208" i="1"/>
  <c r="Z208" i="1"/>
  <c r="BP236" i="1"/>
  <c r="BN236" i="1"/>
  <c r="Z236" i="1"/>
  <c r="BP255" i="1"/>
  <c r="BN255" i="1"/>
  <c r="Z255" i="1"/>
  <c r="BP289" i="1"/>
  <c r="BN289" i="1"/>
  <c r="Z289" i="1"/>
  <c r="BP352" i="1"/>
  <c r="BN352" i="1"/>
  <c r="Z352" i="1"/>
  <c r="BP376" i="1"/>
  <c r="BN376" i="1"/>
  <c r="Z376" i="1"/>
  <c r="BP413" i="1"/>
  <c r="BN413" i="1"/>
  <c r="Z413" i="1"/>
  <c r="BP450" i="1"/>
  <c r="BN450" i="1"/>
  <c r="Z450" i="1"/>
  <c r="BP525" i="1"/>
  <c r="BN525" i="1"/>
  <c r="Z525" i="1"/>
  <c r="X643" i="1"/>
  <c r="Z23" i="1"/>
  <c r="BN23" i="1"/>
  <c r="Z39" i="1"/>
  <c r="BN39" i="1"/>
  <c r="Z54" i="1"/>
  <c r="BN54" i="1"/>
  <c r="Z60" i="1"/>
  <c r="BN60" i="1"/>
  <c r="BP66" i="1"/>
  <c r="BN66" i="1"/>
  <c r="Z66" i="1"/>
  <c r="BP91" i="1"/>
  <c r="BN91" i="1"/>
  <c r="Z91" i="1"/>
  <c r="BP124" i="1"/>
  <c r="BN124" i="1"/>
  <c r="Z124" i="1"/>
  <c r="BP168" i="1"/>
  <c r="BN168" i="1"/>
  <c r="Z168" i="1"/>
  <c r="BP192" i="1"/>
  <c r="BN192" i="1"/>
  <c r="Z192" i="1"/>
  <c r="BP196" i="1"/>
  <c r="BN196" i="1"/>
  <c r="Z196" i="1"/>
  <c r="BP218" i="1"/>
  <c r="BN218" i="1"/>
  <c r="Z218" i="1"/>
  <c r="BP247" i="1"/>
  <c r="BN247" i="1"/>
  <c r="Z247" i="1"/>
  <c r="BP270" i="1"/>
  <c r="BN270" i="1"/>
  <c r="Z270" i="1"/>
  <c r="BP328" i="1"/>
  <c r="BN328" i="1"/>
  <c r="Z328" i="1"/>
  <c r="BP366" i="1"/>
  <c r="BN366" i="1"/>
  <c r="Z366" i="1"/>
  <c r="BP399" i="1"/>
  <c r="BN399" i="1"/>
  <c r="Z399" i="1"/>
  <c r="BP436" i="1"/>
  <c r="BN436" i="1"/>
  <c r="Z436" i="1"/>
  <c r="BP451" i="1"/>
  <c r="BN451" i="1"/>
  <c r="Z451" i="1"/>
  <c r="BP565" i="1"/>
  <c r="BN565" i="1"/>
  <c r="Z565" i="1"/>
  <c r="BP62" i="1"/>
  <c r="BN62" i="1"/>
  <c r="Z62" i="1"/>
  <c r="BP76" i="1"/>
  <c r="BN76" i="1"/>
  <c r="Z76" i="1"/>
  <c r="BP86" i="1"/>
  <c r="BN86" i="1"/>
  <c r="Z86" i="1"/>
  <c r="BP101" i="1"/>
  <c r="BN101" i="1"/>
  <c r="Z101" i="1"/>
  <c r="BP118" i="1"/>
  <c r="BN118" i="1"/>
  <c r="Z118" i="1"/>
  <c r="BP134" i="1"/>
  <c r="BN134" i="1"/>
  <c r="Z134" i="1"/>
  <c r="BP162" i="1"/>
  <c r="BN162" i="1"/>
  <c r="Z162" i="1"/>
  <c r="BP185" i="1"/>
  <c r="BN185" i="1"/>
  <c r="Z185" i="1"/>
  <c r="BP206" i="1"/>
  <c r="BN206" i="1"/>
  <c r="Z206" i="1"/>
  <c r="BP216" i="1"/>
  <c r="BN216" i="1"/>
  <c r="Z216" i="1"/>
  <c r="BP229" i="1"/>
  <c r="BN229" i="1"/>
  <c r="Z229" i="1"/>
  <c r="BP242" i="1"/>
  <c r="BN242" i="1"/>
  <c r="Z242" i="1"/>
  <c r="BP253" i="1"/>
  <c r="BN253" i="1"/>
  <c r="Z253" i="1"/>
  <c r="BP268" i="1"/>
  <c r="BN268" i="1"/>
  <c r="Z268" i="1"/>
  <c r="BP284" i="1"/>
  <c r="BN284" i="1"/>
  <c r="Z284" i="1"/>
  <c r="BP308" i="1"/>
  <c r="BN308" i="1"/>
  <c r="Z308" i="1"/>
  <c r="Y314" i="1"/>
  <c r="BP313" i="1"/>
  <c r="BN313" i="1"/>
  <c r="Z313" i="1"/>
  <c r="Z314" i="1" s="1"/>
  <c r="Y319" i="1"/>
  <c r="Y318" i="1"/>
  <c r="BP317" i="1"/>
  <c r="BN317" i="1"/>
  <c r="Z317" i="1"/>
  <c r="Z318" i="1" s="1"/>
  <c r="BP321" i="1"/>
  <c r="BN321" i="1"/>
  <c r="Z321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8" i="1"/>
  <c r="BN438" i="1"/>
  <c r="Z438" i="1"/>
  <c r="B652" i="1"/>
  <c r="X644" i="1"/>
  <c r="X645" i="1" s="1"/>
  <c r="Z25" i="1"/>
  <c r="BN25" i="1"/>
  <c r="X642" i="1"/>
  <c r="Z37" i="1"/>
  <c r="BN37" i="1"/>
  <c r="Z43" i="1"/>
  <c r="BN43" i="1"/>
  <c r="BP43" i="1"/>
  <c r="D652" i="1"/>
  <c r="Z52" i="1"/>
  <c r="BN52" i="1"/>
  <c r="BP68" i="1"/>
  <c r="BN68" i="1"/>
  <c r="Z68" i="1"/>
  <c r="BP80" i="1"/>
  <c r="BN80" i="1"/>
  <c r="Z80" i="1"/>
  <c r="BP93" i="1"/>
  <c r="BN93" i="1"/>
  <c r="Z93" i="1"/>
  <c r="F652" i="1"/>
  <c r="BP110" i="1"/>
  <c r="BN110" i="1"/>
  <c r="Z110" i="1"/>
  <c r="BP126" i="1"/>
  <c r="BN126" i="1"/>
  <c r="Z126" i="1"/>
  <c r="BP145" i="1"/>
  <c r="BN145" i="1"/>
  <c r="Z145" i="1"/>
  <c r="BP149" i="1"/>
  <c r="BN149" i="1"/>
  <c r="Z149" i="1"/>
  <c r="Y176" i="1"/>
  <c r="Y175" i="1"/>
  <c r="BP174" i="1"/>
  <c r="BN174" i="1"/>
  <c r="Z174" i="1"/>
  <c r="Z175" i="1" s="1"/>
  <c r="BP181" i="1"/>
  <c r="BN181" i="1"/>
  <c r="Z181" i="1"/>
  <c r="Y209" i="1"/>
  <c r="BP202" i="1"/>
  <c r="BN202" i="1"/>
  <c r="Z202" i="1"/>
  <c r="BP212" i="1"/>
  <c r="BN212" i="1"/>
  <c r="Z212" i="1"/>
  <c r="BP220" i="1"/>
  <c r="BN220" i="1"/>
  <c r="Z220" i="1"/>
  <c r="BP238" i="1"/>
  <c r="BN238" i="1"/>
  <c r="Z238" i="1"/>
  <c r="Y256" i="1"/>
  <c r="BP249" i="1"/>
  <c r="BN249" i="1"/>
  <c r="Z249" i="1"/>
  <c r="Y261" i="1"/>
  <c r="Y260" i="1"/>
  <c r="BP259" i="1"/>
  <c r="BN259" i="1"/>
  <c r="Z259" i="1"/>
  <c r="Z260" i="1" s="1"/>
  <c r="BP264" i="1"/>
  <c r="BN264" i="1"/>
  <c r="Z264" i="1"/>
  <c r="BP272" i="1"/>
  <c r="BN272" i="1"/>
  <c r="Z272" i="1"/>
  <c r="BP291" i="1"/>
  <c r="BN291" i="1"/>
  <c r="Z291" i="1"/>
  <c r="Y334" i="1"/>
  <c r="BP332" i="1"/>
  <c r="BN332" i="1"/>
  <c r="Z332" i="1"/>
  <c r="BP354" i="1"/>
  <c r="BN354" i="1"/>
  <c r="Z354" i="1"/>
  <c r="BP368" i="1"/>
  <c r="BN368" i="1"/>
  <c r="Z368" i="1"/>
  <c r="Y377" i="1"/>
  <c r="BP388" i="1"/>
  <c r="BN388" i="1"/>
  <c r="Z388" i="1"/>
  <c r="BP411" i="1"/>
  <c r="BN411" i="1"/>
  <c r="Z411" i="1"/>
  <c r="Y431" i="1"/>
  <c r="Y430" i="1"/>
  <c r="BP429" i="1"/>
  <c r="BN429" i="1"/>
  <c r="Z429" i="1"/>
  <c r="Z430" i="1" s="1"/>
  <c r="BP434" i="1"/>
  <c r="BN434" i="1"/>
  <c r="Z434" i="1"/>
  <c r="BP446" i="1"/>
  <c r="BN446" i="1"/>
  <c r="Z446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484" i="1"/>
  <c r="BN484" i="1"/>
  <c r="Z48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BP563" i="1"/>
  <c r="BN563" i="1"/>
  <c r="Z563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Y64" i="1"/>
  <c r="Y72" i="1"/>
  <c r="Y88" i="1"/>
  <c r="Y105" i="1"/>
  <c r="Y152" i="1"/>
  <c r="Y231" i="1"/>
  <c r="Y362" i="1"/>
  <c r="Y363" i="1"/>
  <c r="Y421" i="1"/>
  <c r="BP453" i="1"/>
  <c r="BN453" i="1"/>
  <c r="Z453" i="1"/>
  <c r="BP469" i="1"/>
  <c r="BN469" i="1"/>
  <c r="Z469" i="1"/>
  <c r="BP475" i="1"/>
  <c r="BN475" i="1"/>
  <c r="Z475" i="1"/>
  <c r="BP527" i="1"/>
  <c r="BN527" i="1"/>
  <c r="Z527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Y455" i="1"/>
  <c r="Y26" i="1"/>
  <c r="Y46" i="1"/>
  <c r="Y57" i="1"/>
  <c r="Y81" i="1"/>
  <c r="Y87" i="1"/>
  <c r="Y115" i="1"/>
  <c r="BP125" i="1"/>
  <c r="BN125" i="1"/>
  <c r="Z125" i="1"/>
  <c r="BP129" i="1"/>
  <c r="BN129" i="1"/>
  <c r="Z129" i="1"/>
  <c r="Y136" i="1"/>
  <c r="BP133" i="1"/>
  <c r="BN133" i="1"/>
  <c r="Z133" i="1"/>
  <c r="Z135" i="1" s="1"/>
  <c r="Y164" i="1"/>
  <c r="BP159" i="1"/>
  <c r="BN159" i="1"/>
  <c r="Z159" i="1"/>
  <c r="Y170" i="1"/>
  <c r="BP167" i="1"/>
  <c r="BN167" i="1"/>
  <c r="Z167" i="1"/>
  <c r="Z169" i="1" s="1"/>
  <c r="BP180" i="1"/>
  <c r="BN180" i="1"/>
  <c r="Z180" i="1"/>
  <c r="BP197" i="1"/>
  <c r="BN197" i="1"/>
  <c r="Z197" i="1"/>
  <c r="Z198" i="1" s="1"/>
  <c r="Y199" i="1"/>
  <c r="BP213" i="1"/>
  <c r="BN213" i="1"/>
  <c r="Z213" i="1"/>
  <c r="BP230" i="1"/>
  <c r="BN230" i="1"/>
  <c r="Z230" i="1"/>
  <c r="K652" i="1"/>
  <c r="Y244" i="1"/>
  <c r="BP235" i="1"/>
  <c r="BN235" i="1"/>
  <c r="Z235" i="1"/>
  <c r="BP252" i="1"/>
  <c r="BN252" i="1"/>
  <c r="Z252" i="1"/>
  <c r="BP265" i="1"/>
  <c r="BN265" i="1"/>
  <c r="Z265" i="1"/>
  <c r="BP283" i="1"/>
  <c r="BN283" i="1"/>
  <c r="Z283" i="1"/>
  <c r="Z285" i="1" s="1"/>
  <c r="BP322" i="1"/>
  <c r="BN322" i="1"/>
  <c r="Z322" i="1"/>
  <c r="T652" i="1"/>
  <c r="Y330" i="1"/>
  <c r="BP327" i="1"/>
  <c r="BN327" i="1"/>
  <c r="Z327" i="1"/>
  <c r="BP349" i="1"/>
  <c r="BN349" i="1"/>
  <c r="Z349" i="1"/>
  <c r="BP353" i="1"/>
  <c r="BN353" i="1"/>
  <c r="Z353" i="1"/>
  <c r="Y384" i="1"/>
  <c r="BP380" i="1"/>
  <c r="BN380" i="1"/>
  <c r="Z380" i="1"/>
  <c r="BP383" i="1"/>
  <c r="BN383" i="1"/>
  <c r="Z383" i="1"/>
  <c r="Y390" i="1"/>
  <c r="BP387" i="1"/>
  <c r="BN387" i="1"/>
  <c r="Z387" i="1"/>
  <c r="BP400" i="1"/>
  <c r="BN400" i="1"/>
  <c r="Z400" i="1"/>
  <c r="H9" i="1"/>
  <c r="A10" i="1"/>
  <c r="Y40" i="1"/>
  <c r="Y63" i="1"/>
  <c r="Y73" i="1"/>
  <c r="Y94" i="1"/>
  <c r="Y106" i="1"/>
  <c r="Y131" i="1"/>
  <c r="BP150" i="1"/>
  <c r="BN150" i="1"/>
  <c r="Z150" i="1"/>
  <c r="H652" i="1"/>
  <c r="Y156" i="1"/>
  <c r="BP155" i="1"/>
  <c r="BN155" i="1"/>
  <c r="Z155" i="1"/>
  <c r="Z156" i="1" s="1"/>
  <c r="Y157" i="1"/>
  <c r="BP163" i="1"/>
  <c r="BN163" i="1"/>
  <c r="Z163" i="1"/>
  <c r="Y165" i="1"/>
  <c r="BP184" i="1"/>
  <c r="BN184" i="1"/>
  <c r="Z184" i="1"/>
  <c r="Y210" i="1"/>
  <c r="BP201" i="1"/>
  <c r="BN201" i="1"/>
  <c r="Z201" i="1"/>
  <c r="BP205" i="1"/>
  <c r="BN205" i="1"/>
  <c r="Z205" i="1"/>
  <c r="BP217" i="1"/>
  <c r="BN217" i="1"/>
  <c r="Z217" i="1"/>
  <c r="BP221" i="1"/>
  <c r="BN221" i="1"/>
  <c r="Z221" i="1"/>
  <c r="Y232" i="1"/>
  <c r="BP239" i="1"/>
  <c r="BN239" i="1"/>
  <c r="Z239" i="1"/>
  <c r="Y243" i="1"/>
  <c r="BP248" i="1"/>
  <c r="BN248" i="1"/>
  <c r="Z248" i="1"/>
  <c r="BP269" i="1"/>
  <c r="BN269" i="1"/>
  <c r="Z269" i="1"/>
  <c r="Y273" i="1"/>
  <c r="BP292" i="1"/>
  <c r="BN292" i="1"/>
  <c r="Z292" i="1"/>
  <c r="Y324" i="1"/>
  <c r="BP361" i="1"/>
  <c r="BN361" i="1"/>
  <c r="Z361" i="1"/>
  <c r="Y372" i="1"/>
  <c r="BP365" i="1"/>
  <c r="BN365" i="1"/>
  <c r="Z365" i="1"/>
  <c r="BP369" i="1"/>
  <c r="BN369" i="1"/>
  <c r="Z369" i="1"/>
  <c r="Y385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54" i="1"/>
  <c r="BN454" i="1"/>
  <c r="Z454" i="1"/>
  <c r="Y456" i="1"/>
  <c r="Y480" i="1"/>
  <c r="BP464" i="1"/>
  <c r="BN464" i="1"/>
  <c r="Z464" i="1"/>
  <c r="Y481" i="1"/>
  <c r="BP466" i="1"/>
  <c r="BN466" i="1"/>
  <c r="Z466" i="1"/>
  <c r="BP470" i="1"/>
  <c r="BN470" i="1"/>
  <c r="Z470" i="1"/>
  <c r="BP476" i="1"/>
  <c r="BN476" i="1"/>
  <c r="Z476" i="1"/>
  <c r="Y501" i="1"/>
  <c r="BP497" i="1"/>
  <c r="BN497" i="1"/>
  <c r="Z497" i="1"/>
  <c r="Y502" i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Z87" i="1" s="1"/>
  <c r="BN85" i="1"/>
  <c r="E652" i="1"/>
  <c r="Z92" i="1"/>
  <c r="BN92" i="1"/>
  <c r="Y95" i="1"/>
  <c r="Z98" i="1"/>
  <c r="BN98" i="1"/>
  <c r="Z99" i="1"/>
  <c r="BN99" i="1"/>
  <c r="Z100" i="1"/>
  <c r="BN100" i="1"/>
  <c r="Z102" i="1"/>
  <c r="BN102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1" i="1"/>
  <c r="Y130" i="1"/>
  <c r="BP123" i="1"/>
  <c r="BN123" i="1"/>
  <c r="Z123" i="1"/>
  <c r="BP127" i="1"/>
  <c r="BN127" i="1"/>
  <c r="Z127" i="1"/>
  <c r="Y135" i="1"/>
  <c r="BP140" i="1"/>
  <c r="BN140" i="1"/>
  <c r="Z140" i="1"/>
  <c r="Y142" i="1"/>
  <c r="Y147" i="1"/>
  <c r="BP144" i="1"/>
  <c r="BN144" i="1"/>
  <c r="Z144" i="1"/>
  <c r="Z146" i="1" s="1"/>
  <c r="Y151" i="1"/>
  <c r="BP161" i="1"/>
  <c r="BN161" i="1"/>
  <c r="Z161" i="1"/>
  <c r="Y169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Y198" i="1"/>
  <c r="BP203" i="1"/>
  <c r="BN203" i="1"/>
  <c r="Z203" i="1"/>
  <c r="BP207" i="1"/>
  <c r="BN207" i="1"/>
  <c r="Z207" i="1"/>
  <c r="Y224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M652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67" i="1"/>
  <c r="BN367" i="1"/>
  <c r="Z367" i="1"/>
  <c r="Y371" i="1"/>
  <c r="BP375" i="1"/>
  <c r="BN375" i="1"/>
  <c r="Z375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BP437" i="1"/>
  <c r="BN437" i="1"/>
  <c r="Z437" i="1"/>
  <c r="BP441" i="1"/>
  <c r="BN441" i="1"/>
  <c r="Z441" i="1"/>
  <c r="Y443" i="1"/>
  <c r="Y448" i="1"/>
  <c r="BP445" i="1"/>
  <c r="BN445" i="1"/>
  <c r="Z445" i="1"/>
  <c r="Z447" i="1" s="1"/>
  <c r="Y447" i="1"/>
  <c r="Y561" i="1"/>
  <c r="BP548" i="1"/>
  <c r="BN548" i="1"/>
  <c r="Z548" i="1"/>
  <c r="BP550" i="1"/>
  <c r="BN550" i="1"/>
  <c r="Z550" i="1"/>
  <c r="BP552" i="1"/>
  <c r="BN552" i="1"/>
  <c r="Z552" i="1"/>
  <c r="BP555" i="1"/>
  <c r="BN555" i="1"/>
  <c r="Z555" i="1"/>
  <c r="Y560" i="1"/>
  <c r="BP564" i="1"/>
  <c r="BN564" i="1"/>
  <c r="Z564" i="1"/>
  <c r="Y566" i="1"/>
  <c r="I652" i="1"/>
  <c r="Z652" i="1"/>
  <c r="G652" i="1"/>
  <c r="Y141" i="1"/>
  <c r="L652" i="1"/>
  <c r="Y257" i="1"/>
  <c r="Y274" i="1"/>
  <c r="Y279" i="1"/>
  <c r="P652" i="1"/>
  <c r="Y286" i="1"/>
  <c r="Q652" i="1"/>
  <c r="Y295" i="1"/>
  <c r="S652" i="1"/>
  <c r="Y315" i="1"/>
  <c r="BP425" i="1"/>
  <c r="BN425" i="1"/>
  <c r="Z425" i="1"/>
  <c r="Z426" i="1" s="1"/>
  <c r="Y427" i="1"/>
  <c r="BP435" i="1"/>
  <c r="BN435" i="1"/>
  <c r="Z43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9" i="1"/>
  <c r="BN479" i="1"/>
  <c r="Z479" i="1"/>
  <c r="Y486" i="1"/>
  <c r="BP483" i="1"/>
  <c r="BN483" i="1"/>
  <c r="Z483" i="1"/>
  <c r="Z485" i="1" s="1"/>
  <c r="BP500" i="1"/>
  <c r="BN500" i="1"/>
  <c r="Z500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Y539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Y538" i="1"/>
  <c r="Y546" i="1"/>
  <c r="BP541" i="1"/>
  <c r="BN541" i="1"/>
  <c r="Z541" i="1"/>
  <c r="BP549" i="1"/>
  <c r="BN549" i="1"/>
  <c r="Z549" i="1"/>
  <c r="BP551" i="1"/>
  <c r="BN551" i="1"/>
  <c r="Z551" i="1"/>
  <c r="BP553" i="1"/>
  <c r="BN553" i="1"/>
  <c r="Z553" i="1"/>
  <c r="BP556" i="1"/>
  <c r="BN556" i="1"/>
  <c r="Z556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28" i="1"/>
  <c r="AD652" i="1"/>
  <c r="Y652" i="1"/>
  <c r="Y442" i="1"/>
  <c r="AA652" i="1"/>
  <c r="Y495" i="1"/>
  <c r="Y567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35" i="1"/>
  <c r="BP634" i="1"/>
  <c r="BN634" i="1"/>
  <c r="Z634" i="1"/>
  <c r="Z635" i="1" s="1"/>
  <c r="Y636" i="1"/>
  <c r="AF652" i="1"/>
  <c r="Z545" i="1" l="1"/>
  <c r="Z193" i="1"/>
  <c r="Z141" i="1"/>
  <c r="Z377" i="1"/>
  <c r="Z94" i="1"/>
  <c r="Z72" i="1"/>
  <c r="Z40" i="1"/>
  <c r="Z627" i="1"/>
  <c r="Z508" i="1"/>
  <c r="Z455" i="1"/>
  <c r="Z442" i="1"/>
  <c r="Z566" i="1"/>
  <c r="Z401" i="1"/>
  <c r="Z355" i="1"/>
  <c r="Z309" i="1"/>
  <c r="Z295" i="1"/>
  <c r="Z120" i="1"/>
  <c r="Z114" i="1"/>
  <c r="Z63" i="1"/>
  <c r="Z56" i="1"/>
  <c r="Z501" i="1"/>
  <c r="Z329" i="1"/>
  <c r="Z105" i="1"/>
  <c r="Z224" i="1"/>
  <c r="Z164" i="1"/>
  <c r="Z589" i="1"/>
  <c r="Z273" i="1"/>
  <c r="Z256" i="1"/>
  <c r="Z151" i="1"/>
  <c r="Z390" i="1"/>
  <c r="Z323" i="1"/>
  <c r="Z640" i="1"/>
  <c r="Z614" i="1"/>
  <c r="Z560" i="1"/>
  <c r="Z187" i="1"/>
  <c r="Y643" i="1"/>
  <c r="Z480" i="1"/>
  <c r="Z416" i="1"/>
  <c r="Z371" i="1"/>
  <c r="Z243" i="1"/>
  <c r="Z596" i="1"/>
  <c r="Z538" i="1"/>
  <c r="Z362" i="1"/>
  <c r="Z130" i="1"/>
  <c r="Z81" i="1"/>
  <c r="Y642" i="1"/>
  <c r="Y644" i="1"/>
  <c r="Z26" i="1"/>
  <c r="Z209" i="1"/>
  <c r="Z384" i="1"/>
  <c r="Y646" i="1"/>
  <c r="Y645" i="1" l="1"/>
  <c r="Z647" i="1"/>
</calcChain>
</file>

<file path=xl/sharedStrings.xml><?xml version="1.0" encoding="utf-8"?>
<sst xmlns="http://schemas.openxmlformats.org/spreadsheetml/2006/main" count="3020" uniqueCount="1064">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</sst>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45730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Пятница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0.375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130</v>
      </c>
      <c r="Y35" s="742">
        <f>IFERROR(IF(X35="",0,CEILING((X35/$H35),1)*$H35),"")</f>
        <v>140.4</v>
      </c>
      <c r="Z35" s="36">
        <f>IFERROR(IF(Y35=0,"",ROUNDUP(Y35/H35,0)*0.01898),"")</f>
        <v>0.24674000000000001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135.23611111111109</v>
      </c>
      <c r="BN35" s="64">
        <f>IFERROR(Y35*I35/H35,"0")</f>
        <v>146.05499999999998</v>
      </c>
      <c r="BO35" s="64">
        <f>IFERROR(1/J35*(X35/H35),"0")</f>
        <v>0.18807870370370369</v>
      </c>
      <c r="BP35" s="64">
        <f>IFERROR(1/J35*(Y35/H35),"0")</f>
        <v>0.203125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69</v>
      </c>
      <c r="X37" s="741">
        <v>160</v>
      </c>
      <c r="Y37" s="742">
        <f>IFERROR(IF(X37="",0,CEILING((X37/$H37),1)*$H37),"")</f>
        <v>160</v>
      </c>
      <c r="Z37" s="36">
        <f>IFERROR(IF(Y37=0,"",ROUNDUP(Y37/H37,0)*0.00902),"")</f>
        <v>0.36080000000000001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168.4</v>
      </c>
      <c r="BN37" s="64">
        <f>IFERROR(Y37*I37/H37,"0")</f>
        <v>168.4</v>
      </c>
      <c r="BO37" s="64">
        <f>IFERROR(1/J37*(X37/H37),"0")</f>
        <v>0.30303030303030304</v>
      </c>
      <c r="BP37" s="64">
        <f>IFERROR(1/J37*(Y37/H37),"0")</f>
        <v>0.30303030303030304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52.037037037037038</v>
      </c>
      <c r="Y40" s="743">
        <f>IFERROR(Y35/H35,"0")+IFERROR(Y36/H36,"0")+IFERROR(Y37/H37,"0")+IFERROR(Y38/H38,"0")+IFERROR(Y39/H39,"0")</f>
        <v>53</v>
      </c>
      <c r="Z40" s="743">
        <f>IFERROR(IF(Z35="",0,Z35),"0")+IFERROR(IF(Z36="",0,Z36),"0")+IFERROR(IF(Z37="",0,Z37),"0")+IFERROR(IF(Z38="",0,Z38),"0")+IFERROR(IF(Z39="",0,Z39),"0")</f>
        <v>0.60753999999999997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290</v>
      </c>
      <c r="Y41" s="743">
        <f>IFERROR(SUM(Y35:Y39),"0")</f>
        <v>300.39999999999998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500</v>
      </c>
      <c r="Y50" s="742">
        <f t="shared" si="0"/>
        <v>507.6</v>
      </c>
      <c r="Z50" s="36">
        <f>IFERROR(IF(Y50=0,"",ROUNDUP(Y50/H50,0)*0.01898),"")</f>
        <v>0.89205999999999996</v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520.1388888888888</v>
      </c>
      <c r="BN50" s="64">
        <f t="shared" si="2"/>
        <v>528.04499999999996</v>
      </c>
      <c r="BO50" s="64">
        <f t="shared" si="3"/>
        <v>0.72337962962962954</v>
      </c>
      <c r="BP50" s="64">
        <f t="shared" si="4"/>
        <v>0.734375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129</v>
      </c>
      <c r="B53" s="54" t="s">
        <v>130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131</v>
      </c>
      <c r="B54" s="54" t="s">
        <v>132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225</v>
      </c>
      <c r="Y55" s="742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96.296296296296291</v>
      </c>
      <c r="Y56" s="743">
        <f>IFERROR(Y49/H49,"0")+IFERROR(Y50/H50,"0")+IFERROR(Y51/H51,"0")+IFERROR(Y52/H52,"0")+IFERROR(Y53/H53,"0")+IFERROR(Y54/H54,"0")+IFERROR(Y55/H55,"0")</f>
        <v>97</v>
      </c>
      <c r="Z56" s="743">
        <f>IFERROR(IF(Z49="",0,Z49),"0")+IFERROR(IF(Z50="",0,Z50),"0")+IFERROR(IF(Z51="",0,Z51),"0")+IFERROR(IF(Z52="",0,Z52),"0")+IFERROR(IF(Z53="",0,Z53),"0")+IFERROR(IF(Z54="",0,Z54),"0")+IFERROR(IF(Z55="",0,Z55),"0")</f>
        <v>1.3430599999999999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725</v>
      </c>
      <c r="Y57" s="743">
        <f>IFERROR(SUM(Y49:Y55),"0")</f>
        <v>732.6</v>
      </c>
      <c r="Z57" s="37"/>
      <c r="AA57" s="744"/>
      <c r="AB57" s="744"/>
      <c r="AC57" s="744"/>
    </row>
    <row r="58" spans="1:68" ht="14.25" hidden="1" customHeight="1" x14ac:dyDescent="0.25">
      <c r="A58" s="758" t="s">
        <v>137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hidden="1" customHeight="1" x14ac:dyDescent="0.25">
      <c r="A59" s="54" t="s">
        <v>138</v>
      </c>
      <c r="B59" s="54" t="s">
        <v>139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hidden="1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hidden="1" customHeight="1" x14ac:dyDescent="0.25">
      <c r="A65" s="758" t="s">
        <v>148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149</v>
      </c>
      <c r="B66" s="54" t="s">
        <v>150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152</v>
      </c>
      <c r="B67" s="54" t="s">
        <v>153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155</v>
      </c>
      <c r="B68" s="54" t="s">
        <v>156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158</v>
      </c>
      <c r="B69" s="54" t="s">
        <v>159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164</v>
      </c>
      <c r="B75" s="54" t="s">
        <v>165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170</v>
      </c>
      <c r="B77" s="54" t="s">
        <v>171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173</v>
      </c>
      <c r="B78" s="54" t="s">
        <v>174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175</v>
      </c>
      <c r="B79" s="54" t="s">
        <v>176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177</v>
      </c>
      <c r="B80" s="54" t="s">
        <v>178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179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180</v>
      </c>
      <c r="B84" s="54" t="s">
        <v>181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180</v>
      </c>
      <c r="B85" s="54" t="s">
        <v>183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184</v>
      </c>
      <c r="B86" s="54" t="s">
        <v>185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187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188</v>
      </c>
      <c r="B91" s="54" t="s">
        <v>189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133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100</v>
      </c>
      <c r="Y91" s="742">
        <f>IFERROR(IF(X91="",0,CEILING((X91/$H91),1)*$H91),"")</f>
        <v>108</v>
      </c>
      <c r="Z91" s="36">
        <f>IFERROR(IF(Y91=0,"",ROUNDUP(Y91/H91,0)*0.01898),"")</f>
        <v>0.1898</v>
      </c>
      <c r="AA91" s="56"/>
      <c r="AB91" s="57"/>
      <c r="AC91" s="145" t="s">
        <v>190</v>
      </c>
      <c r="AG91" s="64"/>
      <c r="AJ91" s="68"/>
      <c r="AK91" s="68">
        <v>0</v>
      </c>
      <c r="BB91" s="146" t="s">
        <v>1</v>
      </c>
      <c r="BM91" s="64">
        <f>IFERROR(X91*I91/H91,"0")</f>
        <v>104.02777777777777</v>
      </c>
      <c r="BN91" s="64">
        <f>IFERROR(Y91*I91/H91,"0")</f>
        <v>112.34999999999998</v>
      </c>
      <c r="BO91" s="64">
        <f>IFERROR(1/J91*(X91/H91),"0")</f>
        <v>0.14467592592592593</v>
      </c>
      <c r="BP91" s="64">
        <f>IFERROR(1/J91*(Y91/H91),"0")</f>
        <v>0.15625</v>
      </c>
    </row>
    <row r="92" spans="1:68" ht="16.5" hidden="1" customHeight="1" x14ac:dyDescent="0.25">
      <c r="A92" s="54" t="s">
        <v>191</v>
      </c>
      <c r="B92" s="54" t="s">
        <v>192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193</v>
      </c>
      <c r="B93" s="54" t="s">
        <v>194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133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360</v>
      </c>
      <c r="Y93" s="742">
        <f>IFERROR(IF(X93="",0,CEILING((X93/$H93),1)*$H93),"")</f>
        <v>360</v>
      </c>
      <c r="Z93" s="36">
        <f>IFERROR(IF(Y93=0,"",ROUNDUP(Y93/H93,0)*0.00902),"")</f>
        <v>0.72160000000000002</v>
      </c>
      <c r="AA93" s="56"/>
      <c r="AB93" s="57"/>
      <c r="AC93" s="149" t="s">
        <v>195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376.79999999999995</v>
      </c>
      <c r="BN93" s="64">
        <f>IFERROR(Y93*I93/H93,"0")</f>
        <v>376.79999999999995</v>
      </c>
      <c r="BO93" s="64">
        <f>IFERROR(1/J93*(X93/H93),"0")</f>
        <v>0.60606060606060608</v>
      </c>
      <c r="BP93" s="64">
        <f>IFERROR(1/J93*(Y93/H93),"0")</f>
        <v>0.60606060606060608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89.259259259259267</v>
      </c>
      <c r="Y94" s="743">
        <f>IFERROR(Y91/H91,"0")+IFERROR(Y92/H92,"0")+IFERROR(Y93/H93,"0")</f>
        <v>90</v>
      </c>
      <c r="Z94" s="743">
        <f>IFERROR(IF(Z91="",0,Z91),"0")+IFERROR(IF(Z92="",0,Z92),"0")+IFERROR(IF(Z93="",0,Z93),"0")</f>
        <v>0.91139999999999999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460</v>
      </c>
      <c r="Y95" s="743">
        <f>IFERROR(SUM(Y91:Y93),"0")</f>
        <v>468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customHeight="1" x14ac:dyDescent="0.25">
      <c r="A97" s="54" t="s">
        <v>196</v>
      </c>
      <c r="B97" s="54" t="s">
        <v>197</v>
      </c>
      <c r="C97" s="31">
        <v>4301051546</v>
      </c>
      <c r="D97" s="749">
        <v>4607091386967</v>
      </c>
      <c r="E97" s="750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190</v>
      </c>
      <c r="Y97" s="742">
        <f t="shared" ref="Y97:Y104" si="15">IFERROR(IF(X97="",0,CEILING((X97/$H97),1)*$H97),"")</f>
        <v>193.20000000000002</v>
      </c>
      <c r="Z97" s="36">
        <f>IFERROR(IF(Y97=0,"",ROUNDUP(Y97/H97,0)*0.01898),"")</f>
        <v>0.43653999999999998</v>
      </c>
      <c r="AA97" s="56"/>
      <c r="AB97" s="57"/>
      <c r="AC97" s="151" t="s">
        <v>198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201.73928571428573</v>
      </c>
      <c r="BN97" s="64">
        <f t="shared" ref="BN97:BN104" si="17">IFERROR(Y97*I97/H97,"0")</f>
        <v>205.13700000000003</v>
      </c>
      <c r="BO97" s="64">
        <f t="shared" ref="BO97:BO104" si="18">IFERROR(1/J97*(X97/H97),"0")</f>
        <v>0.35342261904761901</v>
      </c>
      <c r="BP97" s="64">
        <f t="shared" ref="BP97:BP104" si="19">IFERROR(1/J97*(Y97/H97),"0")</f>
        <v>0.359375</v>
      </c>
    </row>
    <row r="98" spans="1:68" ht="27" hidden="1" customHeight="1" x14ac:dyDescent="0.25">
      <c r="A98" s="54" t="s">
        <v>196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4301051718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133</v>
      </c>
      <c r="N99" s="33"/>
      <c r="O99" s="32">
        <v>45</v>
      </c>
      <c r="P99" s="797" t="s">
        <v>202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hidden="1" customHeight="1" x14ac:dyDescent="0.25">
      <c r="A100" s="54" t="s">
        <v>200</v>
      </c>
      <c r="B100" s="54" t="s">
        <v>204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200</v>
      </c>
      <c r="B101" s="54" t="s">
        <v>206</v>
      </c>
      <c r="C101" s="31">
        <v>4301051436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6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210</v>
      </c>
      <c r="B103" s="54" t="s">
        <v>211</v>
      </c>
      <c r="C103" s="31">
        <v>4301051687</v>
      </c>
      <c r="D103" s="749">
        <v>4680115880214</v>
      </c>
      <c r="E103" s="750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210</v>
      </c>
      <c r="B104" s="54" t="s">
        <v>212</v>
      </c>
      <c r="C104" s="31">
        <v>4301051439</v>
      </c>
      <c r="D104" s="749">
        <v>4680115880214</v>
      </c>
      <c r="E104" s="750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209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22.619047619047617</v>
      </c>
      <c r="Y105" s="743">
        <f>IFERROR(Y97/H97,"0")+IFERROR(Y98/H98,"0")+IFERROR(Y99/H99,"0")+IFERROR(Y100/H100,"0")+IFERROR(Y101/H101,"0")+IFERROR(Y102/H102,"0")+IFERROR(Y103/H103,"0")+IFERROR(Y104/H104,"0")</f>
        <v>23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0.43653999999999998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190</v>
      </c>
      <c r="Y106" s="743">
        <f>IFERROR(SUM(Y97:Y104),"0")</f>
        <v>193.20000000000002</v>
      </c>
      <c r="Z106" s="37"/>
      <c r="AA106" s="744"/>
      <c r="AB106" s="744"/>
      <c r="AC106" s="744"/>
    </row>
    <row r="107" spans="1:68" ht="16.5" hidden="1" customHeight="1" x14ac:dyDescent="0.25">
      <c r="A107" s="745" t="s">
        <v>213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customHeight="1" x14ac:dyDescent="0.25">
      <c r="A109" s="54" t="s">
        <v>214</v>
      </c>
      <c r="B109" s="54" t="s">
        <v>215</v>
      </c>
      <c r="C109" s="31">
        <v>4301011703</v>
      </c>
      <c r="D109" s="749">
        <v>4680115882133</v>
      </c>
      <c r="E109" s="750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30</v>
      </c>
      <c r="Y109" s="742">
        <f>IFERROR(IF(X109="",0,CEILING((X109/$H109),1)*$H109),"")</f>
        <v>33.599999999999994</v>
      </c>
      <c r="Z109" s="36">
        <f>IFERROR(IF(Y109=0,"",ROUNDUP(Y109/H109,0)*0.01898),"")</f>
        <v>5.6940000000000004E-2</v>
      </c>
      <c r="AA109" s="56"/>
      <c r="AB109" s="57"/>
      <c r="AC109" s="167" t="s">
        <v>216</v>
      </c>
      <c r="AG109" s="64"/>
      <c r="AJ109" s="68"/>
      <c r="AK109" s="68">
        <v>0</v>
      </c>
      <c r="BB109" s="168" t="s">
        <v>1</v>
      </c>
      <c r="BM109" s="64">
        <f>IFERROR(X109*I109/H109,"0")</f>
        <v>31.165178571428573</v>
      </c>
      <c r="BN109" s="64">
        <f>IFERROR(Y109*I109/H109,"0")</f>
        <v>34.904999999999994</v>
      </c>
      <c r="BO109" s="64">
        <f>IFERROR(1/J109*(X109/H109),"0")</f>
        <v>4.1852678571428575E-2</v>
      </c>
      <c r="BP109" s="64">
        <f>IFERROR(1/J109*(Y109/H109),"0")</f>
        <v>4.6874999999999993E-2</v>
      </c>
    </row>
    <row r="110" spans="1:68" ht="16.5" hidden="1" customHeight="1" x14ac:dyDescent="0.25">
      <c r="A110" s="54" t="s">
        <v>214</v>
      </c>
      <c r="B110" s="54" t="s">
        <v>217</v>
      </c>
      <c r="C110" s="31">
        <v>4301011514</v>
      </c>
      <c r="D110" s="749">
        <v>4680115882133</v>
      </c>
      <c r="E110" s="750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216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218</v>
      </c>
      <c r="B111" s="54" t="s">
        <v>219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216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1035</v>
      </c>
      <c r="Y112" s="742">
        <f>IFERROR(IF(X112="",0,CEILING((X112/$H112),1)*$H112),"")</f>
        <v>1035</v>
      </c>
      <c r="Z112" s="36">
        <f>IFERROR(IF(Y112=0,"",ROUNDUP(Y112/H112,0)*0.00902),"")</f>
        <v>2.0746000000000002</v>
      </c>
      <c r="AA112" s="56"/>
      <c r="AB112" s="57"/>
      <c r="AC112" s="173" t="s">
        <v>216</v>
      </c>
      <c r="AG112" s="64"/>
      <c r="AJ112" s="68"/>
      <c r="AK112" s="68">
        <v>0</v>
      </c>
      <c r="BB112" s="174" t="s">
        <v>1</v>
      </c>
      <c r="BM112" s="64">
        <f>IFERROR(X112*I112/H112,"0")</f>
        <v>1083.3000000000002</v>
      </c>
      <c r="BN112" s="64">
        <f>IFERROR(Y112*I112/H112,"0")</f>
        <v>1083.3000000000002</v>
      </c>
      <c r="BO112" s="64">
        <f>IFERROR(1/J112*(X112/H112),"0")</f>
        <v>1.7424242424242424</v>
      </c>
      <c r="BP112" s="64">
        <f>IFERROR(1/J112*(Y112/H112),"0")</f>
        <v>1.7424242424242424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216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232.67857142857142</v>
      </c>
      <c r="Y114" s="743">
        <f>IFERROR(Y109/H109,"0")+IFERROR(Y110/H110,"0")+IFERROR(Y111/H111,"0")+IFERROR(Y112/H112,"0")+IFERROR(Y113/H113,"0")</f>
        <v>233</v>
      </c>
      <c r="Z114" s="743">
        <f>IFERROR(IF(Z109="",0,Z109),"0")+IFERROR(IF(Z110="",0,Z110),"0")+IFERROR(IF(Z111="",0,Z111),"0")+IFERROR(IF(Z112="",0,Z112),"0")+IFERROR(IF(Z113="",0,Z113),"0")</f>
        <v>2.1315400000000002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1065</v>
      </c>
      <c r="Y115" s="743">
        <f>IFERROR(SUM(Y109:Y113),"0")</f>
        <v>1068.5999999999999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137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224</v>
      </c>
      <c r="B117" s="54" t="s">
        <v>225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227</v>
      </c>
      <c r="B118" s="54" t="s">
        <v>228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231</v>
      </c>
      <c r="B123" s="54" t="s">
        <v>232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231</v>
      </c>
      <c r="B124" s="54" t="s">
        <v>234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550</v>
      </c>
      <c r="Y124" s="742">
        <f t="shared" si="20"/>
        <v>554.4</v>
      </c>
      <c r="Z124" s="36">
        <f>IFERROR(IF(Y124=0,"",ROUNDUP(Y124/H124,0)*0.01898),"")</f>
        <v>1.25268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si="21"/>
        <v>583.58928571428578</v>
      </c>
      <c r="BN124" s="64">
        <f t="shared" si="22"/>
        <v>588.25799999999992</v>
      </c>
      <c r="BO124" s="64">
        <f t="shared" si="23"/>
        <v>1.0230654761904761</v>
      </c>
      <c r="BP124" s="64">
        <f t="shared" si="24"/>
        <v>1.03125</v>
      </c>
    </row>
    <row r="125" spans="1:68" ht="27" hidden="1" customHeight="1" x14ac:dyDescent="0.25">
      <c r="A125" s="54" t="s">
        <v>236</v>
      </c>
      <c r="B125" s="54" t="s">
        <v>237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239</v>
      </c>
      <c r="B126" s="54" t="s">
        <v>240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233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241</v>
      </c>
      <c r="B127" s="54" t="s">
        <v>242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585</v>
      </c>
      <c r="Y127" s="742">
        <f t="shared" si="20"/>
        <v>585.90000000000009</v>
      </c>
      <c r="Z127" s="36">
        <f>IFERROR(IF(Y127=0,"",ROUNDUP(Y127/H127,0)*0.00651),"")</f>
        <v>1.4126700000000001</v>
      </c>
      <c r="AA127" s="56"/>
      <c r="AB127" s="57"/>
      <c r="AC127" s="191" t="s">
        <v>233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639.6</v>
      </c>
      <c r="BN127" s="64">
        <f t="shared" si="22"/>
        <v>640.58400000000006</v>
      </c>
      <c r="BO127" s="64">
        <f t="shared" si="23"/>
        <v>1.1904761904761905</v>
      </c>
      <c r="BP127" s="64">
        <f t="shared" si="24"/>
        <v>1.1923076923076925</v>
      </c>
    </row>
    <row r="128" spans="1:68" ht="27" hidden="1" customHeight="1" x14ac:dyDescent="0.25">
      <c r="A128" s="54" t="s">
        <v>243</v>
      </c>
      <c r="B128" s="54" t="s">
        <v>244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238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245</v>
      </c>
      <c r="B129" s="54" t="s">
        <v>246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247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282.14285714285711</v>
      </c>
      <c r="Y130" s="743">
        <f>IFERROR(Y123/H123,"0")+IFERROR(Y124/H124,"0")+IFERROR(Y125/H125,"0")+IFERROR(Y126/H126,"0")+IFERROR(Y127/H127,"0")+IFERROR(Y128/H128,"0")+IFERROR(Y129/H129,"0")</f>
        <v>283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2.6653500000000001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1135</v>
      </c>
      <c r="Y131" s="743">
        <f>IFERROR(SUM(Y123:Y129),"0")</f>
        <v>1140.3000000000002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179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248</v>
      </c>
      <c r="B133" s="54" t="s">
        <v>249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251</v>
      </c>
      <c r="B134" s="54" t="s">
        <v>252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33</v>
      </c>
      <c r="Y134" s="742">
        <f>IFERROR(IF(X134="",0,CEILING((X134/$H134),1)*$H134),"")</f>
        <v>33.659999999999997</v>
      </c>
      <c r="Z134" s="36">
        <f>IFERROR(IF(Y134=0,"",ROUNDUP(Y134/H134,0)*0.00651),"")</f>
        <v>0.11067</v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>IFERROR(X134*I134/H134,"0")</f>
        <v>37.299999999999997</v>
      </c>
      <c r="BN134" s="64">
        <f>IFERROR(Y134*I134/H134,"0")</f>
        <v>38.045999999999992</v>
      </c>
      <c r="BO134" s="64">
        <f>IFERROR(1/J134*(X134/H134),"0")</f>
        <v>9.1575091575091583E-2</v>
      </c>
      <c r="BP134" s="64">
        <f>IFERROR(1/J134*(Y134/H134),"0")</f>
        <v>9.3406593406593408E-2</v>
      </c>
    </row>
    <row r="135" spans="1:68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16.666666666666668</v>
      </c>
      <c r="Y135" s="743">
        <f>IFERROR(Y133/H133,"0")+IFERROR(Y134/H134,"0")</f>
        <v>17</v>
      </c>
      <c r="Z135" s="743">
        <f>IFERROR(IF(Z133="",0,Z133),"0")+IFERROR(IF(Z134="",0,Z134),"0")</f>
        <v>0.11067</v>
      </c>
      <c r="AA135" s="744"/>
      <c r="AB135" s="744"/>
      <c r="AC135" s="744"/>
    </row>
    <row r="136" spans="1:68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33</v>
      </c>
      <c r="Y136" s="743">
        <f>IFERROR(SUM(Y133:Y134),"0")</f>
        <v>33.659999999999997</v>
      </c>
      <c r="Z136" s="37"/>
      <c r="AA136" s="744"/>
      <c r="AB136" s="744"/>
      <c r="AC136" s="744"/>
    </row>
    <row r="137" spans="1:68" ht="16.5" hidden="1" customHeight="1" x14ac:dyDescent="0.25">
      <c r="A137" s="745" t="s">
        <v>254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255</v>
      </c>
      <c r="B139" s="54" t="s">
        <v>256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257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255</v>
      </c>
      <c r="B140" s="54" t="s">
        <v>258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60</v>
      </c>
      <c r="Y140" s="742">
        <f>IFERROR(IF(X140="",0,CEILING((X140/$H140),1)*$H140),"")</f>
        <v>60.800000000000004</v>
      </c>
      <c r="Z140" s="36">
        <f>IFERROR(IF(Y140=0,"",ROUNDUP(Y140/H140,0)*0.00651),"")</f>
        <v>0.12369000000000001</v>
      </c>
      <c r="AA140" s="56"/>
      <c r="AB140" s="57"/>
      <c r="AC140" s="203" t="s">
        <v>257</v>
      </c>
      <c r="AG140" s="64"/>
      <c r="AJ140" s="68"/>
      <c r="AK140" s="68">
        <v>0</v>
      </c>
      <c r="BB140" s="204" t="s">
        <v>1</v>
      </c>
      <c r="BM140" s="64">
        <f>IFERROR(X140*I140/H140,"0")</f>
        <v>63.374999999999993</v>
      </c>
      <c r="BN140" s="64">
        <f>IFERROR(Y140*I140/H140,"0")</f>
        <v>64.22</v>
      </c>
      <c r="BO140" s="64">
        <f>IFERROR(1/J140*(X140/H140),"0")</f>
        <v>0.10302197802197803</v>
      </c>
      <c r="BP140" s="64">
        <f>IFERROR(1/J140*(Y140/H140),"0")</f>
        <v>0.1043956043956044</v>
      </c>
    </row>
    <row r="141" spans="1:68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18.75</v>
      </c>
      <c r="Y141" s="743">
        <f>IFERROR(Y139/H139,"0")+IFERROR(Y140/H140,"0")</f>
        <v>19</v>
      </c>
      <c r="Z141" s="743">
        <f>IFERROR(IF(Z139="",0,Z139),"0")+IFERROR(IF(Z140="",0,Z140),"0")</f>
        <v>0.12369000000000001</v>
      </c>
      <c r="AA141" s="744"/>
      <c r="AB141" s="744"/>
      <c r="AC141" s="744"/>
    </row>
    <row r="142" spans="1:68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60</v>
      </c>
      <c r="Y142" s="743">
        <f>IFERROR(SUM(Y139:Y140),"0")</f>
        <v>60.800000000000004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148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customHeight="1" x14ac:dyDescent="0.25">
      <c r="A144" s="54" t="s">
        <v>259</v>
      </c>
      <c r="B144" s="54" t="s">
        <v>260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70</v>
      </c>
      <c r="Y144" s="742">
        <f>IFERROR(IF(X144="",0,CEILING((X144/$H144),1)*$H144),"")</f>
        <v>70</v>
      </c>
      <c r="Z144" s="36">
        <f>IFERROR(IF(Y144=0,"",ROUNDUP(Y144/H144,0)*0.00651),"")</f>
        <v>0.16275000000000001</v>
      </c>
      <c r="AA144" s="56"/>
      <c r="AB144" s="57"/>
      <c r="AC144" s="205" t="s">
        <v>261</v>
      </c>
      <c r="AG144" s="64"/>
      <c r="AJ144" s="68"/>
      <c r="AK144" s="68">
        <v>0</v>
      </c>
      <c r="BB144" s="206" t="s">
        <v>1</v>
      </c>
      <c r="BM144" s="64">
        <f>IFERROR(X144*I144/H144,"0")</f>
        <v>76.7</v>
      </c>
      <c r="BN144" s="64">
        <f>IFERROR(Y144*I144/H144,"0")</f>
        <v>76.7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ht="27" hidden="1" customHeight="1" x14ac:dyDescent="0.25">
      <c r="A145" s="54" t="s">
        <v>259</v>
      </c>
      <c r="B145" s="54" t="s">
        <v>262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25</v>
      </c>
      <c r="Y146" s="743">
        <f>IFERROR(Y144/H144,"0")+IFERROR(Y145/H145,"0")</f>
        <v>25</v>
      </c>
      <c r="Z146" s="743">
        <f>IFERROR(IF(Z144="",0,Z144),"0")+IFERROR(IF(Z145="",0,Z145),"0")</f>
        <v>0.16275000000000001</v>
      </c>
      <c r="AA146" s="744"/>
      <c r="AB146" s="744"/>
      <c r="AC146" s="744"/>
    </row>
    <row r="147" spans="1:68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70</v>
      </c>
      <c r="Y147" s="743">
        <f>IFERROR(SUM(Y144:Y145),"0")</f>
        <v>70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263</v>
      </c>
      <c r="B149" s="54" t="s">
        <v>264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257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263</v>
      </c>
      <c r="B150" s="54" t="s">
        <v>265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82.5</v>
      </c>
      <c r="Y150" s="742">
        <f>IFERROR(IF(X150="",0,CEILING((X150/$H150),1)*$H150),"")</f>
        <v>84.48</v>
      </c>
      <c r="Z150" s="36">
        <f>IFERROR(IF(Y150=0,"",ROUNDUP(Y150/H150,0)*0.00651),"")</f>
        <v>0.20832000000000001</v>
      </c>
      <c r="AA150" s="56"/>
      <c r="AB150" s="57"/>
      <c r="AC150" s="211" t="s">
        <v>257</v>
      </c>
      <c r="AG150" s="64"/>
      <c r="AJ150" s="68"/>
      <c r="AK150" s="68">
        <v>0</v>
      </c>
      <c r="BB150" s="212" t="s">
        <v>1</v>
      </c>
      <c r="BM150" s="64">
        <f>IFERROR(X150*I150/H150,"0")</f>
        <v>90.875</v>
      </c>
      <c r="BN150" s="64">
        <f>IFERROR(Y150*I150/H150,"0")</f>
        <v>93.055999999999997</v>
      </c>
      <c r="BO150" s="64">
        <f>IFERROR(1/J150*(X150/H150),"0")</f>
        <v>0.1717032967032967</v>
      </c>
      <c r="BP150" s="64">
        <f>IFERROR(1/J150*(Y150/H150),"0")</f>
        <v>0.17582417582417584</v>
      </c>
    </row>
    <row r="151" spans="1:68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31.25</v>
      </c>
      <c r="Y151" s="743">
        <f>IFERROR(Y149/H149,"0")+IFERROR(Y150/H150,"0")</f>
        <v>32</v>
      </c>
      <c r="Z151" s="743">
        <f>IFERROR(IF(Z149="",0,Z149),"0")+IFERROR(IF(Z150="",0,Z150),"0")</f>
        <v>0.20832000000000001</v>
      </c>
      <c r="AA151" s="744"/>
      <c r="AB151" s="744"/>
      <c r="AC151" s="744"/>
    </row>
    <row r="152" spans="1:68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82.5</v>
      </c>
      <c r="Y152" s="743">
        <f>IFERROR(SUM(Y149:Y150),"0")</f>
        <v>84.48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266</v>
      </c>
      <c r="B155" s="54" t="s">
        <v>267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268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148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269</v>
      </c>
      <c r="B159" s="54" t="s">
        <v>270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271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272</v>
      </c>
      <c r="B160" s="54" t="s">
        <v>273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275</v>
      </c>
      <c r="B161" s="54" t="s">
        <v>276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280</v>
      </c>
      <c r="B163" s="54" t="s">
        <v>281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282</v>
      </c>
      <c r="B167" s="54" t="s">
        <v>283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284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285</v>
      </c>
      <c r="B168" s="54" t="s">
        <v>286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287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288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289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137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290</v>
      </c>
      <c r="B174" s="54" t="s">
        <v>291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292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148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293</v>
      </c>
      <c r="B178" s="54" t="s">
        <v>294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295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296</v>
      </c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40</v>
      </c>
      <c r="Y179" s="742">
        <f t="shared" si="25"/>
        <v>42</v>
      </c>
      <c r="Z179" s="36">
        <f>IFERROR(IF(Y179=0,"",ROUNDUP(Y179/H179,0)*0.00902),"")</f>
        <v>9.0200000000000002E-2</v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26"/>
        <v>42.571428571428562</v>
      </c>
      <c r="BN179" s="64">
        <f t="shared" si="27"/>
        <v>44.699999999999996</v>
      </c>
      <c r="BO179" s="64">
        <f t="shared" si="28"/>
        <v>7.2150072150072145E-2</v>
      </c>
      <c r="BP179" s="64">
        <f t="shared" si="29"/>
        <v>7.575757575757576E-2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304</v>
      </c>
      <c r="B181" s="54" t="s">
        <v>305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200</v>
      </c>
      <c r="Y181" s="742">
        <f t="shared" si="25"/>
        <v>201.60000000000002</v>
      </c>
      <c r="Z181" s="36">
        <f>IFERROR(IF(Y181=0,"",ROUNDUP(Y181/H181,0)*0.00902),"")</f>
        <v>0.43296000000000001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26"/>
        <v>210</v>
      </c>
      <c r="BN181" s="64">
        <f t="shared" si="27"/>
        <v>211.68000000000004</v>
      </c>
      <c r="BO181" s="64">
        <f t="shared" si="28"/>
        <v>0.36075036075036077</v>
      </c>
      <c r="BP181" s="64">
        <f t="shared" si="29"/>
        <v>0.36363636363636365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105</v>
      </c>
      <c r="Y183" s="742">
        <f t="shared" si="25"/>
        <v>105</v>
      </c>
      <c r="Z183" s="36">
        <f>IFERROR(IF(Y183=0,"",ROUNDUP(Y183/H183,0)*0.00502),"")</f>
        <v>0.251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26"/>
        <v>111.5</v>
      </c>
      <c r="BN183" s="64">
        <f t="shared" si="27"/>
        <v>111.5</v>
      </c>
      <c r="BO183" s="64">
        <f t="shared" si="28"/>
        <v>0.21367521367521369</v>
      </c>
      <c r="BP183" s="64">
        <f t="shared" si="29"/>
        <v>0.21367521367521369</v>
      </c>
    </row>
    <row r="184" spans="1:68" ht="27" customHeight="1" x14ac:dyDescent="0.25">
      <c r="A184" s="54" t="s">
        <v>311</v>
      </c>
      <c r="B184" s="54" t="s">
        <v>312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227.5</v>
      </c>
      <c r="Y184" s="742">
        <f t="shared" si="25"/>
        <v>228.9</v>
      </c>
      <c r="Z184" s="36">
        <f>IFERROR(IF(Y184=0,"",ROUNDUP(Y184/H184,0)*0.00502),"")</f>
        <v>0.54718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26"/>
        <v>238.33333333333334</v>
      </c>
      <c r="BN184" s="64">
        <f t="shared" si="27"/>
        <v>239.8</v>
      </c>
      <c r="BO184" s="64">
        <f t="shared" si="28"/>
        <v>0.46296296296296297</v>
      </c>
      <c r="BP184" s="64">
        <f t="shared" si="29"/>
        <v>0.46581196581196588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317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215.47619047619048</v>
      </c>
      <c r="Y187" s="743">
        <f>IFERROR(Y178/H178,"0")+IFERROR(Y179/H179,"0")+IFERROR(Y180/H180,"0")+IFERROR(Y181/H181,"0")+IFERROR(Y182/H182,"0")+IFERROR(Y183/H183,"0")+IFERROR(Y184/H184,"0")+IFERROR(Y185/H185,"0")+IFERROR(Y186/H186,"0")</f>
        <v>217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1.3213400000000002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572.5</v>
      </c>
      <c r="Y188" s="743">
        <f>IFERROR(SUM(Y178:Y186),"0")</f>
        <v>577.5</v>
      </c>
      <c r="Z188" s="37"/>
      <c r="AA188" s="744"/>
      <c r="AB188" s="744"/>
      <c r="AC188" s="744"/>
    </row>
    <row r="189" spans="1:68" ht="16.5" hidden="1" customHeight="1" x14ac:dyDescent="0.25">
      <c r="A189" s="745" t="s">
        <v>318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319</v>
      </c>
      <c r="B191" s="54" t="s">
        <v>320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322</v>
      </c>
      <c r="B192" s="54" t="s">
        <v>323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137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324</v>
      </c>
      <c r="B196" s="54" t="s">
        <v>325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327</v>
      </c>
      <c r="B197" s="54" t="s">
        <v>328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148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329</v>
      </c>
      <c r="B201" s="54" t="s">
        <v>330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110</v>
      </c>
      <c r="Y201" s="742">
        <f t="shared" ref="Y201:Y208" si="30">IFERROR(IF(X201="",0,CEILING((X201/$H201),1)*$H201),"")</f>
        <v>113.4</v>
      </c>
      <c r="Z201" s="36">
        <f>IFERROR(IF(Y201=0,"",ROUNDUP(Y201/H201,0)*0.00902),"")</f>
        <v>0.18942000000000001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114.27777777777777</v>
      </c>
      <c r="BN201" s="64">
        <f t="shared" ref="BN201:BN208" si="32">IFERROR(Y201*I201/H201,"0")</f>
        <v>117.81</v>
      </c>
      <c r="BO201" s="64">
        <f t="shared" ref="BO201:BO208" si="33">IFERROR(1/J201*(X201/H201),"0")</f>
        <v>0.15432098765432098</v>
      </c>
      <c r="BP201" s="64">
        <f t="shared" ref="BP201:BP208" si="34">IFERROR(1/J201*(Y201/H201),"0")</f>
        <v>0.15909090909090909</v>
      </c>
    </row>
    <row r="202" spans="1:68" ht="27" customHeight="1" x14ac:dyDescent="0.25">
      <c r="A202" s="54" t="s">
        <v>332</v>
      </c>
      <c r="B202" s="54" t="s">
        <v>333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60</v>
      </c>
      <c r="Y202" s="742">
        <f t="shared" si="30"/>
        <v>64.800000000000011</v>
      </c>
      <c r="Z202" s="36">
        <f>IFERROR(IF(Y202=0,"",ROUNDUP(Y202/H202,0)*0.00902),"")</f>
        <v>0.10824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1"/>
        <v>62.333333333333336</v>
      </c>
      <c r="BN202" s="64">
        <f t="shared" si="32"/>
        <v>67.320000000000007</v>
      </c>
      <c r="BO202" s="64">
        <f t="shared" si="33"/>
        <v>8.4175084175084181E-2</v>
      </c>
      <c r="BP202" s="64">
        <f t="shared" si="34"/>
        <v>9.0909090909090925E-2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120</v>
      </c>
      <c r="Y204" s="742">
        <f t="shared" si="30"/>
        <v>124.2</v>
      </c>
      <c r="Z204" s="36">
        <f>IFERROR(IF(Y204=0,"",ROUNDUP(Y204/H204,0)*0.00902),"")</f>
        <v>0.20746000000000001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1"/>
        <v>124.66666666666667</v>
      </c>
      <c r="BN204" s="64">
        <f t="shared" si="32"/>
        <v>129.03</v>
      </c>
      <c r="BO204" s="64">
        <f t="shared" si="33"/>
        <v>0.16835016835016836</v>
      </c>
      <c r="BP204" s="64">
        <f t="shared" si="34"/>
        <v>0.17424242424242425</v>
      </c>
    </row>
    <row r="205" spans="1:68" ht="27" customHeight="1" x14ac:dyDescent="0.25">
      <c r="A205" s="54" t="s">
        <v>341</v>
      </c>
      <c r="B205" s="54" t="s">
        <v>342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18</v>
      </c>
      <c r="Y205" s="742">
        <f t="shared" si="30"/>
        <v>18</v>
      </c>
      <c r="Z205" s="36">
        <f>IFERROR(IF(Y205=0,"",ROUNDUP(Y205/H205,0)*0.00502),"")</f>
        <v>5.0200000000000002E-2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1"/>
        <v>19.3</v>
      </c>
      <c r="BN205" s="64">
        <f t="shared" si="32"/>
        <v>19.3</v>
      </c>
      <c r="BO205" s="64">
        <f t="shared" si="33"/>
        <v>4.2735042735042736E-2</v>
      </c>
      <c r="BP205" s="64">
        <f t="shared" si="34"/>
        <v>4.2735042735042736E-2</v>
      </c>
    </row>
    <row r="206" spans="1:68" ht="27" customHeight="1" x14ac:dyDescent="0.25">
      <c r="A206" s="54" t="s">
        <v>343</v>
      </c>
      <c r="B206" s="54" t="s">
        <v>344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36</v>
      </c>
      <c r="Y206" s="742">
        <f t="shared" si="30"/>
        <v>36</v>
      </c>
      <c r="Z206" s="36">
        <f>IFERROR(IF(Y206=0,"",ROUNDUP(Y206/H206,0)*0.00502),"")</f>
        <v>0.1004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1"/>
        <v>37.999999999999993</v>
      </c>
      <c r="BN206" s="64">
        <f t="shared" si="32"/>
        <v>37.999999999999993</v>
      </c>
      <c r="BO206" s="64">
        <f t="shared" si="33"/>
        <v>8.5470085470085472E-2</v>
      </c>
      <c r="BP206" s="64">
        <f t="shared" si="34"/>
        <v>8.5470085470085472E-2</v>
      </c>
    </row>
    <row r="207" spans="1:68" ht="27" customHeight="1" x14ac:dyDescent="0.25">
      <c r="A207" s="54" t="s">
        <v>345</v>
      </c>
      <c r="B207" s="54" t="s">
        <v>346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21</v>
      </c>
      <c r="Y207" s="742">
        <f t="shared" si="30"/>
        <v>21.6</v>
      </c>
      <c r="Z207" s="36">
        <f>IFERROR(IF(Y207=0,"",ROUNDUP(Y207/H207,0)*0.00502),"")</f>
        <v>6.0240000000000002E-2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1"/>
        <v>22.166666666666664</v>
      </c>
      <c r="BN207" s="64">
        <f t="shared" si="32"/>
        <v>22.8</v>
      </c>
      <c r="BO207" s="64">
        <f t="shared" si="33"/>
        <v>4.9857549857549859E-2</v>
      </c>
      <c r="BP207" s="64">
        <f t="shared" si="34"/>
        <v>5.1282051282051287E-2</v>
      </c>
    </row>
    <row r="208" spans="1:68" ht="27" customHeight="1" x14ac:dyDescent="0.25">
      <c r="A208" s="54" t="s">
        <v>347</v>
      </c>
      <c r="B208" s="54" t="s">
        <v>348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36</v>
      </c>
      <c r="Y208" s="742">
        <f t="shared" si="30"/>
        <v>36</v>
      </c>
      <c r="Z208" s="36">
        <f>IFERROR(IF(Y208=0,"",ROUNDUP(Y208/H208,0)*0.00502),"")</f>
        <v>0.1004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1"/>
        <v>37.999999999999993</v>
      </c>
      <c r="BN208" s="64">
        <f t="shared" si="32"/>
        <v>37.999999999999993</v>
      </c>
      <c r="BO208" s="64">
        <f t="shared" si="33"/>
        <v>8.5470085470085472E-2</v>
      </c>
      <c r="BP208" s="64">
        <f t="shared" si="34"/>
        <v>8.5470085470085472E-2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115.37037037037037</v>
      </c>
      <c r="Y209" s="743">
        <f>IFERROR(Y201/H201,"0")+IFERROR(Y202/H202,"0")+IFERROR(Y203/H203,"0")+IFERROR(Y204/H204,"0")+IFERROR(Y205/H205,"0")+IFERROR(Y206/H206,"0")+IFERROR(Y207/H207,"0")+IFERROR(Y208/H208,"0")</f>
        <v>118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0.81636000000000009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401</v>
      </c>
      <c r="Y210" s="743">
        <f>IFERROR(SUM(Y201:Y208),"0")</f>
        <v>414.00000000000006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349</v>
      </c>
      <c r="B212" s="54" t="s">
        <v>350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352</v>
      </c>
      <c r="B213" s="54" t="s">
        <v>353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133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358</v>
      </c>
      <c r="B215" s="54" t="s">
        <v>359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20</v>
      </c>
      <c r="Y216" s="742">
        <f t="shared" si="35"/>
        <v>21.599999999999998</v>
      </c>
      <c r="Z216" s="36">
        <f t="shared" ref="Z216:Z223" si="40">IFERROR(IF(Y216=0,"",ROUNDUP(Y216/H216,0)*0.00651),"")</f>
        <v>5.8590000000000003E-2</v>
      </c>
      <c r="AA216" s="56"/>
      <c r="AB216" s="57"/>
      <c r="AC216" s="281" t="s">
        <v>351</v>
      </c>
      <c r="AG216" s="64"/>
      <c r="AJ216" s="68"/>
      <c r="AK216" s="68">
        <v>0</v>
      </c>
      <c r="BB216" s="282" t="s">
        <v>1</v>
      </c>
      <c r="BM216" s="64">
        <f t="shared" si="36"/>
        <v>22.25</v>
      </c>
      <c r="BN216" s="64">
        <f t="shared" si="37"/>
        <v>24.029999999999998</v>
      </c>
      <c r="BO216" s="64">
        <f t="shared" si="38"/>
        <v>4.5787545787545791E-2</v>
      </c>
      <c r="BP216" s="64">
        <f t="shared" si="39"/>
        <v>4.9450549450549455E-2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133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366</v>
      </c>
      <c r="B218" s="54" t="s">
        <v>367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360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372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56</v>
      </c>
      <c r="Y221" s="742">
        <f t="shared" si="35"/>
        <v>57.599999999999994</v>
      </c>
      <c r="Z221" s="36">
        <f t="shared" si="40"/>
        <v>0.15623999999999999</v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6"/>
        <v>61.88</v>
      </c>
      <c r="BN221" s="64">
        <f t="shared" si="37"/>
        <v>63.648000000000003</v>
      </c>
      <c r="BO221" s="64">
        <f t="shared" si="38"/>
        <v>0.12820512820512822</v>
      </c>
      <c r="BP221" s="64">
        <f t="shared" si="39"/>
        <v>0.13186813186813187</v>
      </c>
    </row>
    <row r="222" spans="1:68" ht="27" customHeight="1" x14ac:dyDescent="0.25">
      <c r="A222" s="54" t="s">
        <v>375</v>
      </c>
      <c r="B222" s="54" t="s">
        <v>376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40</v>
      </c>
      <c r="Y222" s="742">
        <f t="shared" si="35"/>
        <v>40.799999999999997</v>
      </c>
      <c r="Z222" s="36">
        <f t="shared" si="40"/>
        <v>0.11067</v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36"/>
        <v>44.3</v>
      </c>
      <c r="BN222" s="64">
        <f t="shared" si="37"/>
        <v>45.185999999999993</v>
      </c>
      <c r="BO222" s="64">
        <f t="shared" si="38"/>
        <v>9.1575091575091583E-2</v>
      </c>
      <c r="BP222" s="64">
        <f t="shared" si="39"/>
        <v>9.3406593406593408E-2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380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48.333333333333343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50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0.32550000000000001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116</v>
      </c>
      <c r="Y225" s="743">
        <f>IFERROR(SUM(Y212:Y223),"0")</f>
        <v>119.99999999999999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179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382</v>
      </c>
      <c r="B227" s="54" t="s">
        <v>383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133</v>
      </c>
      <c r="N227" s="33"/>
      <c r="O227" s="32">
        <v>30</v>
      </c>
      <c r="P227" s="1038" t="s">
        <v>384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388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133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24</v>
      </c>
      <c r="Y229" s="742">
        <f>IFERROR(IF(X229="",0,CEILING((X229/$H229),1)*$H229),"")</f>
        <v>24</v>
      </c>
      <c r="Z229" s="36">
        <f>IFERROR(IF(Y229=0,"",ROUNDUP(Y229/H229,0)*0.00651),"")</f>
        <v>6.5100000000000005E-2</v>
      </c>
      <c r="AA229" s="56"/>
      <c r="AB229" s="57"/>
      <c r="AC229" s="301" t="s">
        <v>391</v>
      </c>
      <c r="AG229" s="64"/>
      <c r="AJ229" s="68"/>
      <c r="AK229" s="68">
        <v>0</v>
      </c>
      <c r="BB229" s="302" t="s">
        <v>1</v>
      </c>
      <c r="BM229" s="64">
        <f>IFERROR(X229*I229/H229,"0")</f>
        <v>26.520000000000003</v>
      </c>
      <c r="BN229" s="64">
        <f>IFERROR(Y229*I229/H229,"0")</f>
        <v>26.520000000000003</v>
      </c>
      <c r="BO229" s="64">
        <f>IFERROR(1/J229*(X229/H229),"0")</f>
        <v>5.4945054945054951E-2</v>
      </c>
      <c r="BP229" s="64">
        <f>IFERROR(1/J229*(Y229/H229),"0")</f>
        <v>5.4945054945054951E-2</v>
      </c>
    </row>
    <row r="230" spans="1:68" ht="27" customHeight="1" x14ac:dyDescent="0.25">
      <c r="A230" s="54" t="s">
        <v>392</v>
      </c>
      <c r="B230" s="54" t="s">
        <v>393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64</v>
      </c>
      <c r="Y230" s="742">
        <f>IFERROR(IF(X230="",0,CEILING((X230/$H230),1)*$H230),"")</f>
        <v>64.8</v>
      </c>
      <c r="Z230" s="36">
        <f>IFERROR(IF(Y230=0,"",ROUNDUP(Y230/H230,0)*0.00651),"")</f>
        <v>0.17577000000000001</v>
      </c>
      <c r="AA230" s="56"/>
      <c r="AB230" s="57"/>
      <c r="AC230" s="303" t="s">
        <v>385</v>
      </c>
      <c r="AG230" s="64"/>
      <c r="AJ230" s="68"/>
      <c r="AK230" s="68">
        <v>0</v>
      </c>
      <c r="BB230" s="304" t="s">
        <v>1</v>
      </c>
      <c r="BM230" s="64">
        <f>IFERROR(X230*I230/H230,"0")</f>
        <v>70.720000000000013</v>
      </c>
      <c r="BN230" s="64">
        <f>IFERROR(Y230*I230/H230,"0")</f>
        <v>71.604000000000013</v>
      </c>
      <c r="BO230" s="64">
        <f>IFERROR(1/J230*(X230/H230),"0")</f>
        <v>0.14652014652014653</v>
      </c>
      <c r="BP230" s="64">
        <f>IFERROR(1/J230*(Y230/H230),"0")</f>
        <v>0.14835164835164835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36.666666666666671</v>
      </c>
      <c r="Y231" s="743">
        <f>IFERROR(Y227/H227,"0")+IFERROR(Y228/H228,"0")+IFERROR(Y229/H229,"0")+IFERROR(Y230/H230,"0")</f>
        <v>37</v>
      </c>
      <c r="Z231" s="743">
        <f>IFERROR(IF(Z227="",0,Z227),"0")+IFERROR(IF(Z228="",0,Z228),"0")+IFERROR(IF(Z229="",0,Z229),"0")+IFERROR(IF(Z230="",0,Z230),"0")</f>
        <v>0.24087000000000003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88</v>
      </c>
      <c r="Y232" s="743">
        <f>IFERROR(SUM(Y227:Y230),"0")</f>
        <v>88.8</v>
      </c>
      <c r="Z232" s="37"/>
      <c r="AA232" s="744"/>
      <c r="AB232" s="744"/>
      <c r="AC232" s="744"/>
    </row>
    <row r="233" spans="1:68" ht="16.5" hidden="1" customHeight="1" x14ac:dyDescent="0.25">
      <c r="A233" s="745" t="s">
        <v>394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395</v>
      </c>
      <c r="B235" s="54" t="s">
        <v>396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93</v>
      </c>
      <c r="L235" s="32"/>
      <c r="M235" s="33" t="s">
        <v>397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395</v>
      </c>
      <c r="B236" s="54" t="s">
        <v>399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404</v>
      </c>
      <c r="B238" s="54" t="s">
        <v>405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93</v>
      </c>
      <c r="L238" s="32"/>
      <c r="M238" s="33" t="s">
        <v>397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404</v>
      </c>
      <c r="B239" s="54" t="s">
        <v>406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407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414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415</v>
      </c>
      <c r="B247" s="54" t="s">
        <v>416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397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417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415</v>
      </c>
      <c r="B248" s="54" t="s">
        <v>418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20</v>
      </c>
      <c r="Y248" s="742">
        <f t="shared" si="46"/>
        <v>23.2</v>
      </c>
      <c r="Z248" s="36">
        <f>IFERROR(IF(Y248=0,"",ROUNDUP(Y248/H248,0)*0.01898),"")</f>
        <v>3.7960000000000001E-2</v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47"/>
        <v>20.75</v>
      </c>
      <c r="BN248" s="64">
        <f t="shared" si="48"/>
        <v>24.07</v>
      </c>
      <c r="BO248" s="64">
        <f t="shared" si="49"/>
        <v>2.6939655172413795E-2</v>
      </c>
      <c r="BP248" s="64">
        <f t="shared" si="50"/>
        <v>3.125E-2</v>
      </c>
    </row>
    <row r="249" spans="1:68" ht="27" customHeight="1" x14ac:dyDescent="0.25">
      <c r="A249" s="54" t="s">
        <v>420</v>
      </c>
      <c r="B249" s="54" t="s">
        <v>421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10</v>
      </c>
      <c r="Y249" s="742">
        <f t="shared" si="46"/>
        <v>11.6</v>
      </c>
      <c r="Z249" s="36">
        <f>IFERROR(IF(Y249=0,"",ROUNDUP(Y249/H249,0)*0.01898),"")</f>
        <v>1.898E-2</v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47"/>
        <v>10.375</v>
      </c>
      <c r="BN249" s="64">
        <f t="shared" si="48"/>
        <v>12.035</v>
      </c>
      <c r="BO249" s="64">
        <f t="shared" si="49"/>
        <v>1.3469827586206897E-2</v>
      </c>
      <c r="BP249" s="64">
        <f t="shared" si="50"/>
        <v>1.5625E-2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93</v>
      </c>
      <c r="L250" s="32"/>
      <c r="M250" s="33" t="s">
        <v>397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120</v>
      </c>
      <c r="Y251" s="742">
        <f t="shared" si="46"/>
        <v>127.6</v>
      </c>
      <c r="Z251" s="36">
        <f>IFERROR(IF(Y251=0,"",ROUNDUP(Y251/H251,0)*0.01898),"")</f>
        <v>0.20877999999999999</v>
      </c>
      <c r="AA251" s="56"/>
      <c r="AB251" s="57"/>
      <c r="AC251" s="329" t="s">
        <v>426</v>
      </c>
      <c r="AG251" s="64"/>
      <c r="AJ251" s="68"/>
      <c r="AK251" s="68">
        <v>0</v>
      </c>
      <c r="BB251" s="330" t="s">
        <v>1</v>
      </c>
      <c r="BM251" s="64">
        <f t="shared" si="47"/>
        <v>124.50000000000001</v>
      </c>
      <c r="BN251" s="64">
        <f t="shared" si="48"/>
        <v>132.38499999999999</v>
      </c>
      <c r="BO251" s="64">
        <f t="shared" si="49"/>
        <v>0.16163793103448276</v>
      </c>
      <c r="BP251" s="64">
        <f t="shared" si="50"/>
        <v>0.171875</v>
      </c>
    </row>
    <row r="252" spans="1:68" ht="27" customHeight="1" x14ac:dyDescent="0.25">
      <c r="A252" s="54" t="s">
        <v>427</v>
      </c>
      <c r="B252" s="54" t="s">
        <v>428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32</v>
      </c>
      <c r="Y252" s="742">
        <f t="shared" si="46"/>
        <v>32</v>
      </c>
      <c r="Z252" s="36">
        <f>IFERROR(IF(Y252=0,"",ROUNDUP(Y252/H252,0)*0.00902),"")</f>
        <v>7.2160000000000002E-2</v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33.68</v>
      </c>
      <c r="BN252" s="64">
        <f t="shared" si="48"/>
        <v>33.68</v>
      </c>
      <c r="BO252" s="64">
        <f t="shared" si="49"/>
        <v>6.0606060606060608E-2</v>
      </c>
      <c r="BP252" s="64">
        <f t="shared" si="50"/>
        <v>6.0606060606060608E-2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431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432</v>
      </c>
      <c r="B254" s="54" t="s">
        <v>433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434</v>
      </c>
      <c r="B255" s="54" t="s">
        <v>435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16</v>
      </c>
      <c r="Y255" s="742">
        <f t="shared" si="46"/>
        <v>16</v>
      </c>
      <c r="Z255" s="36">
        <f>IFERROR(IF(Y255=0,"",ROUNDUP(Y255/H255,0)*0.00902),"")</f>
        <v>3.6080000000000001E-2</v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47"/>
        <v>16.84</v>
      </c>
      <c r="BN255" s="64">
        <f t="shared" si="48"/>
        <v>16.84</v>
      </c>
      <c r="BO255" s="64">
        <f t="shared" si="49"/>
        <v>3.0303030303030304E-2</v>
      </c>
      <c r="BP255" s="64">
        <f t="shared" si="50"/>
        <v>3.0303030303030304E-2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24.931034482758619</v>
      </c>
      <c r="Y256" s="743">
        <f>IFERROR(Y247/H247,"0")+IFERROR(Y248/H248,"0")+IFERROR(Y249/H249,"0")+IFERROR(Y250/H250,"0")+IFERROR(Y251/H251,"0")+IFERROR(Y252/H252,"0")+IFERROR(Y253/H253,"0")+IFERROR(Y254/H254,"0")+IFERROR(Y255/H255,"0")</f>
        <v>26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0.37396000000000001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198</v>
      </c>
      <c r="Y257" s="743">
        <f>IFERROR(SUM(Y247:Y255),"0")</f>
        <v>210.39999999999998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137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436</v>
      </c>
      <c r="B259" s="54" t="s">
        <v>437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438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439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440</v>
      </c>
      <c r="B264" s="54" t="s">
        <v>441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443</v>
      </c>
      <c r="B265" s="54" t="s">
        <v>444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93</v>
      </c>
      <c r="L265" s="32"/>
      <c r="M265" s="33" t="s">
        <v>397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445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443</v>
      </c>
      <c r="B266" s="54" t="s">
        <v>446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451</v>
      </c>
      <c r="B268" s="54" t="s">
        <v>452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463</v>
      </c>
      <c r="B272" s="54" t="s">
        <v>464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465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466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467</v>
      </c>
      <c r="B277" s="54" t="s">
        <v>468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469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470</v>
      </c>
      <c r="B282" s="54" t="s">
        <v>471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472</v>
      </c>
      <c r="B283" s="54" t="s">
        <v>473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475</v>
      </c>
      <c r="B284" s="54" t="s">
        <v>476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477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478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479</v>
      </c>
      <c r="B289" s="54" t="s">
        <v>480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484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485</v>
      </c>
      <c r="B291" s="54" t="s">
        <v>486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487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133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120</v>
      </c>
      <c r="Y292" s="742">
        <f t="shared" si="56"/>
        <v>120</v>
      </c>
      <c r="Z292" s="36">
        <f>IFERROR(IF(Y292=0,"",ROUNDUP(Y292/H292,0)*0.00651),"")</f>
        <v>0.32550000000000001</v>
      </c>
      <c r="AA292" s="56"/>
      <c r="AB292" s="57"/>
      <c r="AC292" s="373" t="s">
        <v>490</v>
      </c>
      <c r="AG292" s="64"/>
      <c r="AJ292" s="68"/>
      <c r="AK292" s="68">
        <v>0</v>
      </c>
      <c r="BB292" s="374" t="s">
        <v>1</v>
      </c>
      <c r="BM292" s="64">
        <f t="shared" si="57"/>
        <v>132.60000000000002</v>
      </c>
      <c r="BN292" s="64">
        <f t="shared" si="58"/>
        <v>132.60000000000002</v>
      </c>
      <c r="BO292" s="64">
        <f t="shared" si="59"/>
        <v>0.27472527472527475</v>
      </c>
      <c r="BP292" s="64">
        <f t="shared" si="60"/>
        <v>0.27472527472527475</v>
      </c>
    </row>
    <row r="293" spans="1:68" ht="37.5" customHeight="1" x14ac:dyDescent="0.25">
      <c r="A293" s="54" t="s">
        <v>491</v>
      </c>
      <c r="B293" s="54" t="s">
        <v>492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102</v>
      </c>
      <c r="M293" s="33" t="s">
        <v>103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180</v>
      </c>
      <c r="Y293" s="742">
        <f t="shared" si="56"/>
        <v>180</v>
      </c>
      <c r="Z293" s="36">
        <f>IFERROR(IF(Y293=0,"",ROUNDUP(Y293/H293,0)*0.00651),"")</f>
        <v>0.48825000000000002</v>
      </c>
      <c r="AA293" s="56"/>
      <c r="AB293" s="57"/>
      <c r="AC293" s="375" t="s">
        <v>481</v>
      </c>
      <c r="AG293" s="64"/>
      <c r="AJ293" s="68" t="s">
        <v>104</v>
      </c>
      <c r="AK293" s="68">
        <v>436.8</v>
      </c>
      <c r="BB293" s="376" t="s">
        <v>1</v>
      </c>
      <c r="BM293" s="64">
        <f t="shared" si="57"/>
        <v>193.50000000000003</v>
      </c>
      <c r="BN293" s="64">
        <f t="shared" si="58"/>
        <v>193.50000000000003</v>
      </c>
      <c r="BO293" s="64">
        <f t="shared" si="59"/>
        <v>0.41208791208791212</v>
      </c>
      <c r="BP293" s="64">
        <f t="shared" si="60"/>
        <v>0.41208791208791212</v>
      </c>
    </row>
    <row r="294" spans="1:68" ht="37.5" hidden="1" customHeight="1" x14ac:dyDescent="0.25">
      <c r="A294" s="54" t="s">
        <v>493</v>
      </c>
      <c r="B294" s="54" t="s">
        <v>494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495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125</v>
      </c>
      <c r="Y295" s="743">
        <f>IFERROR(Y289/H289,"0")+IFERROR(Y290/H290,"0")+IFERROR(Y291/H291,"0")+IFERROR(Y292/H292,"0")+IFERROR(Y293/H293,"0")+IFERROR(Y294/H294,"0")</f>
        <v>125</v>
      </c>
      <c r="Z295" s="743">
        <f>IFERROR(IF(Z289="",0,Z289),"0")+IFERROR(IF(Z290="",0,Z290),"0")+IFERROR(IF(Z291="",0,Z291),"0")+IFERROR(IF(Z292="",0,Z292),"0")+IFERROR(IF(Z293="",0,Z293),"0")+IFERROR(IF(Z294="",0,Z294),"0")</f>
        <v>0.81374999999999997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300</v>
      </c>
      <c r="Y296" s="743">
        <f>IFERROR(SUM(Y289:Y294),"0")</f>
        <v>300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496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497</v>
      </c>
      <c r="B299" s="54" t="s">
        <v>498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499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148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500</v>
      </c>
      <c r="B303" s="54" t="s">
        <v>501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502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503</v>
      </c>
      <c r="B307" s="54" t="s">
        <v>504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133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505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506</v>
      </c>
      <c r="B308" s="54" t="s">
        <v>507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508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509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510</v>
      </c>
      <c r="B313" s="54" t="s">
        <v>511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512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148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513</v>
      </c>
      <c r="B317" s="54" t="s">
        <v>514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515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516</v>
      </c>
      <c r="B321" s="54" t="s">
        <v>517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518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519</v>
      </c>
      <c r="B322" s="54" t="s">
        <v>520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521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522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523</v>
      </c>
      <c r="B327" s="54" t="s">
        <v>524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525</v>
      </c>
      <c r="B328" s="54" t="s">
        <v>526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148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527</v>
      </c>
      <c r="B332" s="54" t="s">
        <v>528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227.5</v>
      </c>
      <c r="Y332" s="742">
        <f>IFERROR(IF(X332="",0,CEILING((X332/$H332),1)*$H332),"")</f>
        <v>228.9</v>
      </c>
      <c r="Z332" s="36">
        <f>IFERROR(IF(Y332=0,"",ROUNDUP(Y332/H332,0)*0.00502),"")</f>
        <v>0.54718</v>
      </c>
      <c r="AA332" s="56"/>
      <c r="AB332" s="57"/>
      <c r="AC332" s="399" t="s">
        <v>529</v>
      </c>
      <c r="AG332" s="64"/>
      <c r="AJ332" s="68"/>
      <c r="AK332" s="68">
        <v>0</v>
      </c>
      <c r="BB332" s="400" t="s">
        <v>1</v>
      </c>
      <c r="BM332" s="64">
        <f>IFERROR(X332*I332/H332,"0")</f>
        <v>238.33333333333334</v>
      </c>
      <c r="BN332" s="64">
        <f>IFERROR(Y332*I332/H332,"0")</f>
        <v>239.8</v>
      </c>
      <c r="BO332" s="64">
        <f>IFERROR(1/J332*(X332/H332),"0")</f>
        <v>0.46296296296296297</v>
      </c>
      <c r="BP332" s="64">
        <f>IFERROR(1/J332*(Y332/H332),"0")</f>
        <v>0.46581196581196588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529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108.33333333333333</v>
      </c>
      <c r="Y334" s="743">
        <f>IFERROR(Y332/H332,"0")+IFERROR(Y333/H333,"0")</f>
        <v>109</v>
      </c>
      <c r="Z334" s="743">
        <f>IFERROR(IF(Z332="",0,Z332),"0")+IFERROR(IF(Z333="",0,Z333),"0")</f>
        <v>0.54718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227.5</v>
      </c>
      <c r="Y335" s="743">
        <f>IFERROR(SUM(Y332:Y333),"0")</f>
        <v>228.9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532</v>
      </c>
      <c r="B337" s="54" t="s">
        <v>533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534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535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536</v>
      </c>
      <c r="B342" s="54" t="s">
        <v>537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538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539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540</v>
      </c>
      <c r="B347" s="54" t="s">
        <v>541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542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543</v>
      </c>
      <c r="B348" s="54" t="s">
        <v>544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397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545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543</v>
      </c>
      <c r="B349" s="54" t="s">
        <v>546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547</v>
      </c>
      <c r="M349" s="33" t="s">
        <v>103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549</v>
      </c>
      <c r="AK349" s="68">
        <v>86.4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148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133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179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50</v>
      </c>
      <c r="Y374" s="742">
        <f>IFERROR(IF(X374="",0,CEILING((X374/$H374),1)*$H374),"")</f>
        <v>50.400000000000006</v>
      </c>
      <c r="Z374" s="36">
        <f>IFERROR(IF(Y374=0,"",ROUNDUP(Y374/H374,0)*0.01898),"")</f>
        <v>0.11388000000000001</v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53.089285714285715</v>
      </c>
      <c r="BN374" s="64">
        <f>IFERROR(Y374*I374/H374,"0")</f>
        <v>53.514000000000003</v>
      </c>
      <c r="BO374" s="64">
        <f>IFERROR(1/J374*(X374/H374),"0")</f>
        <v>9.3005952380952384E-2</v>
      </c>
      <c r="BP374" s="64">
        <f>IFERROR(1/J374*(Y374/H374),"0")</f>
        <v>9.375E-2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70</v>
      </c>
      <c r="Y375" s="742">
        <f>IFERROR(IF(X375="",0,CEILING((X375/$H375),1)*$H375),"")</f>
        <v>70.2</v>
      </c>
      <c r="Z375" s="36">
        <f>IFERROR(IF(Y375=0,"",ROUNDUP(Y375/H375,0)*0.01898),"")</f>
        <v>0.17082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74.657692307692315</v>
      </c>
      <c r="BN375" s="64">
        <f>IFERROR(Y375*I375/H375,"0")</f>
        <v>74.871000000000009</v>
      </c>
      <c r="BO375" s="64">
        <f>IFERROR(1/J375*(X375/H375),"0")</f>
        <v>0.14022435897435898</v>
      </c>
      <c r="BP375" s="64">
        <f>IFERROR(1/J375*(Y375/H375),"0")</f>
        <v>0.140625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133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14.926739926739927</v>
      </c>
      <c r="Y377" s="743">
        <f>IFERROR(Y374/H374,"0")+IFERROR(Y375/H375,"0")+IFERROR(Y376/H376,"0")</f>
        <v>15</v>
      </c>
      <c r="Z377" s="743">
        <f>IFERROR(IF(Z374="",0,Z374),"0")+IFERROR(IF(Z375="",0,Z375),"0")+IFERROR(IF(Z376="",0,Z376),"0")</f>
        <v>0.28470000000000001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120</v>
      </c>
      <c r="Y378" s="743">
        <f>IFERROR(SUM(Y374:Y376),"0")</f>
        <v>120.60000000000001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148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12</v>
      </c>
      <c r="Y394" s="742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6.6666666666666661</v>
      </c>
      <c r="Y395" s="743">
        <f>IFERROR(Y394/H394,"0")</f>
        <v>7</v>
      </c>
      <c r="Z395" s="743">
        <f>IFERROR(IF(Z394="",0,Z394),"0")</f>
        <v>4.5569999999999999E-2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12</v>
      </c>
      <c r="Y396" s="743">
        <f>IFERROR(SUM(Y394:Y394),"0")</f>
        <v>12.6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700</v>
      </c>
      <c r="Y399" s="742">
        <f>IFERROR(IF(X399="",0,CEILING((X399/$H399),1)*$H399),"")</f>
        <v>701.4</v>
      </c>
      <c r="Z399" s="36">
        <f>IFERROR(IF(Y399=0,"",ROUNDUP(Y399/H399,0)*0.00651),"")</f>
        <v>2.1743399999999999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783.99999999999989</v>
      </c>
      <c r="BN399" s="64">
        <f>IFERROR(Y399*I399/H399,"0")</f>
        <v>785.56799999999987</v>
      </c>
      <c r="BO399" s="64">
        <f>IFERROR(1/J399*(X399/H399),"0")</f>
        <v>1.8315018315018314</v>
      </c>
      <c r="BP399" s="64">
        <f>IFERROR(1/J399*(Y399/H399),"0")</f>
        <v>1.8351648351648353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133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333.33333333333331</v>
      </c>
      <c r="Y401" s="743">
        <f>IFERROR(Y398/H398,"0")+IFERROR(Y399/H399,"0")+IFERROR(Y400/H400,"0")</f>
        <v>334</v>
      </c>
      <c r="Z401" s="743">
        <f>IFERROR(IF(Z398="",0,Z398),"0")+IFERROR(IF(Z399="",0,Z399),"0")+IFERROR(IF(Z400="",0,Z400),"0")</f>
        <v>2.1743399999999999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700</v>
      </c>
      <c r="Y402" s="743">
        <f>IFERROR(SUM(Y398:Y400),"0")</f>
        <v>701.4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397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397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1000</v>
      </c>
      <c r="Y410" s="742">
        <f t="shared" si="71"/>
        <v>1005</v>
      </c>
      <c r="Z410" s="36">
        <f>IFERROR(IF(Y410=0,"",ROUNDUP(Y410/H410,0)*0.02175),"")</f>
        <v>1.4572499999999999</v>
      </c>
      <c r="AA410" s="56"/>
      <c r="AB410" s="57"/>
      <c r="AC410" s="479" t="s">
        <v>649</v>
      </c>
      <c r="AG410" s="64"/>
      <c r="AJ410" s="68" t="s">
        <v>104</v>
      </c>
      <c r="AK410" s="68">
        <v>720</v>
      </c>
      <c r="BB410" s="480" t="s">
        <v>1</v>
      </c>
      <c r="BM410" s="64">
        <f t="shared" si="72"/>
        <v>1032</v>
      </c>
      <c r="BN410" s="64">
        <f t="shared" si="73"/>
        <v>1037.1600000000001</v>
      </c>
      <c r="BO410" s="64">
        <f t="shared" si="74"/>
        <v>1.3888888888888888</v>
      </c>
      <c r="BP410" s="64">
        <f t="shared" si="75"/>
        <v>1.3958333333333333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397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133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20</v>
      </c>
      <c r="Y415" s="742">
        <f t="shared" si="71"/>
        <v>20</v>
      </c>
      <c r="Z415" s="36">
        <f>IFERROR(IF(Y415=0,"",ROUNDUP(Y415/H415,0)*0.00902),"")</f>
        <v>3.6080000000000001E-2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20.84</v>
      </c>
      <c r="BN415" s="64">
        <f t="shared" si="73"/>
        <v>20.84</v>
      </c>
      <c r="BO415" s="64">
        <f t="shared" si="74"/>
        <v>3.0303030303030304E-2</v>
      </c>
      <c r="BP415" s="64">
        <f t="shared" si="75"/>
        <v>3.0303030303030304E-2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70.666666666666671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71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1.4933299999999998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1020</v>
      </c>
      <c r="Y417" s="743">
        <f>IFERROR(SUM(Y406:Y415),"0")</f>
        <v>1025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137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30</v>
      </c>
      <c r="Y425" s="742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3.3333333333333335</v>
      </c>
      <c r="Y426" s="743">
        <f>IFERROR(Y424/H424,"0")+IFERROR(Y425/H425,"0")</f>
        <v>4</v>
      </c>
      <c r="Z426" s="743">
        <f>IFERROR(IF(Z424="",0,Z424),"0")+IFERROR(IF(Z425="",0,Z425),"0")</f>
        <v>7.5920000000000001E-2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30</v>
      </c>
      <c r="Y427" s="743">
        <f>IFERROR(SUM(Y424:Y425),"0")</f>
        <v>36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179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30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3.3333333333333335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30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679</v>
      </c>
      <c r="B434" s="54" t="s">
        <v>680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679</v>
      </c>
      <c r="B435" s="54" t="s">
        <v>682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684</v>
      </c>
      <c r="B437" s="54" t="s">
        <v>686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120</v>
      </c>
      <c r="Y440" s="742">
        <f t="shared" si="76"/>
        <v>120</v>
      </c>
      <c r="Z440" s="36">
        <f>IFERROR(IF(Y440=0,"",ROUNDUP(Y440/H440,0)*0.01898),"")</f>
        <v>0.1898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124.35000000000001</v>
      </c>
      <c r="BN440" s="64">
        <f t="shared" si="78"/>
        <v>124.35000000000001</v>
      </c>
      <c r="BO440" s="64">
        <f t="shared" si="79"/>
        <v>0.15625</v>
      </c>
      <c r="BP440" s="64">
        <f t="shared" si="80"/>
        <v>0.15625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10</v>
      </c>
      <c r="Y442" s="743">
        <f>IFERROR(Y434/H434,"0")+IFERROR(Y435/H435,"0")+IFERROR(Y436/H436,"0")+IFERROR(Y437/H437,"0")+IFERROR(Y438/H438,"0")+IFERROR(Y439/H439,"0")+IFERROR(Y440/H440,"0")+IFERROR(Y441/H441,"0")</f>
        <v>10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120</v>
      </c>
      <c r="Y443" s="743">
        <f>IFERROR(SUM(Y434:Y441),"0")</f>
        <v>120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148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712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179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148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10</v>
      </c>
      <c r="Y464" s="742">
        <f t="shared" ref="Y464:Y479" si="8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10.388888888888889</v>
      </c>
      <c r="BN464" s="64">
        <f t="shared" ref="BN464:BN479" si="83">IFERROR(Y464*I464/H464,"0")</f>
        <v>11.22</v>
      </c>
      <c r="BO464" s="64">
        <f t="shared" ref="BO464:BO479" si="84">IFERROR(1/J464*(X464/H464),"0")</f>
        <v>1.4029180695847361E-2</v>
      </c>
      <c r="BP464" s="64">
        <f t="shared" ref="BP464:BP479" si="85">IFERROR(1/J464*(Y464/H464),"0")</f>
        <v>1.5151515151515152E-2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10</v>
      </c>
      <c r="Y467" s="742">
        <f t="shared" si="81"/>
        <v>10.8</v>
      </c>
      <c r="Z467" s="36">
        <f>IFERROR(IF(Y467=0,"",ROUNDUP(Y467/H467,0)*0.00902),"")</f>
        <v>1.804E-2</v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10.388888888888889</v>
      </c>
      <c r="BN467" s="64">
        <f t="shared" si="83"/>
        <v>11.22</v>
      </c>
      <c r="BO467" s="64">
        <f t="shared" si="84"/>
        <v>1.4029180695847361E-2</v>
      </c>
      <c r="BP467" s="64">
        <f t="shared" si="85"/>
        <v>1.5151515151515152E-2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77</v>
      </c>
      <c r="Y470" s="742">
        <f t="shared" si="81"/>
        <v>77.7</v>
      </c>
      <c r="Z470" s="36">
        <f t="shared" si="86"/>
        <v>0.18574000000000002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81.766666666666666</v>
      </c>
      <c r="BN470" s="64">
        <f t="shared" si="83"/>
        <v>82.51</v>
      </c>
      <c r="BO470" s="64">
        <f t="shared" si="84"/>
        <v>0.15669515669515671</v>
      </c>
      <c r="BP470" s="64">
        <f t="shared" si="85"/>
        <v>0.15811965811965814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743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744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">
        <v>745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743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743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42</v>
      </c>
      <c r="Y476" s="742">
        <f t="shared" si="81"/>
        <v>42</v>
      </c>
      <c r="Z476" s="36">
        <f t="shared" si="86"/>
        <v>0.1004</v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44.599999999999994</v>
      </c>
      <c r="BN476" s="64">
        <f t="shared" si="83"/>
        <v>44.599999999999994</v>
      </c>
      <c r="BO476" s="64">
        <f t="shared" si="84"/>
        <v>8.5470085470085472E-2</v>
      </c>
      <c r="BP476" s="64">
        <f t="shared" si="85"/>
        <v>8.5470085470085472E-2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50</v>
      </c>
      <c r="P478" s="1067" t="s">
        <v>760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729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762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60.370370370370367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61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0.32222000000000001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139</v>
      </c>
      <c r="Y481" s="743">
        <f>IFERROR(SUM(Y464:Y479),"0")</f>
        <v>141.30000000000001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137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148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10</v>
      </c>
      <c r="Y497" s="742">
        <f>IFERROR(IF(X497="",0,CEILING((X497/$H497),1)*$H497),"")</f>
        <v>10.8</v>
      </c>
      <c r="Z497" s="36">
        <f>IFERROR(IF(Y497=0,"",ROUNDUP(Y497/H497,0)*0.00902),"")</f>
        <v>1.804E-2</v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10.388888888888889</v>
      </c>
      <c r="BN497" s="64">
        <f>IFERROR(Y497*I497/H497,"0")</f>
        <v>11.22</v>
      </c>
      <c r="BO497" s="64">
        <f>IFERROR(1/J497*(X497/H497),"0")</f>
        <v>1.4029180695847361E-2</v>
      </c>
      <c r="BP497" s="64">
        <f>IFERROR(1/J497*(Y497/H497),"0")</f>
        <v>1.5151515151515152E-2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1.8518518518518516</v>
      </c>
      <c r="Y501" s="743">
        <f>IFERROR(Y497/H497,"0")+IFERROR(Y498/H498,"0")+IFERROR(Y499/H499,"0")+IFERROR(Y500/H500,"0")</f>
        <v>2</v>
      </c>
      <c r="Z501" s="743">
        <f>IFERROR(IF(Z497="",0,Z497),"0")+IFERROR(IF(Z498="",0,Z498),"0")+IFERROR(IF(Z499="",0,Z499),"0")+IFERROR(IF(Z500="",0,Z500),"0")</f>
        <v>1.804E-2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10</v>
      </c>
      <c r="Y502" s="743">
        <f>IFERROR(SUM(Y497:Y500),"0")</f>
        <v>10.8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148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148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179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220</v>
      </c>
      <c r="Y522" s="742">
        <f t="shared" ref="Y522:Y537" si="87">IFERROR(IF(X522="",0,CEILING((X522/$H522),1)*$H522),"")</f>
        <v>221.76000000000002</v>
      </c>
      <c r="Z522" s="36">
        <f t="shared" ref="Z522:Z527" si="88">IFERROR(IF(Y522=0,"",ROUNDUP(Y522/H522,0)*0.01196),"")</f>
        <v>0.50231999999999999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234.99999999999997</v>
      </c>
      <c r="BN522" s="64">
        <f t="shared" ref="BN522:BN537" si="90">IFERROR(Y522*I522/H522,"0")</f>
        <v>236.88</v>
      </c>
      <c r="BO522" s="64">
        <f t="shared" ref="BO522:BO537" si="91">IFERROR(1/J522*(X522/H522),"0")</f>
        <v>0.40064102564102566</v>
      </c>
      <c r="BP522" s="64">
        <f t="shared" ref="BP522:BP537" si="92">IFERROR(1/J522*(Y522/H522),"0")</f>
        <v>0.40384615384615385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130</v>
      </c>
      <c r="Y525" s="742">
        <f t="shared" si="87"/>
        <v>132</v>
      </c>
      <c r="Z525" s="36">
        <f t="shared" si="88"/>
        <v>0.29899999999999999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138.86363636363635</v>
      </c>
      <c r="BN525" s="64">
        <f t="shared" si="90"/>
        <v>140.99999999999997</v>
      </c>
      <c r="BO525" s="64">
        <f t="shared" si="91"/>
        <v>0.23674242424242425</v>
      </c>
      <c r="BP525" s="64">
        <f t="shared" si="92"/>
        <v>0.24038461538461539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170</v>
      </c>
      <c r="Y527" s="742">
        <f t="shared" si="87"/>
        <v>174.24</v>
      </c>
      <c r="Z527" s="36">
        <f t="shared" si="88"/>
        <v>0.39468000000000003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181.59090909090907</v>
      </c>
      <c r="BN527" s="64">
        <f t="shared" si="90"/>
        <v>186.12</v>
      </c>
      <c r="BO527" s="64">
        <f t="shared" si="91"/>
        <v>0.3095862470862471</v>
      </c>
      <c r="BP527" s="64">
        <f t="shared" si="92"/>
        <v>0.31730769230769235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192</v>
      </c>
      <c r="Y528" s="742">
        <f t="shared" si="87"/>
        <v>194.4</v>
      </c>
      <c r="Z528" s="36">
        <f>IFERROR(IF(Y528=0,"",ROUNDUP(Y528/H528,0)*0.00902),"")</f>
        <v>0.48708000000000001</v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203.2</v>
      </c>
      <c r="BN528" s="64">
        <f t="shared" si="90"/>
        <v>205.73999999999998</v>
      </c>
      <c r="BO528" s="64">
        <f t="shared" si="91"/>
        <v>0.40404040404040403</v>
      </c>
      <c r="BP528" s="64">
        <f t="shared" si="92"/>
        <v>0.40909090909090912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312</v>
      </c>
      <c r="Y533" s="742">
        <f t="shared" si="87"/>
        <v>313.2</v>
      </c>
      <c r="Z533" s="36">
        <f>IFERROR(IF(Y533=0,"",ROUNDUP(Y533/H533,0)*0.00902),"")</f>
        <v>0.78473999999999999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330.2</v>
      </c>
      <c r="BN533" s="64">
        <f t="shared" si="90"/>
        <v>331.46999999999997</v>
      </c>
      <c r="BO533" s="64">
        <f t="shared" si="91"/>
        <v>0.65656565656565657</v>
      </c>
      <c r="BP533" s="64">
        <f t="shared" si="92"/>
        <v>0.65909090909090906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238.4848484848485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241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2.4678200000000001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1024</v>
      </c>
      <c r="Y539" s="743">
        <f>IFERROR(SUM(Y522:Y537),"0")</f>
        <v>1035.5999999999999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137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852</v>
      </c>
      <c r="B541" s="54" t="s">
        <v>853</v>
      </c>
      <c r="C541" s="31">
        <v>4301020334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103</v>
      </c>
      <c r="N541" s="33"/>
      <c r="O541" s="32">
        <v>70</v>
      </c>
      <c r="P541" s="1020" t="s">
        <v>854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856</v>
      </c>
      <c r="C542" s="31">
        <v>4301020222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55</v>
      </c>
      <c r="P542" s="8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180</v>
      </c>
      <c r="Y542" s="742">
        <f>IFERROR(IF(X542="",0,CEILING((X542/$H542),1)*$H542),"")</f>
        <v>184.8</v>
      </c>
      <c r="Z542" s="36">
        <f>IFERROR(IF(Y542=0,"",ROUNDUP(Y542/H542,0)*0.01196),"")</f>
        <v>0.41860000000000003</v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192.27272727272725</v>
      </c>
      <c r="BN542" s="64">
        <f>IFERROR(Y542*I542/H542,"0")</f>
        <v>197.39999999999998</v>
      </c>
      <c r="BO542" s="64">
        <f>IFERROR(1/J542*(X542/H542),"0")</f>
        <v>0.32779720279720276</v>
      </c>
      <c r="BP542" s="64">
        <f>IFERROR(1/J542*(Y542/H542),"0")</f>
        <v>0.33653846153846156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855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855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34.090909090909086</v>
      </c>
      <c r="Y545" s="743">
        <f>IFERROR(Y541/H541,"0")+IFERROR(Y542/H542,"0")+IFERROR(Y543/H543,"0")+IFERROR(Y544/H544,"0")</f>
        <v>35</v>
      </c>
      <c r="Z545" s="743">
        <f>IFERROR(IF(Z541="",0,Z541),"0")+IFERROR(IF(Z542="",0,Z542),"0")+IFERROR(IF(Z543="",0,Z543),"0")+IFERROR(IF(Z544="",0,Z544),"0")</f>
        <v>0.41860000000000003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180</v>
      </c>
      <c r="Y546" s="743">
        <f>IFERROR(SUM(Y541:Y544),"0")</f>
        <v>184.8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148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90</v>
      </c>
      <c r="Y548" s="742">
        <f t="shared" ref="Y548:Y559" si="93">IFERROR(IF(X548="",0,CEILING((X548/$H548),1)*$H548),"")</f>
        <v>95.04</v>
      </c>
      <c r="Z548" s="36">
        <f>IFERROR(IF(Y548=0,"",ROUNDUP(Y548/H548,0)*0.01196),"")</f>
        <v>0.21528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96.136363636363626</v>
      </c>
      <c r="BN548" s="64">
        <f t="shared" ref="BN548:BN559" si="95">IFERROR(Y548*I548/H548,"0")</f>
        <v>101.52000000000001</v>
      </c>
      <c r="BO548" s="64">
        <f t="shared" ref="BO548:BO559" si="96">IFERROR(1/J548*(X548/H548),"0")</f>
        <v>0.16389860139860138</v>
      </c>
      <c r="BP548" s="64">
        <f t="shared" ref="BP548:BP559" si="97">IFERROR(1/J548*(Y548/H548),"0")</f>
        <v>0.17307692307692307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60</v>
      </c>
      <c r="Y549" s="742">
        <f t="shared" si="93"/>
        <v>63.36</v>
      </c>
      <c r="Z549" s="36">
        <f>IFERROR(IF(Y549=0,"",ROUNDUP(Y549/H549,0)*0.01196),"")</f>
        <v>0.14352000000000001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64.090909090909079</v>
      </c>
      <c r="BN549" s="64">
        <f t="shared" si="95"/>
        <v>67.679999999999993</v>
      </c>
      <c r="BO549" s="64">
        <f t="shared" si="96"/>
        <v>0.10926573426573427</v>
      </c>
      <c r="BP549" s="64">
        <f t="shared" si="97"/>
        <v>0.11538461538461539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90</v>
      </c>
      <c r="Y550" s="742">
        <f t="shared" si="93"/>
        <v>95.04</v>
      </c>
      <c r="Z550" s="36">
        <f>IFERROR(IF(Y550=0,"",ROUNDUP(Y550/H550,0)*0.01196),"")</f>
        <v>0.21528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96.136363636363626</v>
      </c>
      <c r="BN550" s="64">
        <f t="shared" si="95"/>
        <v>101.52000000000001</v>
      </c>
      <c r="BO550" s="64">
        <f t="shared" si="96"/>
        <v>0.16389860139860138</v>
      </c>
      <c r="BP550" s="64">
        <f t="shared" si="97"/>
        <v>0.17307692307692307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84</v>
      </c>
      <c r="Y553" s="742">
        <f t="shared" si="93"/>
        <v>86.399999999999991</v>
      </c>
      <c r="Z553" s="36">
        <f>IFERROR(IF(Y553=0,"",ROUNDUP(Y553/H553,0)*0.00902),"")</f>
        <v>0.16236</v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121.27500000000001</v>
      </c>
      <c r="BN553" s="64">
        <f t="shared" si="95"/>
        <v>124.74</v>
      </c>
      <c r="BO553" s="64">
        <f t="shared" si="96"/>
        <v>0.13257575757575757</v>
      </c>
      <c r="BP553" s="64">
        <f t="shared" si="97"/>
        <v>0.13636363636363635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18</v>
      </c>
      <c r="Y555" s="742">
        <f t="shared" si="93"/>
        <v>18</v>
      </c>
      <c r="Z555" s="36">
        <f>IFERROR(IF(Y555=0,"",ROUNDUP(Y555/H555,0)*0.00902),"")</f>
        <v>4.5100000000000001E-2</v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19.05</v>
      </c>
      <c r="BN555" s="64">
        <f t="shared" si="95"/>
        <v>19.05</v>
      </c>
      <c r="BO555" s="64">
        <f t="shared" si="96"/>
        <v>3.787878787878788E-2</v>
      </c>
      <c r="BP555" s="64">
        <f t="shared" si="97"/>
        <v>3.787878787878788E-2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150</v>
      </c>
      <c r="Y557" s="742">
        <f t="shared" si="93"/>
        <v>151.20000000000002</v>
      </c>
      <c r="Z557" s="36">
        <f>IFERROR(IF(Y557=0,"",ROUNDUP(Y557/H557,0)*0.00902),"")</f>
        <v>0.37884000000000001</v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158.75</v>
      </c>
      <c r="BN557" s="64">
        <f t="shared" si="95"/>
        <v>160.02000000000004</v>
      </c>
      <c r="BO557" s="64">
        <f t="shared" si="96"/>
        <v>0.31565656565656564</v>
      </c>
      <c r="BP557" s="64">
        <f t="shared" si="97"/>
        <v>0.31818181818181823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109.62121212121212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113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1.16038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492</v>
      </c>
      <c r="Y561" s="743">
        <f>IFERROR(SUM(Y548:Y559),"0")</f>
        <v>509.03999999999996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179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137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148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600</v>
      </c>
      <c r="Y609" s="742">
        <f>IFERROR(IF(X609="",0,CEILING((X609/$H609),1)*$H609),"")</f>
        <v>600.6</v>
      </c>
      <c r="Z609" s="36">
        <f>IFERROR(IF(Y609=0,"",ROUNDUP(Y609/H609,0)*0.01898),"")</f>
        <v>1.46146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639.92307692307702</v>
      </c>
      <c r="BN609" s="64">
        <f>IFERROR(Y609*I609/H609,"0")</f>
        <v>640.5630000000001</v>
      </c>
      <c r="BO609" s="64">
        <f>IFERROR(1/J609*(X609/H609),"0")</f>
        <v>1.2019230769230769</v>
      </c>
      <c r="BP609" s="64">
        <f>IFERROR(1/J609*(Y609/H609),"0")</f>
        <v>1.203125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133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133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76.92307692307692</v>
      </c>
      <c r="Y614" s="743">
        <f>IFERROR(Y609/H609,"0")+IFERROR(Y610/H610,"0")+IFERROR(Y611/H611,"0")+IFERROR(Y612/H612,"0")+IFERROR(Y613/H613,"0")</f>
        <v>77</v>
      </c>
      <c r="Z614" s="743">
        <f>IFERROR(IF(Z609="",0,Z609),"0")+IFERROR(IF(Z610="",0,Z610),"0")+IFERROR(IF(Z611="",0,Z611),"0")+IFERROR(IF(Z612="",0,Z612),"0")+IFERROR(IF(Z613="",0,Z613),"0")</f>
        <v>1.46146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600</v>
      </c>
      <c r="Y615" s="743">
        <f>IFERROR(SUM(Y609:Y613),"0")</f>
        <v>600.6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179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20</v>
      </c>
      <c r="Y618" s="742">
        <f>IFERROR(IF(X618="",0,CEILING((X618/$H618),1)*$H618),"")</f>
        <v>23.4</v>
      </c>
      <c r="Z618" s="36">
        <f>IFERROR(IF(Y618=0,"",ROUNDUP(Y618/H618,0)*0.01898),"")</f>
        <v>5.6940000000000004E-2</v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21.115384615384613</v>
      </c>
      <c r="BN618" s="64">
        <f>IFERROR(Y618*I618/H618,"0")</f>
        <v>24.704999999999998</v>
      </c>
      <c r="BO618" s="64">
        <f>IFERROR(1/J618*(X618/H618),"0")</f>
        <v>4.0064102564102567E-2</v>
      </c>
      <c r="BP618" s="64">
        <f>IFERROR(1/J618*(Y618/H618),"0")</f>
        <v>4.6875E-2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2.5641025641025643</v>
      </c>
      <c r="Y621" s="743">
        <f>IFERROR(Y617/H617,"0")+IFERROR(Y618/H618,"0")+IFERROR(Y619/H619,"0")+IFERROR(Y620/H620,"0")</f>
        <v>3</v>
      </c>
      <c r="Z621" s="743">
        <f>IFERROR(IF(Z617="",0,Z617),"0")+IFERROR(IF(Z618="",0,Z618),"0")+IFERROR(IF(Z619="",0,Z619),"0")+IFERROR(IF(Z620="",0,Z620),"0")</f>
        <v>5.6940000000000004E-2</v>
      </c>
      <c r="AA621" s="744"/>
      <c r="AB621" s="744"/>
      <c r="AC621" s="744"/>
    </row>
    <row r="622" spans="1:68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20</v>
      </c>
      <c r="Y622" s="743">
        <f>IFERROR(SUM(Y617:Y620),"0")</f>
        <v>23.4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137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148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11010.5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11158.779999999999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11702.198749445002</v>
      </c>
      <c r="Y643" s="743">
        <f>IFERROR(SUM(BN22:BN639),"0")</f>
        <v>11859.342999999999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21</v>
      </c>
      <c r="Y644" s="38">
        <f>ROUNDUP(SUM(BP22:BP639),0)</f>
        <v>21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12227.198749445002</v>
      </c>
      <c r="Y645" s="743">
        <f>GrossWeightTotalR+PalletQtyTotalR*25</f>
        <v>12384.342999999999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2540.3104421121657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2565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24.124360000000003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288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187</v>
      </c>
      <c r="F650" s="769" t="s">
        <v>213</v>
      </c>
      <c r="G650" s="769" t="s">
        <v>254</v>
      </c>
      <c r="H650" s="769" t="s">
        <v>88</v>
      </c>
      <c r="I650" s="769" t="s">
        <v>289</v>
      </c>
      <c r="J650" s="769" t="s">
        <v>318</v>
      </c>
      <c r="K650" s="769" t="s">
        <v>394</v>
      </c>
      <c r="L650" s="769" t="s">
        <v>414</v>
      </c>
      <c r="M650" s="769" t="s">
        <v>439</v>
      </c>
      <c r="N650" s="739"/>
      <c r="O650" s="769" t="s">
        <v>466</v>
      </c>
      <c r="P650" s="769" t="s">
        <v>469</v>
      </c>
      <c r="Q650" s="769" t="s">
        <v>478</v>
      </c>
      <c r="R650" s="769" t="s">
        <v>496</v>
      </c>
      <c r="S650" s="769" t="s">
        <v>509</v>
      </c>
      <c r="T650" s="769" t="s">
        <v>522</v>
      </c>
      <c r="U650" s="769" t="s">
        <v>535</v>
      </c>
      <c r="V650" s="769" t="s">
        <v>539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300.39999999999998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732.6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661.2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2242.56</v>
      </c>
      <c r="G652" s="46">
        <f>IFERROR(Y139*1,"0")+IFERROR(Y140*1,"0")+IFERROR(Y144*1,"0")+IFERROR(Y145*1,"0")+IFERROR(Y149*1,"0")+IFERROR(Y150*1,"0")</f>
        <v>215.28000000000003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577.5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622.79999999999995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210.39999999999998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300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228.9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120.60000000000001</v>
      </c>
      <c r="W652" s="46">
        <f>IFERROR(Y394*1,"0")+IFERROR(Y398*1,"0")+IFERROR(Y399*1,"0")+IFERROR(Y400*1,"0")</f>
        <v>714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1607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120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141.30000000000001</v>
      </c>
      <c r="AA652" s="46">
        <f>IFERROR(Y493*1,"0")+IFERROR(Y497*1,"0")+IFERROR(Y498*1,"0")+IFERROR(Y499*1,"0")+IFERROR(Y500*1,"0")</f>
        <v>10.8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1729.4399999999998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624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20,00"/>
        <filter val="1 024,00"/>
        <filter val="1 035,00"/>
        <filter val="1 065,00"/>
        <filter val="1 135,00"/>
        <filter val="1,85"/>
        <filter val="10,00"/>
        <filter val="100,00"/>
        <filter val="105,00"/>
        <filter val="108,33"/>
        <filter val="109,62"/>
        <filter val="11 010,50"/>
        <filter val="11 702,20"/>
        <filter val="110,00"/>
        <filter val="115,37"/>
        <filter val="116,00"/>
        <filter val="12 227,20"/>
        <filter val="12,00"/>
        <filter val="120,00"/>
        <filter val="125,00"/>
        <filter val="130,00"/>
        <filter val="139,00"/>
        <filter val="14,93"/>
        <filter val="150,00"/>
        <filter val="16,00"/>
        <filter val="16,67"/>
        <filter val="160,00"/>
        <filter val="170,00"/>
        <filter val="18,00"/>
        <filter val="18,75"/>
        <filter val="180,00"/>
        <filter val="190,00"/>
        <filter val="192,00"/>
        <filter val="198,00"/>
        <filter val="2 540,31"/>
        <filter val="2,56"/>
        <filter val="20,00"/>
        <filter val="200,00"/>
        <filter val="21"/>
        <filter val="21,00"/>
        <filter val="215,48"/>
        <filter val="22,62"/>
        <filter val="220,00"/>
        <filter val="225,00"/>
        <filter val="227,50"/>
        <filter val="232,68"/>
        <filter val="238,48"/>
        <filter val="24,00"/>
        <filter val="24,93"/>
        <filter val="25,00"/>
        <filter val="282,14"/>
        <filter val="290,00"/>
        <filter val="3,33"/>
        <filter val="30,00"/>
        <filter val="300,00"/>
        <filter val="31,25"/>
        <filter val="312,00"/>
        <filter val="32,00"/>
        <filter val="33,00"/>
        <filter val="33,33"/>
        <filter val="333,33"/>
        <filter val="34,09"/>
        <filter val="36,00"/>
        <filter val="36,67"/>
        <filter val="360,00"/>
        <filter val="40,00"/>
        <filter val="401,00"/>
        <filter val="42,00"/>
        <filter val="460,00"/>
        <filter val="48,33"/>
        <filter val="492,00"/>
        <filter val="50,00"/>
        <filter val="500,00"/>
        <filter val="52,04"/>
        <filter val="550,00"/>
        <filter val="56,00"/>
        <filter val="572,50"/>
        <filter val="585,00"/>
        <filter val="6,67"/>
        <filter val="60,00"/>
        <filter val="60,37"/>
        <filter val="600,00"/>
        <filter val="64,00"/>
        <filter val="70,00"/>
        <filter val="70,67"/>
        <filter val="700,00"/>
        <filter val="725,00"/>
        <filter val="76,92"/>
        <filter val="77,00"/>
        <filter val="82,50"/>
        <filter val="84,00"/>
        <filter val="88,00"/>
        <filter val="89,26"/>
        <filter val="90,00"/>
        <filter val="96,3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3 X101 X127 X293 X406 X408 X410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2025-03-12T11:27:30Z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