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50B7417-8915-4852-9E94-22F529E1BA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BO544" i="1"/>
  <c r="BM544" i="1"/>
  <c r="Y544" i="1"/>
  <c r="P544" i="1"/>
  <c r="BO543" i="1"/>
  <c r="BM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Y196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22" i="1" l="1"/>
  <c r="BN222" i="1"/>
  <c r="Z222" i="1"/>
  <c r="BP251" i="1"/>
  <c r="BN251" i="1"/>
  <c r="Z251" i="1"/>
  <c r="BP291" i="1"/>
  <c r="BN291" i="1"/>
  <c r="Z291" i="1"/>
  <c r="BP356" i="1"/>
  <c r="BN356" i="1"/>
  <c r="Z356" i="1"/>
  <c r="BP383" i="1"/>
  <c r="BN383" i="1"/>
  <c r="Z383" i="1"/>
  <c r="BP434" i="1"/>
  <c r="BN434" i="1"/>
  <c r="Z434" i="1"/>
  <c r="BP460" i="1"/>
  <c r="BN460" i="1"/>
  <c r="Z460" i="1"/>
  <c r="BP462" i="1"/>
  <c r="BN462" i="1"/>
  <c r="Z462" i="1"/>
  <c r="AB635" i="1"/>
  <c r="Y497" i="1"/>
  <c r="BP495" i="1"/>
  <c r="BN495" i="1"/>
  <c r="Z495" i="1"/>
  <c r="Z497" i="1" s="1"/>
  <c r="BP524" i="1"/>
  <c r="BN524" i="1"/>
  <c r="Z524" i="1"/>
  <c r="BP544" i="1"/>
  <c r="BN544" i="1"/>
  <c r="Z544" i="1"/>
  <c r="BP548" i="1"/>
  <c r="BN548" i="1"/>
  <c r="Z548" i="1"/>
  <c r="Z24" i="1"/>
  <c r="BN24" i="1"/>
  <c r="C635" i="1"/>
  <c r="Z49" i="1"/>
  <c r="BN49" i="1"/>
  <c r="Z59" i="1"/>
  <c r="BN59" i="1"/>
  <c r="Z75" i="1"/>
  <c r="BN75" i="1"/>
  <c r="Z85" i="1"/>
  <c r="BN85" i="1"/>
  <c r="Z100" i="1"/>
  <c r="BN100" i="1"/>
  <c r="Z101" i="1"/>
  <c r="BN101" i="1"/>
  <c r="Z102" i="1"/>
  <c r="BN102" i="1"/>
  <c r="Z119" i="1"/>
  <c r="BN119" i="1"/>
  <c r="Y134" i="1"/>
  <c r="Z132" i="1"/>
  <c r="BN132" i="1"/>
  <c r="Z153" i="1"/>
  <c r="BN153" i="1"/>
  <c r="Y168" i="1"/>
  <c r="Z170" i="1"/>
  <c r="BN170" i="1"/>
  <c r="I635" i="1"/>
  <c r="Z181" i="1"/>
  <c r="BN181" i="1"/>
  <c r="Z189" i="1"/>
  <c r="BN189" i="1"/>
  <c r="Z206" i="1"/>
  <c r="BN206" i="1"/>
  <c r="BP210" i="1"/>
  <c r="BN210" i="1"/>
  <c r="Z210" i="1"/>
  <c r="BP238" i="1"/>
  <c r="BN238" i="1"/>
  <c r="Z238" i="1"/>
  <c r="BP268" i="1"/>
  <c r="BN268" i="1"/>
  <c r="Z268" i="1"/>
  <c r="BP346" i="1"/>
  <c r="BN346" i="1"/>
  <c r="Z346" i="1"/>
  <c r="BP370" i="1"/>
  <c r="BN370" i="1"/>
  <c r="Z370" i="1"/>
  <c r="BP406" i="1"/>
  <c r="BN406" i="1"/>
  <c r="Z406" i="1"/>
  <c r="BP459" i="1"/>
  <c r="BN459" i="1"/>
  <c r="Z459" i="1"/>
  <c r="BP461" i="1"/>
  <c r="BN461" i="1"/>
  <c r="Z461" i="1"/>
  <c r="BP465" i="1"/>
  <c r="BN465" i="1"/>
  <c r="Z465" i="1"/>
  <c r="BP496" i="1"/>
  <c r="BN496" i="1"/>
  <c r="Z496" i="1"/>
  <c r="AC635" i="1"/>
  <c r="Y502" i="1"/>
  <c r="BP501" i="1"/>
  <c r="BN501" i="1"/>
  <c r="Z501" i="1"/>
  <c r="Z502" i="1" s="1"/>
  <c r="Y507" i="1"/>
  <c r="Y506" i="1"/>
  <c r="BP505" i="1"/>
  <c r="BN505" i="1"/>
  <c r="Z505" i="1"/>
  <c r="Z506" i="1" s="1"/>
  <c r="BP511" i="1"/>
  <c r="BN511" i="1"/>
  <c r="Z511" i="1"/>
  <c r="BP525" i="1"/>
  <c r="BN525" i="1"/>
  <c r="Z525" i="1"/>
  <c r="BP545" i="1"/>
  <c r="BN545" i="1"/>
  <c r="Z545" i="1"/>
  <c r="Y228" i="1"/>
  <c r="J9" i="1"/>
  <c r="F9" i="1"/>
  <c r="F10" i="1"/>
  <c r="Z22" i="1"/>
  <c r="BN22" i="1"/>
  <c r="X629" i="1"/>
  <c r="Z36" i="1"/>
  <c r="BN36" i="1"/>
  <c r="Z44" i="1"/>
  <c r="BN44" i="1"/>
  <c r="Z51" i="1"/>
  <c r="BN51" i="1"/>
  <c r="Z55" i="1"/>
  <c r="BN55" i="1"/>
  <c r="Y63" i="1"/>
  <c r="Z61" i="1"/>
  <c r="BN61" i="1"/>
  <c r="Y71" i="1"/>
  <c r="Z69" i="1"/>
  <c r="BN69" i="1"/>
  <c r="Y81" i="1"/>
  <c r="Z77" i="1"/>
  <c r="BN77" i="1"/>
  <c r="Z83" i="1"/>
  <c r="BN83" i="1"/>
  <c r="BP83" i="1"/>
  <c r="Z90" i="1"/>
  <c r="BN90" i="1"/>
  <c r="Z96" i="1"/>
  <c r="BN96" i="1"/>
  <c r="BP96" i="1"/>
  <c r="Z104" i="1"/>
  <c r="BN104" i="1"/>
  <c r="F635" i="1"/>
  <c r="Z113" i="1"/>
  <c r="BN113" i="1"/>
  <c r="Y121" i="1"/>
  <c r="Z125" i="1"/>
  <c r="BN125" i="1"/>
  <c r="Z126" i="1"/>
  <c r="BN126" i="1"/>
  <c r="Z129" i="1"/>
  <c r="BN129" i="1"/>
  <c r="Z130" i="1"/>
  <c r="BN130" i="1"/>
  <c r="Z136" i="1"/>
  <c r="BN136" i="1"/>
  <c r="BP136" i="1"/>
  <c r="G635" i="1"/>
  <c r="Z147" i="1"/>
  <c r="BN147" i="1"/>
  <c r="BP147" i="1"/>
  <c r="Z158" i="1"/>
  <c r="Z159" i="1" s="1"/>
  <c r="BN158" i="1"/>
  <c r="BP158" i="1"/>
  <c r="Z162" i="1"/>
  <c r="BN162" i="1"/>
  <c r="BP162" i="1"/>
  <c r="Z166" i="1"/>
  <c r="BN166" i="1"/>
  <c r="Y172" i="1"/>
  <c r="Y191" i="1"/>
  <c r="Z183" i="1"/>
  <c r="BN183" i="1"/>
  <c r="Z187" i="1"/>
  <c r="BN187" i="1"/>
  <c r="Z194" i="1"/>
  <c r="BN194" i="1"/>
  <c r="BP194" i="1"/>
  <c r="Z204" i="1"/>
  <c r="BN204" i="1"/>
  <c r="BP204" i="1"/>
  <c r="Z208" i="1"/>
  <c r="BN208" i="1"/>
  <c r="Z216" i="1"/>
  <c r="BN216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44" i="1"/>
  <c r="BN344" i="1"/>
  <c r="Z344" i="1"/>
  <c r="BP354" i="1"/>
  <c r="BN354" i="1"/>
  <c r="Z354" i="1"/>
  <c r="BP366" i="1"/>
  <c r="BN366" i="1"/>
  <c r="Z366" i="1"/>
  <c r="BP377" i="1"/>
  <c r="BN377" i="1"/>
  <c r="Z377" i="1"/>
  <c r="BP404" i="1"/>
  <c r="BN404" i="1"/>
  <c r="Z404" i="1"/>
  <c r="Y416" i="1"/>
  <c r="BP414" i="1"/>
  <c r="BN414" i="1"/>
  <c r="Z414" i="1"/>
  <c r="BP420" i="1"/>
  <c r="BN420" i="1"/>
  <c r="Z420" i="1"/>
  <c r="BP432" i="1"/>
  <c r="BN432" i="1"/>
  <c r="Z432" i="1"/>
  <c r="BP449" i="1"/>
  <c r="BN449" i="1"/>
  <c r="Z449" i="1"/>
  <c r="BP220" i="1"/>
  <c r="BN220" i="1"/>
  <c r="BP224" i="1"/>
  <c r="BN224" i="1"/>
  <c r="Z224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BP348" i="1"/>
  <c r="BN348" i="1"/>
  <c r="Z348" i="1"/>
  <c r="BP362" i="1"/>
  <c r="BN362" i="1"/>
  <c r="Z362" i="1"/>
  <c r="BP372" i="1"/>
  <c r="BN372" i="1"/>
  <c r="Z372" i="1"/>
  <c r="BP394" i="1"/>
  <c r="BN394" i="1"/>
  <c r="Z394" i="1"/>
  <c r="BP408" i="1"/>
  <c r="BN408" i="1"/>
  <c r="Z408" i="1"/>
  <c r="Y422" i="1"/>
  <c r="Y421" i="1"/>
  <c r="BP419" i="1"/>
  <c r="BN419" i="1"/>
  <c r="Z419" i="1"/>
  <c r="Z421" i="1" s="1"/>
  <c r="BP436" i="1"/>
  <c r="BN436" i="1"/>
  <c r="Z436" i="1"/>
  <c r="BP471" i="1"/>
  <c r="BN471" i="1"/>
  <c r="Z471" i="1"/>
  <c r="Y492" i="1"/>
  <c r="BP487" i="1"/>
  <c r="BN487" i="1"/>
  <c r="Z487" i="1"/>
  <c r="BP513" i="1"/>
  <c r="BN513" i="1"/>
  <c r="Z513" i="1"/>
  <c r="BP521" i="1"/>
  <c r="BN521" i="1"/>
  <c r="Z521" i="1"/>
  <c r="Y550" i="1"/>
  <c r="BP537" i="1"/>
  <c r="BN537" i="1"/>
  <c r="Z537" i="1"/>
  <c r="BP539" i="1"/>
  <c r="BN539" i="1"/>
  <c r="Z539" i="1"/>
  <c r="BP541" i="1"/>
  <c r="BN541" i="1"/>
  <c r="Z541" i="1"/>
  <c r="Y330" i="1"/>
  <c r="Y442" i="1"/>
  <c r="BP468" i="1"/>
  <c r="BN468" i="1"/>
  <c r="Z468" i="1"/>
  <c r="Y484" i="1"/>
  <c r="BP482" i="1"/>
  <c r="BN482" i="1"/>
  <c r="Z482" i="1"/>
  <c r="BP490" i="1"/>
  <c r="BN490" i="1"/>
  <c r="Z490" i="1"/>
  <c r="BP520" i="1"/>
  <c r="BN520" i="1"/>
  <c r="Z520" i="1"/>
  <c r="BP522" i="1"/>
  <c r="BN522" i="1"/>
  <c r="Z522" i="1"/>
  <c r="BP538" i="1"/>
  <c r="BN538" i="1"/>
  <c r="Z538" i="1"/>
  <c r="BP540" i="1"/>
  <c r="BN540" i="1"/>
  <c r="Z540" i="1"/>
  <c r="BP542" i="1"/>
  <c r="BN542" i="1"/>
  <c r="Z542" i="1"/>
  <c r="Y561" i="1"/>
  <c r="Y560" i="1"/>
  <c r="BP558" i="1"/>
  <c r="BN558" i="1"/>
  <c r="Z558" i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BP552" i="1"/>
  <c r="BN552" i="1"/>
  <c r="Z552" i="1"/>
  <c r="BP559" i="1"/>
  <c r="BN559" i="1"/>
  <c r="Z559" i="1"/>
  <c r="Y580" i="1"/>
  <c r="Y579" i="1"/>
  <c r="BP575" i="1"/>
  <c r="BN575" i="1"/>
  <c r="Z575" i="1"/>
  <c r="BP577" i="1"/>
  <c r="BN577" i="1"/>
  <c r="Z577" i="1"/>
  <c r="BP593" i="1"/>
  <c r="BN593" i="1"/>
  <c r="Z593" i="1"/>
  <c r="BP595" i="1"/>
  <c r="BN595" i="1"/>
  <c r="Z595" i="1"/>
  <c r="AF635" i="1"/>
  <c r="Y41" i="1"/>
  <c r="Y64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Y27" i="1"/>
  <c r="Y31" i="1"/>
  <c r="Y45" i="1"/>
  <c r="Y56" i="1"/>
  <c r="Y72" i="1"/>
  <c r="Y80" i="1"/>
  <c r="H9" i="1"/>
  <c r="B635" i="1"/>
  <c r="X626" i="1"/>
  <c r="X627" i="1"/>
  <c r="Z23" i="1"/>
  <c r="BN23" i="1"/>
  <c r="Z25" i="1"/>
  <c r="BN25" i="1"/>
  <c r="Y26" i="1"/>
  <c r="X625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35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Z86" i="1" s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Z138" i="1" s="1"/>
  <c r="BN137" i="1"/>
  <c r="Z142" i="1"/>
  <c r="Z144" i="1" s="1"/>
  <c r="BN142" i="1"/>
  <c r="BP142" i="1"/>
  <c r="Y145" i="1"/>
  <c r="Z148" i="1"/>
  <c r="Z149" i="1" s="1"/>
  <c r="BN148" i="1"/>
  <c r="Z152" i="1"/>
  <c r="BN152" i="1"/>
  <c r="BP152" i="1"/>
  <c r="H635" i="1"/>
  <c r="Y160" i="1"/>
  <c r="Z163" i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Z358" i="1" s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Z437" i="1" s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Z450" i="1" s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Y491" i="1"/>
  <c r="BP512" i="1"/>
  <c r="BN512" i="1"/>
  <c r="Z512" i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611" i="1"/>
  <c r="Z416" i="1" l="1"/>
  <c r="Z379" i="1"/>
  <c r="Z154" i="1"/>
  <c r="Z623" i="1"/>
  <c r="Z549" i="1"/>
  <c r="Z527" i="1"/>
  <c r="Z491" i="1"/>
  <c r="Z212" i="1"/>
  <c r="Z106" i="1"/>
  <c r="Z63" i="1"/>
  <c r="Y627" i="1"/>
  <c r="Z26" i="1"/>
  <c r="Z597" i="1"/>
  <c r="Z190" i="1"/>
  <c r="Z167" i="1"/>
  <c r="Z56" i="1"/>
  <c r="Y626" i="1"/>
  <c r="Y628" i="1" s="1"/>
  <c r="Z473" i="1"/>
  <c r="Z242" i="1"/>
  <c r="Z579" i="1"/>
  <c r="Z560" i="1"/>
  <c r="Z589" i="1"/>
  <c r="Z572" i="1"/>
  <c r="Z534" i="1"/>
  <c r="Z272" i="1"/>
  <c r="Z234" i="1"/>
  <c r="Z604" i="1"/>
  <c r="Z367" i="1"/>
  <c r="Z255" i="1"/>
  <c r="Z227" i="1"/>
  <c r="Z121" i="1"/>
  <c r="Z115" i="1"/>
  <c r="Z71" i="1"/>
  <c r="Y629" i="1"/>
  <c r="X628" i="1"/>
  <c r="Y625" i="1"/>
  <c r="Z411" i="1"/>
  <c r="Z385" i="1"/>
  <c r="Z293" i="1"/>
  <c r="Z630" i="1" l="1"/>
</calcChain>
</file>

<file path=xl/sharedStrings.xml><?xml version="1.0" encoding="utf-8"?>
<sst xmlns="http://schemas.openxmlformats.org/spreadsheetml/2006/main" count="2937" uniqueCount="1049">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</sst>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90" sqref="AA90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 t="s">
        <v>1048</v>
      </c>
      <c r="I5" s="1027"/>
      <c r="J5" s="1027"/>
      <c r="K5" s="1027"/>
      <c r="L5" s="1027"/>
      <c r="M5" s="793"/>
      <c r="N5" s="58"/>
      <c r="P5" s="24" t="s">
        <v>10</v>
      </c>
      <c r="Q5" s="1104">
        <v>45731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4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/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19</v>
      </c>
      <c r="Q8" s="838">
        <v>0.41666666666666669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20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6"/>
      <c r="R10" s="937"/>
      <c r="U10" s="24" t="s">
        <v>22</v>
      </c>
      <c r="V10" s="762" t="s">
        <v>23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46" t="s">
        <v>27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35</v>
      </c>
      <c r="B17" s="774" t="s">
        <v>36</v>
      </c>
      <c r="C17" s="869" t="s">
        <v>37</v>
      </c>
      <c r="D17" s="774" t="s">
        <v>38</v>
      </c>
      <c r="E17" s="832"/>
      <c r="F17" s="774" t="s">
        <v>39</v>
      </c>
      <c r="G17" s="774" t="s">
        <v>40</v>
      </c>
      <c r="H17" s="774" t="s">
        <v>41</v>
      </c>
      <c r="I17" s="774" t="s">
        <v>42</v>
      </c>
      <c r="J17" s="774" t="s">
        <v>43</v>
      </c>
      <c r="K17" s="774" t="s">
        <v>44</v>
      </c>
      <c r="L17" s="774" t="s">
        <v>45</v>
      </c>
      <c r="M17" s="774" t="s">
        <v>46</v>
      </c>
      <c r="N17" s="774" t="s">
        <v>47</v>
      </c>
      <c r="O17" s="774" t="s">
        <v>48</v>
      </c>
      <c r="P17" s="774" t="s">
        <v>49</v>
      </c>
      <c r="Q17" s="831"/>
      <c r="R17" s="831"/>
      <c r="S17" s="831"/>
      <c r="T17" s="832"/>
      <c r="U17" s="1134" t="s">
        <v>50</v>
      </c>
      <c r="V17" s="745"/>
      <c r="W17" s="774" t="s">
        <v>51</v>
      </c>
      <c r="X17" s="774" t="s">
        <v>52</v>
      </c>
      <c r="Y17" s="1132" t="s">
        <v>53</v>
      </c>
      <c r="Z17" s="1025" t="s">
        <v>54</v>
      </c>
      <c r="AA17" s="992" t="s">
        <v>55</v>
      </c>
      <c r="AB17" s="992" t="s">
        <v>56</v>
      </c>
      <c r="AC17" s="992" t="s">
        <v>57</v>
      </c>
      <c r="AD17" s="992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60</v>
      </c>
      <c r="V18" s="67" t="s">
        <v>61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hidden="1" customHeight="1" x14ac:dyDescent="0.2">
      <c r="A19" s="850" t="s">
        <v>62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hidden="1" customHeight="1" x14ac:dyDescent="0.25">
      <c r="A20" s="81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hidden="1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50" t="s">
        <v>87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hidden="1" customHeight="1" x14ac:dyDescent="0.25">
      <c r="A33" s="81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hidden="1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hidden="1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hidden="1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81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hidden="1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hidden="1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hidden="1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hidden="1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hidden="1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hidden="1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hidden="1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hidden="1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hidden="1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hidden="1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hidden="1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hidden="1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hidden="1" customHeight="1" x14ac:dyDescent="0.25">
      <c r="A88" s="81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hidden="1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500</v>
      </c>
      <c r="Y90" s="724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46.296296296296291</v>
      </c>
      <c r="Y93" s="725">
        <f>IFERROR(Y90/H90,"0")+IFERROR(Y91/H91,"0")+IFERROR(Y92/H92,"0")</f>
        <v>47</v>
      </c>
      <c r="Z93" s="725">
        <f>IFERROR(IF(Z90="",0,Z90),"0")+IFERROR(IF(Z91="",0,Z91),"0")+IFERROR(IF(Z92="",0,Z92),"0")</f>
        <v>0.89205999999999996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500</v>
      </c>
      <c r="Y94" s="725">
        <f>IFERROR(SUM(Y90:Y92),"0")</f>
        <v>507.6</v>
      </c>
      <c r="Z94" s="37"/>
      <c r="AA94" s="726"/>
      <c r="AB94" s="726"/>
      <c r="AC94" s="726"/>
    </row>
    <row r="95" spans="1:68" ht="14.25" hidden="1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hidden="1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28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50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0</v>
      </c>
      <c r="Y100" s="724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0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64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26"/>
      <c r="AB106" s="726"/>
      <c r="AC106" s="726"/>
    </row>
    <row r="107" spans="1:68" hidden="1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0</v>
      </c>
      <c r="Y107" s="725">
        <f>IFERROR(SUM(Y96:Y105),"0")</f>
        <v>0</v>
      </c>
      <c r="Z107" s="37"/>
      <c r="AA107" s="726"/>
      <c r="AB107" s="726"/>
      <c r="AC107" s="726"/>
    </row>
    <row r="108" spans="1:68" ht="16.5" hidden="1" customHeight="1" x14ac:dyDescent="0.25">
      <c r="A108" s="81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hidden="1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hidden="1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hidden="1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hidden="1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hidden="1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hidden="1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hidden="1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hidden="1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7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1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9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hidden="1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hidden="1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81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hidden="1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hidden="1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hidden="1" customHeight="1" x14ac:dyDescent="0.25">
      <c r="A156" s="81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hidden="1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50" t="s">
        <v>297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hidden="1" customHeight="1" x14ac:dyDescent="0.25">
      <c r="A175" s="81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hidden="1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hidden="1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hidden="1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hidden="1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83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0</v>
      </c>
      <c r="Y182" s="724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0</v>
      </c>
      <c r="Y184" s="724">
        <f t="shared" si="21"/>
        <v>0</v>
      </c>
      <c r="Z184" s="36" t="str">
        <f>IFERROR(IF(Y184=0,"",ROUNDUP(Y184/H184,0)*0.00902),"")</f>
        <v/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0</v>
      </c>
      <c r="Y187" s="724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0</v>
      </c>
      <c r="Y190" s="725">
        <f>IFERROR(Y181/H181,"0")+IFERROR(Y182/H182,"0")+IFERROR(Y183/H183,"0")+IFERROR(Y184/H184,"0")+IFERROR(Y185/H185,"0")+IFERROR(Y186/H186,"0")+IFERROR(Y187/H187,"0")+IFERROR(Y188/H188,"0")+IFERROR(Y189/H189,"0")</f>
        <v>0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26"/>
      <c r="AB190" s="726"/>
      <c r="AC190" s="726"/>
    </row>
    <row r="191" spans="1:68" hidden="1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0</v>
      </c>
      <c r="Y191" s="725">
        <f>IFERROR(SUM(Y181:Y189),"0")</f>
        <v>0</v>
      </c>
      <c r="Z191" s="37"/>
      <c r="AA191" s="726"/>
      <c r="AB191" s="726"/>
      <c r="AC191" s="726"/>
    </row>
    <row r="192" spans="1:68" ht="16.5" hidden="1" customHeight="1" x14ac:dyDescent="0.25">
      <c r="A192" s="81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hidden="1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hidden="1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hidden="1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hidden="1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0</v>
      </c>
      <c r="Y205" s="724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0</v>
      </c>
      <c r="Y212" s="725">
        <f>IFERROR(Y204/H204,"0")+IFERROR(Y205/H205,"0")+IFERROR(Y206/H206,"0")+IFERROR(Y207/H207,"0")+IFERROR(Y208/H208,"0")+IFERROR(Y209/H209,"0")+IFERROR(Y210/H210,"0")+IFERROR(Y211/H211,"0")</f>
        <v>0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26"/>
      <c r="AB212" s="726"/>
      <c r="AC212" s="726"/>
    </row>
    <row r="213" spans="1:68" hidden="1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0</v>
      </c>
      <c r="Y213" s="725">
        <f>IFERROR(SUM(Y204:Y211),"0")</f>
        <v>0</v>
      </c>
      <c r="Z213" s="37"/>
      <c r="AA213" s="726"/>
      <c r="AB213" s="726"/>
      <c r="AC213" s="726"/>
    </row>
    <row r="214" spans="1:68" ht="14.25" hidden="1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hidden="1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0</v>
      </c>
      <c r="Y216" s="724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0</v>
      </c>
      <c r="Y218" s="724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0</v>
      </c>
      <c r="Y219" s="724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0</v>
      </c>
      <c r="Y221" s="724">
        <f t="shared" si="31"/>
        <v>0</v>
      </c>
      <c r="Z221" s="36" t="str">
        <f t="shared" si="36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0</v>
      </c>
      <c r="Y222" s="724">
        <f t="shared" si="31"/>
        <v>0</v>
      </c>
      <c r="Z222" s="36" t="str">
        <f t="shared" si="36"/>
        <v/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0</v>
      </c>
      <c r="Y224" s="724">
        <f t="shared" si="31"/>
        <v>0</v>
      </c>
      <c r="Z224" s="36" t="str">
        <f t="shared" si="36"/>
        <v/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0</v>
      </c>
      <c r="Y225" s="724">
        <f t="shared" si="31"/>
        <v>0</v>
      </c>
      <c r="Z225" s="36" t="str">
        <f t="shared" si="36"/>
        <v/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hidden="1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26"/>
      <c r="AB227" s="726"/>
      <c r="AC227" s="726"/>
    </row>
    <row r="228" spans="1:68" hidden="1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0</v>
      </c>
      <c r="Y228" s="725">
        <f>IFERROR(SUM(Y215:Y226),"0")</f>
        <v>0</v>
      </c>
      <c r="Z228" s="37"/>
      <c r="AA228" s="726"/>
      <c r="AB228" s="726"/>
      <c r="AC228" s="726"/>
    </row>
    <row r="229" spans="1:68" ht="14.25" hidden="1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hidden="1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24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hidden="1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hidden="1" customHeight="1" x14ac:dyDescent="0.25">
      <c r="A236" s="81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hidden="1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hidden="1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81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hidden="1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hidden="1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hidden="1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hidden="1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hidden="1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81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hidden="1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hidden="1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81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hidden="1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hidden="1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81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hidden="1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hidden="1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81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hidden="1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hidden="1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hidden="1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hidden="1" customHeight="1" x14ac:dyDescent="0.25">
      <c r="A295" s="81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hidden="1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hidden="1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hidden="1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hidden="1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81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hidden="1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hidden="1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hidden="1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hidden="1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81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hidden="1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hidden="1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hidden="1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hidden="1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hidden="1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hidden="1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81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hidden="1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hidden="1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81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hidden="1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hidden="1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hidden="1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hidden="1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hidden="1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hidden="1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hidden="1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hidden="1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hidden="1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hidden="1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hidden="1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hidden="1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idden="1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hidden="1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hidden="1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hidden="1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0</v>
      </c>
      <c r="Y371" s="724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16.5" hidden="1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0</v>
      </c>
      <c r="Y373" s="725">
        <f>IFERROR(Y370/H370,"0")+IFERROR(Y371/H371,"0")+IFERROR(Y372/H372,"0")</f>
        <v>0</v>
      </c>
      <c r="Z373" s="725">
        <f>IFERROR(IF(Z370="",0,Z370),"0")+IFERROR(IF(Z371="",0,Z371),"0")+IFERROR(IF(Z372="",0,Z372),"0")</f>
        <v>0</v>
      </c>
      <c r="AA373" s="726"/>
      <c r="AB373" s="726"/>
      <c r="AC373" s="726"/>
    </row>
    <row r="374" spans="1:68" hidden="1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0</v>
      </c>
      <c r="Y374" s="725">
        <f>IFERROR(SUM(Y370:Y372),"0")</f>
        <v>0</v>
      </c>
      <c r="Z374" s="37"/>
      <c r="AA374" s="726"/>
      <c r="AB374" s="726"/>
      <c r="AC374" s="726"/>
    </row>
    <row r="375" spans="1:68" ht="14.25" hidden="1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hidden="1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5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hidden="1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hidden="1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hidden="1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81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hidden="1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hidden="1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hidden="1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hidden="1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hidden="1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hidden="1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hidden="1" customHeight="1" x14ac:dyDescent="0.2">
      <c r="A398" s="850" t="s">
        <v>625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hidden="1" customHeight="1" x14ac:dyDescent="0.25">
      <c r="A399" s="81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hidden="1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1500</v>
      </c>
      <c r="Y401" s="724">
        <f t="shared" ref="Y401:Y410" si="57">IFERROR(IF(X401="",0,CEILING((X401/$H401),1)*$H401),"")</f>
        <v>1500</v>
      </c>
      <c r="Z401" s="36">
        <f>IFERROR(IF(Y401=0,"",ROUNDUP(Y401/H401,0)*0.02175),"")</f>
        <v>2.1749999999999998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1548</v>
      </c>
      <c r="BN401" s="64">
        <f t="shared" ref="BN401:BN410" si="59">IFERROR(Y401*I401/H401,"0")</f>
        <v>1548</v>
      </c>
      <c r="BO401" s="64">
        <f t="shared" ref="BO401:BO410" si="60">IFERROR(1/J401*(X401/H401),"0")</f>
        <v>2.083333333333333</v>
      </c>
      <c r="BP401" s="64">
        <f t="shared" ref="BP401:BP410" si="61">IFERROR(1/J401*(Y401/H401),"0")</f>
        <v>2.083333333333333</v>
      </c>
    </row>
    <row r="402" spans="1:68" ht="27" hidden="1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0</v>
      </c>
      <c r="Y403" s="724">
        <f t="shared" si="57"/>
        <v>0</v>
      </c>
      <c r="Z403" s="36" t="str">
        <f>IFERROR(IF(Y403=0,"",ROUNDUP(Y403/H403,0)*0.02175),"")</f>
        <v/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hidden="1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0</v>
      </c>
      <c r="Y405" s="724">
        <f t="shared" si="57"/>
        <v>0</v>
      </c>
      <c r="Z405" s="36" t="str">
        <f>IFERROR(IF(Y405=0,"",ROUNDUP(Y405/H405,0)*0.02175),"")</f>
        <v/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hidden="1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100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100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2.1749999999999998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1500</v>
      </c>
      <c r="Y412" s="725">
        <f>IFERROR(SUM(Y401:Y410),"0")</f>
        <v>1500</v>
      </c>
      <c r="Z412" s="37"/>
      <c r="AA412" s="726"/>
      <c r="AB412" s="726"/>
      <c r="AC412" s="726"/>
    </row>
    <row r="413" spans="1:68" ht="14.25" hidden="1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1500</v>
      </c>
      <c r="Y414" s="724">
        <f>IFERROR(IF(X414="",0,CEILING((X414/$H414),1)*$H414),"")</f>
        <v>1500</v>
      </c>
      <c r="Z414" s="36">
        <f>IFERROR(IF(Y414=0,"",ROUNDUP(Y414/H414,0)*0.02175),"")</f>
        <v>2.1749999999999998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1548</v>
      </c>
      <c r="BN414" s="64">
        <f>IFERROR(Y414*I414/H414,"0")</f>
        <v>1548</v>
      </c>
      <c r="BO414" s="64">
        <f>IFERROR(1/J414*(X414/H414),"0")</f>
        <v>2.083333333333333</v>
      </c>
      <c r="BP414" s="64">
        <f>IFERROR(1/J414*(Y414/H414),"0")</f>
        <v>2.083333333333333</v>
      </c>
    </row>
    <row r="415" spans="1:68" ht="27" hidden="1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100</v>
      </c>
      <c r="Y416" s="725">
        <f>IFERROR(Y414/H414,"0")+IFERROR(Y415/H415,"0")</f>
        <v>100</v>
      </c>
      <c r="Z416" s="725">
        <f>IFERROR(IF(Z414="",0,Z414),"0")+IFERROR(IF(Z415="",0,Z415),"0")</f>
        <v>2.1749999999999998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1500</v>
      </c>
      <c r="Y417" s="725">
        <f>IFERROR(SUM(Y414:Y415),"0")</f>
        <v>1500</v>
      </c>
      <c r="Z417" s="37"/>
      <c r="AA417" s="726"/>
      <c r="AB417" s="726"/>
      <c r="AC417" s="726"/>
    </row>
    <row r="418" spans="1:68" ht="14.25" hidden="1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hidden="1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892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0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hidden="1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hidden="1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hidden="1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3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hidden="1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hidden="1" customHeight="1" x14ac:dyDescent="0.25">
      <c r="A427" s="81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hidden="1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hidden="1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hidden="1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hidden="1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hidden="1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hidden="1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hidden="1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idden="1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hidden="1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hidden="1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hidden="1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3500</v>
      </c>
      <c r="Y445" s="724">
        <f>IFERROR(IF(X445="",0,CEILING((X445/$H445),1)*$H445),"")</f>
        <v>3501</v>
      </c>
      <c r="Z445" s="36">
        <f>IFERROR(IF(Y445=0,"",ROUNDUP(Y445/H445,0)*0.01898),"")</f>
        <v>7.3832200000000006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3701.8333333333335</v>
      </c>
      <c r="BN445" s="64">
        <f>IFERROR(Y445*I445/H445,"0")</f>
        <v>3702.8910000000001</v>
      </c>
      <c r="BO445" s="64">
        <f>IFERROR(1/J445*(X445/H445),"0")</f>
        <v>6.0763888888888893</v>
      </c>
      <c r="BP445" s="64">
        <f>IFERROR(1/J445*(Y445/H445),"0")</f>
        <v>6.078125</v>
      </c>
    </row>
    <row r="446" spans="1:68" ht="37.5" hidden="1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60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388.88888888888891</v>
      </c>
      <c r="Y450" s="725">
        <f>IFERROR(Y445/H445,"0")+IFERROR(Y446/H446,"0")+IFERROR(Y447/H447,"0")+IFERROR(Y448/H448,"0")+IFERROR(Y449/H449,"0")</f>
        <v>389</v>
      </c>
      <c r="Z450" s="725">
        <f>IFERROR(IF(Z445="",0,Z445),"0")+IFERROR(IF(Z446="",0,Z446),"0")+IFERROR(IF(Z447="",0,Z447),"0")+IFERROR(IF(Z448="",0,Z448),"0")+IFERROR(IF(Z449="",0,Z449),"0")</f>
        <v>7.3832200000000006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3500</v>
      </c>
      <c r="Y451" s="725">
        <f>IFERROR(SUM(Y445:Y449),"0")</f>
        <v>3501</v>
      </c>
      <c r="Z451" s="37"/>
      <c r="AA451" s="726"/>
      <c r="AB451" s="726"/>
      <c r="AC451" s="726"/>
    </row>
    <row r="452" spans="1:68" ht="14.25" hidden="1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hidden="1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789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50" t="s">
        <v>709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hidden="1" customHeight="1" x14ac:dyDescent="0.25">
      <c r="A457" s="81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hidden="1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hidden="1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9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hidden="1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35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hidden="1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33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42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hidden="1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hidden="1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752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hidden="1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hidden="1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hidden="1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46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hidden="1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68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hidden="1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idden="1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726"/>
      <c r="AB473" s="726"/>
      <c r="AC473" s="726"/>
    </row>
    <row r="474" spans="1:68" hidden="1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0</v>
      </c>
      <c r="Y474" s="725">
        <f>IFERROR(SUM(Y459:Y472),"0")</f>
        <v>0</v>
      </c>
      <c r="Z474" s="37"/>
      <c r="AA474" s="726"/>
      <c r="AB474" s="726"/>
      <c r="AC474" s="726"/>
    </row>
    <row r="475" spans="1:68" ht="14.25" hidden="1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hidden="1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81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hidden="1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hidden="1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hidden="1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1003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41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hidden="1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hidden="1" customHeight="1" x14ac:dyDescent="0.25">
      <c r="A493" s="81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hidden="1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hidden="1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31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81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hidden="1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hidden="1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hidden="1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50" t="s">
        <v>788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hidden="1" customHeight="1" x14ac:dyDescent="0.25">
      <c r="A509" s="81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hidden="1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hidden="1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hidden="1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500</v>
      </c>
      <c r="Y513" s="724">
        <f t="shared" si="73"/>
        <v>501.6</v>
      </c>
      <c r="Z513" s="36">
        <f t="shared" si="74"/>
        <v>1.1362000000000001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534.09090909090912</v>
      </c>
      <c r="BN513" s="64">
        <f t="shared" si="76"/>
        <v>535.79999999999995</v>
      </c>
      <c r="BO513" s="64">
        <f t="shared" si="77"/>
        <v>0.91054778554778548</v>
      </c>
      <c r="BP513" s="64">
        <f t="shared" si="78"/>
        <v>0.91346153846153855</v>
      </c>
    </row>
    <row r="514" spans="1:68" ht="16.5" hidden="1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hidden="1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0</v>
      </c>
      <c r="Y515" s="724">
        <f t="shared" si="73"/>
        <v>0</v>
      </c>
      <c r="Z515" s="36" t="str">
        <f t="shared" si="74"/>
        <v/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0</v>
      </c>
      <c r="BN515" s="64">
        <f t="shared" si="76"/>
        <v>0</v>
      </c>
      <c r="BO515" s="64">
        <f t="shared" si="77"/>
        <v>0</v>
      </c>
      <c r="BP515" s="64">
        <f t="shared" si="78"/>
        <v>0</v>
      </c>
    </row>
    <row r="516" spans="1:68" ht="16.5" hidden="1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hidden="1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83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hidden="1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hidden="1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802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85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hidden="1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37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hidden="1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94.696969696969688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95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1.1362000000000001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500</v>
      </c>
      <c r="Y528" s="725">
        <f>IFERROR(SUM(Y511:Y526),"0")</f>
        <v>501.6</v>
      </c>
      <c r="Z528" s="37"/>
      <c r="AA528" s="726"/>
      <c r="AB528" s="726"/>
      <c r="AC528" s="726"/>
    </row>
    <row r="529" spans="1:68" ht="14.25" hidden="1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1000</v>
      </c>
      <c r="Y530" s="724">
        <f>IFERROR(IF(X530="",0,CEILING((X530/$H530),1)*$H530),"")</f>
        <v>1003.2</v>
      </c>
      <c r="Z530" s="36">
        <f>IFERROR(IF(Y530=0,"",ROUNDUP(Y530/H530,0)*0.01196),"")</f>
        <v>2.2724000000000002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1068.1818181818182</v>
      </c>
      <c r="BN530" s="64">
        <f>IFERROR(Y530*I530/H530,"0")</f>
        <v>1071.5999999999999</v>
      </c>
      <c r="BO530" s="64">
        <f>IFERROR(1/J530*(X530/H530),"0")</f>
        <v>1.821095571095571</v>
      </c>
      <c r="BP530" s="64">
        <f>IFERROR(1/J530*(Y530/H530),"0")</f>
        <v>1.8269230769230771</v>
      </c>
    </row>
    <row r="531" spans="1:68" ht="16.5" hidden="1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72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86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9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189.39393939393938</v>
      </c>
      <c r="Y534" s="725">
        <f>IFERROR(Y530/H530,"0")+IFERROR(Y531/H531,"0")+IFERROR(Y532/H532,"0")+IFERROR(Y533/H533,"0")</f>
        <v>190</v>
      </c>
      <c r="Z534" s="725">
        <f>IFERROR(IF(Z530="",0,Z530),"0")+IFERROR(IF(Z531="",0,Z531),"0")+IFERROR(IF(Z532="",0,Z532),"0")+IFERROR(IF(Z533="",0,Z533),"0")</f>
        <v>2.2724000000000002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1000</v>
      </c>
      <c r="Y535" s="725">
        <f>IFERROR(SUM(Y530:Y533),"0")</f>
        <v>1003.2</v>
      </c>
      <c r="Z535" s="37"/>
      <c r="AA535" s="726"/>
      <c r="AB535" s="726"/>
      <c r="AC535" s="726"/>
    </row>
    <row r="536" spans="1:68" ht="14.25" hidden="1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hidden="1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791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hidden="1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62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1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1000</v>
      </c>
      <c r="Y539" s="724">
        <f t="shared" si="79"/>
        <v>1003.2</v>
      </c>
      <c r="Z539" s="36">
        <f>IFERROR(IF(Y539=0,"",ROUNDUP(Y539/H539,0)*0.01196),"")</f>
        <v>2.2724000000000002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1068.1818181818182</v>
      </c>
      <c r="BN539" s="64">
        <f t="shared" si="81"/>
        <v>1071.5999999999999</v>
      </c>
      <c r="BO539" s="64">
        <f t="shared" si="82"/>
        <v>1.821095571095571</v>
      </c>
      <c r="BP539" s="64">
        <f t="shared" si="83"/>
        <v>1.8269230769230771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74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hidden="1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19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hidden="1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42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hidden="1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8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0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9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2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189.39393939393938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190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2.2724000000000002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1000</v>
      </c>
      <c r="Y550" s="725">
        <f>IFERROR(SUM(Y537:Y548),"0")</f>
        <v>1003.2</v>
      </c>
      <c r="Z550" s="37"/>
      <c r="AA550" s="726"/>
      <c r="AB550" s="726"/>
      <c r="AC550" s="726"/>
    </row>
    <row r="551" spans="1:68" ht="14.25" hidden="1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hidden="1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hidden="1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7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50" t="s">
        <v>890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hidden="1" customHeight="1" x14ac:dyDescent="0.25">
      <c r="A563" s="81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hidden="1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hidden="1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786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82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hidden="1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29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hidden="1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8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hidden="1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36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hidden="1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801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hidden="1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10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idden="1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hidden="1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69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59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56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hidden="1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12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7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hidden="1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64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71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hidden="1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4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hidden="1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82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hidden="1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3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idden="1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hidden="1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hidden="1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hidden="1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66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80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2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73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hidden="1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hidden="1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72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81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hidden="1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hidden="1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20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7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hidden="1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hidden="1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6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hidden="1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46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5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9500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9516.6000000000022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9988.4267676767686</v>
      </c>
      <c r="Y626" s="725">
        <f>IFERROR(SUM(BN22:BN622),"0")</f>
        <v>10005.936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16</v>
      </c>
      <c r="Y627" s="38">
        <f>ROUNDUP(SUM(BP22:BP622),0)</f>
        <v>16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10388.426767676769</v>
      </c>
      <c r="Y628" s="725">
        <f>GrossWeightTotalR+PalletQtyTotalR*25</f>
        <v>10405.936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1108.6700336700337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1111</v>
      </c>
      <c r="Z629" s="37"/>
      <c r="AA629" s="726"/>
      <c r="AB629" s="726"/>
      <c r="AC629" s="726"/>
    </row>
    <row r="630" spans="1:32" ht="14.25" hidden="1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18.306280000000001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94" t="s">
        <v>87</v>
      </c>
      <c r="D632" s="951"/>
      <c r="E632" s="951"/>
      <c r="F632" s="951"/>
      <c r="G632" s="951"/>
      <c r="H632" s="915"/>
      <c r="I632" s="794" t="s">
        <v>297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625</v>
      </c>
      <c r="Y632" s="915"/>
      <c r="Z632" s="794" t="s">
        <v>709</v>
      </c>
      <c r="AA632" s="951"/>
      <c r="AB632" s="951"/>
      <c r="AC632" s="915"/>
      <c r="AD632" s="720" t="s">
        <v>788</v>
      </c>
      <c r="AE632" s="794" t="s">
        <v>890</v>
      </c>
      <c r="AF632" s="915"/>
    </row>
    <row r="633" spans="1:32" ht="14.25" customHeight="1" thickTop="1" x14ac:dyDescent="0.2">
      <c r="A633" s="1007" t="s">
        <v>1018</v>
      </c>
      <c r="B633" s="794" t="s">
        <v>62</v>
      </c>
      <c r="C633" s="794" t="s">
        <v>88</v>
      </c>
      <c r="D633" s="794" t="s">
        <v>113</v>
      </c>
      <c r="E633" s="794" t="s">
        <v>182</v>
      </c>
      <c r="F633" s="794" t="s">
        <v>216</v>
      </c>
      <c r="G633" s="794" t="s">
        <v>263</v>
      </c>
      <c r="H633" s="794" t="s">
        <v>87</v>
      </c>
      <c r="I633" s="794" t="s">
        <v>298</v>
      </c>
      <c r="J633" s="794" t="s">
        <v>327</v>
      </c>
      <c r="K633" s="794" t="s">
        <v>403</v>
      </c>
      <c r="L633" s="794" t="s">
        <v>414</v>
      </c>
      <c r="M633" s="794" t="s">
        <v>440</v>
      </c>
      <c r="N633" s="721"/>
      <c r="O633" s="794" t="s">
        <v>467</v>
      </c>
      <c r="P633" s="794" t="s">
        <v>470</v>
      </c>
      <c r="Q633" s="794" t="s">
        <v>479</v>
      </c>
      <c r="R633" s="794" t="s">
        <v>495</v>
      </c>
      <c r="S633" s="794" t="s">
        <v>505</v>
      </c>
      <c r="T633" s="794" t="s">
        <v>518</v>
      </c>
      <c r="U633" s="794" t="s">
        <v>529</v>
      </c>
      <c r="V633" s="794" t="s">
        <v>533</v>
      </c>
      <c r="W633" s="794" t="s">
        <v>612</v>
      </c>
      <c r="X633" s="794" t="s">
        <v>626</v>
      </c>
      <c r="Y633" s="794" t="s">
        <v>667</v>
      </c>
      <c r="Z633" s="794" t="s">
        <v>710</v>
      </c>
      <c r="AA633" s="794" t="s">
        <v>753</v>
      </c>
      <c r="AB633" s="794" t="s">
        <v>773</v>
      </c>
      <c r="AC633" s="794" t="s">
        <v>781</v>
      </c>
      <c r="AD633" s="794" t="s">
        <v>788</v>
      </c>
      <c r="AE633" s="794" t="s">
        <v>890</v>
      </c>
      <c r="AF633" s="794" t="s">
        <v>984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507.6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0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3000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3501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2508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8,67"/>
        <filter val="1 500,00"/>
        <filter val="10 388,43"/>
        <filter val="100,00"/>
        <filter val="16"/>
        <filter val="189,39"/>
        <filter val="3 500,00"/>
        <filter val="388,89"/>
        <filter val="46,30"/>
        <filter val="500,00"/>
        <filter val="9 500,00"/>
        <filter val="9 988,43"/>
        <filter val="94,70"/>
      </filters>
    </filterColumn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