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7F1040-720E-473C-84AE-D849FE0E9D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P463" i="1"/>
  <c r="BO462" i="1"/>
  <c r="BM462" i="1"/>
  <c r="Y462" i="1"/>
  <c r="BP462" i="1" s="1"/>
  <c r="BO461" i="1"/>
  <c r="BM461" i="1"/>
  <c r="Y461" i="1"/>
  <c r="BP461" i="1" s="1"/>
  <c r="BO460" i="1"/>
  <c r="BM460" i="1"/>
  <c r="Y460" i="1"/>
  <c r="BP460" i="1" s="1"/>
  <c r="BO459" i="1"/>
  <c r="BM459" i="1"/>
  <c r="Y459" i="1"/>
  <c r="BP459" i="1" s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Y442" i="1" s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Y325" i="1" s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O101" i="1"/>
  <c r="BM101" i="1"/>
  <c r="Y101" i="1"/>
  <c r="BO100" i="1"/>
  <c r="BM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208" i="1" l="1"/>
  <c r="BN208" i="1"/>
  <c r="Z208" i="1"/>
  <c r="BP240" i="1"/>
  <c r="BN240" i="1"/>
  <c r="Z240" i="1"/>
  <c r="BP270" i="1"/>
  <c r="BN270" i="1"/>
  <c r="Z270" i="1"/>
  <c r="BP348" i="1"/>
  <c r="BN348" i="1"/>
  <c r="Z348" i="1"/>
  <c r="BP372" i="1"/>
  <c r="BN372" i="1"/>
  <c r="Z372" i="1"/>
  <c r="BP404" i="1"/>
  <c r="BN404" i="1"/>
  <c r="Z404" i="1"/>
  <c r="Y422" i="1"/>
  <c r="Y421" i="1"/>
  <c r="BP419" i="1"/>
  <c r="BN419" i="1"/>
  <c r="Z419" i="1"/>
  <c r="BP449" i="1"/>
  <c r="BN449" i="1"/>
  <c r="Z449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25" i="1"/>
  <c r="BN525" i="1"/>
  <c r="Z525" i="1"/>
  <c r="BP545" i="1"/>
  <c r="BN545" i="1"/>
  <c r="Z545" i="1"/>
  <c r="X629" i="1"/>
  <c r="Z38" i="1"/>
  <c r="BN38" i="1"/>
  <c r="Z53" i="1"/>
  <c r="BN53" i="1"/>
  <c r="Z67" i="1"/>
  <c r="BN67" i="1"/>
  <c r="Z69" i="1"/>
  <c r="BN69" i="1"/>
  <c r="Y81" i="1"/>
  <c r="Z83" i="1"/>
  <c r="BN83" i="1"/>
  <c r="Z96" i="1"/>
  <c r="BN96" i="1"/>
  <c r="Z113" i="1"/>
  <c r="BN113" i="1"/>
  <c r="Z136" i="1"/>
  <c r="BN136" i="1"/>
  <c r="G635" i="1"/>
  <c r="Z158" i="1"/>
  <c r="Z159" i="1" s="1"/>
  <c r="BN158" i="1"/>
  <c r="BP158" i="1"/>
  <c r="Z162" i="1"/>
  <c r="BN162" i="1"/>
  <c r="Y191" i="1"/>
  <c r="Z187" i="1"/>
  <c r="BN187" i="1"/>
  <c r="BP194" i="1"/>
  <c r="BN194" i="1"/>
  <c r="Z194" i="1"/>
  <c r="BP220" i="1"/>
  <c r="BN220" i="1"/>
  <c r="Z220" i="1"/>
  <c r="BP253" i="1"/>
  <c r="BN253" i="1"/>
  <c r="Z253" i="1"/>
  <c r="BP319" i="1"/>
  <c r="BN319" i="1"/>
  <c r="Z319" i="1"/>
  <c r="BP362" i="1"/>
  <c r="BN362" i="1"/>
  <c r="Z362" i="1"/>
  <c r="BP377" i="1"/>
  <c r="BN377" i="1"/>
  <c r="Z377" i="1"/>
  <c r="BP414" i="1"/>
  <c r="BN414" i="1"/>
  <c r="Z414" i="1"/>
  <c r="BP420" i="1"/>
  <c r="BN420" i="1"/>
  <c r="Z420" i="1"/>
  <c r="BP436" i="1"/>
  <c r="BN436" i="1"/>
  <c r="Z436" i="1"/>
  <c r="AB635" i="1"/>
  <c r="Y497" i="1"/>
  <c r="BP495" i="1"/>
  <c r="BN495" i="1"/>
  <c r="Z495" i="1"/>
  <c r="Z497" i="1" s="1"/>
  <c r="BP524" i="1"/>
  <c r="BN524" i="1"/>
  <c r="Z524" i="1"/>
  <c r="BP544" i="1"/>
  <c r="BN544" i="1"/>
  <c r="Z544" i="1"/>
  <c r="BP548" i="1"/>
  <c r="BN548" i="1"/>
  <c r="Z548" i="1"/>
  <c r="J9" i="1"/>
  <c r="Z24" i="1"/>
  <c r="BN24" i="1"/>
  <c r="BP75" i="1"/>
  <c r="BN75" i="1"/>
  <c r="Z75" i="1"/>
  <c r="BP85" i="1"/>
  <c r="BN85" i="1"/>
  <c r="Z85" i="1"/>
  <c r="BP100" i="1"/>
  <c r="BN100" i="1"/>
  <c r="Z100" i="1"/>
  <c r="BP102" i="1"/>
  <c r="BN102" i="1"/>
  <c r="Z102" i="1"/>
  <c r="F9" i="1"/>
  <c r="F10" i="1"/>
  <c r="Z36" i="1"/>
  <c r="BN36" i="1"/>
  <c r="Z44" i="1"/>
  <c r="BN44" i="1"/>
  <c r="Z51" i="1"/>
  <c r="BN51" i="1"/>
  <c r="Z55" i="1"/>
  <c r="BN55" i="1"/>
  <c r="Y63" i="1"/>
  <c r="Z61" i="1"/>
  <c r="BN61" i="1"/>
  <c r="BP79" i="1"/>
  <c r="BN79" i="1"/>
  <c r="Z79" i="1"/>
  <c r="BP92" i="1"/>
  <c r="BN92" i="1"/>
  <c r="Z92" i="1"/>
  <c r="BP101" i="1"/>
  <c r="BN101" i="1"/>
  <c r="Z101" i="1"/>
  <c r="BP468" i="1"/>
  <c r="BN468" i="1"/>
  <c r="Z468" i="1"/>
  <c r="Y484" i="1"/>
  <c r="BP482" i="1"/>
  <c r="BN482" i="1"/>
  <c r="Z482" i="1"/>
  <c r="BP490" i="1"/>
  <c r="BN490" i="1"/>
  <c r="Z490" i="1"/>
  <c r="BP520" i="1"/>
  <c r="BN520" i="1"/>
  <c r="Z520" i="1"/>
  <c r="BP522" i="1"/>
  <c r="BN522" i="1"/>
  <c r="Z522" i="1"/>
  <c r="BP538" i="1"/>
  <c r="BN538" i="1"/>
  <c r="Z538" i="1"/>
  <c r="BP540" i="1"/>
  <c r="BN540" i="1"/>
  <c r="Z540" i="1"/>
  <c r="BP542" i="1"/>
  <c r="BN542" i="1"/>
  <c r="Z542" i="1"/>
  <c r="Y561" i="1"/>
  <c r="Y560" i="1"/>
  <c r="BP558" i="1"/>
  <c r="BN558" i="1"/>
  <c r="Z558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Y87" i="1"/>
  <c r="Y106" i="1"/>
  <c r="Z111" i="1"/>
  <c r="BN111" i="1"/>
  <c r="Z119" i="1"/>
  <c r="BN119" i="1"/>
  <c r="Y134" i="1"/>
  <c r="Z132" i="1"/>
  <c r="BN132" i="1"/>
  <c r="Y138" i="1"/>
  <c r="Z143" i="1"/>
  <c r="BN143" i="1"/>
  <c r="Y149" i="1"/>
  <c r="Z153" i="1"/>
  <c r="BN153" i="1"/>
  <c r="Y168" i="1"/>
  <c r="Z164" i="1"/>
  <c r="BN164" i="1"/>
  <c r="Z170" i="1"/>
  <c r="BN170" i="1"/>
  <c r="BP170" i="1"/>
  <c r="I635" i="1"/>
  <c r="Z181" i="1"/>
  <c r="BN181" i="1"/>
  <c r="BP181" i="1"/>
  <c r="Z185" i="1"/>
  <c r="BN185" i="1"/>
  <c r="Z189" i="1"/>
  <c r="BN189" i="1"/>
  <c r="Y196" i="1"/>
  <c r="Z200" i="1"/>
  <c r="BN200" i="1"/>
  <c r="Y212" i="1"/>
  <c r="Z206" i="1"/>
  <c r="BN206" i="1"/>
  <c r="Z210" i="1"/>
  <c r="BN210" i="1"/>
  <c r="Y228" i="1"/>
  <c r="Z218" i="1"/>
  <c r="BN218" i="1"/>
  <c r="Z222" i="1"/>
  <c r="BN222" i="1"/>
  <c r="Z226" i="1"/>
  <c r="BN226" i="1"/>
  <c r="Z231" i="1"/>
  <c r="BN231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Z291" i="1"/>
  <c r="BN291" i="1"/>
  <c r="Z324" i="1"/>
  <c r="Z325" i="1" s="1"/>
  <c r="BN324" i="1"/>
  <c r="BP324" i="1"/>
  <c r="Z328" i="1"/>
  <c r="BN328" i="1"/>
  <c r="BP328" i="1"/>
  <c r="Z346" i="1"/>
  <c r="BN346" i="1"/>
  <c r="Z350" i="1"/>
  <c r="BN350" i="1"/>
  <c r="Z356" i="1"/>
  <c r="BN356" i="1"/>
  <c r="Z364" i="1"/>
  <c r="BN364" i="1"/>
  <c r="Z370" i="1"/>
  <c r="BN370" i="1"/>
  <c r="Z383" i="1"/>
  <c r="BN383" i="1"/>
  <c r="Z402" i="1"/>
  <c r="BN402" i="1"/>
  <c r="Z406" i="1"/>
  <c r="BN406" i="1"/>
  <c r="Z410" i="1"/>
  <c r="BN410" i="1"/>
  <c r="Y416" i="1"/>
  <c r="Z430" i="1"/>
  <c r="BN430" i="1"/>
  <c r="Z434" i="1"/>
  <c r="BN434" i="1"/>
  <c r="Z440" i="1"/>
  <c r="BN440" i="1"/>
  <c r="BP440" i="1"/>
  <c r="Z447" i="1"/>
  <c r="BN447" i="1"/>
  <c r="Z459" i="1"/>
  <c r="BN459" i="1"/>
  <c r="Z460" i="1"/>
  <c r="BN460" i="1"/>
  <c r="Z461" i="1"/>
  <c r="BN461" i="1"/>
  <c r="Z462" i="1"/>
  <c r="BN462" i="1"/>
  <c r="Z465" i="1"/>
  <c r="BN465" i="1"/>
  <c r="BP471" i="1"/>
  <c r="BN471" i="1"/>
  <c r="Z471" i="1"/>
  <c r="Y492" i="1"/>
  <c r="BP487" i="1"/>
  <c r="BN487" i="1"/>
  <c r="Z487" i="1"/>
  <c r="BP513" i="1"/>
  <c r="BN513" i="1"/>
  <c r="Z513" i="1"/>
  <c r="BP521" i="1"/>
  <c r="BN521" i="1"/>
  <c r="Z521" i="1"/>
  <c r="Y550" i="1"/>
  <c r="BP537" i="1"/>
  <c r="BN537" i="1"/>
  <c r="Z537" i="1"/>
  <c r="BP539" i="1"/>
  <c r="BN539" i="1"/>
  <c r="Z539" i="1"/>
  <c r="BP541" i="1"/>
  <c r="BN541" i="1"/>
  <c r="Z541" i="1"/>
  <c r="BP552" i="1"/>
  <c r="BN552" i="1"/>
  <c r="Z552" i="1"/>
  <c r="BP559" i="1"/>
  <c r="BN559" i="1"/>
  <c r="Z559" i="1"/>
  <c r="Y580" i="1"/>
  <c r="Y579" i="1"/>
  <c r="BP575" i="1"/>
  <c r="BN575" i="1"/>
  <c r="Z575" i="1"/>
  <c r="Z579" i="1" s="1"/>
  <c r="BP577" i="1"/>
  <c r="BN577" i="1"/>
  <c r="Z577" i="1"/>
  <c r="BP593" i="1"/>
  <c r="BN593" i="1"/>
  <c r="Z593" i="1"/>
  <c r="BP595" i="1"/>
  <c r="BN595" i="1"/>
  <c r="Z595" i="1"/>
  <c r="AF635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Z149" i="1" s="1"/>
  <c r="BN148" i="1"/>
  <c r="Z152" i="1"/>
  <c r="BN152" i="1"/>
  <c r="BP152" i="1"/>
  <c r="H635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Y485" i="1"/>
  <c r="BP488" i="1"/>
  <c r="BN488" i="1"/>
  <c r="Z488" i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611" i="1"/>
  <c r="Z623" i="1" l="1"/>
  <c r="Z549" i="1"/>
  <c r="Z491" i="1"/>
  <c r="Z484" i="1"/>
  <c r="Z442" i="1"/>
  <c r="Z416" i="1"/>
  <c r="Z330" i="1"/>
  <c r="Z154" i="1"/>
  <c r="Z106" i="1"/>
  <c r="Z63" i="1"/>
  <c r="Z26" i="1"/>
  <c r="Z421" i="1"/>
  <c r="Z190" i="1"/>
  <c r="Z167" i="1"/>
  <c r="Z56" i="1"/>
  <c r="Y627" i="1"/>
  <c r="Y626" i="1"/>
  <c r="Z473" i="1"/>
  <c r="Z242" i="1"/>
  <c r="Z597" i="1"/>
  <c r="Z527" i="1"/>
  <c r="Z450" i="1"/>
  <c r="Z437" i="1"/>
  <c r="Z212" i="1"/>
  <c r="Z560" i="1"/>
  <c r="Y628" i="1"/>
  <c r="Z604" i="1"/>
  <c r="Z572" i="1"/>
  <c r="Z272" i="1"/>
  <c r="Z589" i="1"/>
  <c r="Z534" i="1"/>
  <c r="Z234" i="1"/>
  <c r="Z379" i="1"/>
  <c r="Z367" i="1"/>
  <c r="Z255" i="1"/>
  <c r="Z227" i="1"/>
  <c r="Z121" i="1"/>
  <c r="Z115" i="1"/>
  <c r="Z71" i="1"/>
  <c r="Y629" i="1"/>
  <c r="X628" i="1"/>
  <c r="Z411" i="1"/>
  <c r="Z385" i="1"/>
  <c r="Z293" i="1"/>
  <c r="Y625" i="1"/>
  <c r="Z630" i="1" l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<sst xmlns="http://schemas.openxmlformats.org/spreadsheetml/2006/main" count="2937" uniqueCount="1049">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</sst>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5" fillId="0" borderId="0" xfId="0" applyFont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25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1056" t="s">
        <v>0</v>
      </c>
      <c r="E1" s="752"/>
      <c r="F1" s="752"/>
      <c r="G1" s="12" t="s">
        <v>1</v>
      </c>
      <c r="H1" s="1056" t="s">
        <v>2</v>
      </c>
      <c r="I1" s="752"/>
      <c r="J1" s="752"/>
      <c r="K1" s="752"/>
      <c r="L1" s="752"/>
      <c r="M1" s="752"/>
      <c r="N1" s="752"/>
      <c r="O1" s="752"/>
      <c r="P1" s="752"/>
      <c r="Q1" s="752"/>
      <c r="R1" s="1111" t="s">
        <v>3</v>
      </c>
      <c r="S1" s="752"/>
      <c r="T1" s="7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9"/>
      <c r="Q3" s="739"/>
      <c r="R3" s="739"/>
      <c r="S3" s="739"/>
      <c r="T3" s="739"/>
      <c r="U3" s="739"/>
      <c r="V3" s="739"/>
      <c r="W3" s="739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1027" t="s">
        <v>8</v>
      </c>
      <c r="B5" s="913"/>
      <c r="C5" s="765"/>
      <c r="D5" s="858"/>
      <c r="E5" s="860"/>
      <c r="F5" s="804" t="s">
        <v>9</v>
      </c>
      <c r="G5" s="765"/>
      <c r="H5" s="858" t="s">
        <v>1048</v>
      </c>
      <c r="I5" s="859"/>
      <c r="J5" s="859"/>
      <c r="K5" s="859"/>
      <c r="L5" s="859"/>
      <c r="M5" s="860"/>
      <c r="N5" s="58"/>
      <c r="P5" s="24" t="s">
        <v>10</v>
      </c>
      <c r="Q5" s="775">
        <v>45731</v>
      </c>
      <c r="R5" s="776"/>
      <c r="T5" s="971" t="s">
        <v>11</v>
      </c>
      <c r="U5" s="791"/>
      <c r="V5" s="970" t="s">
        <v>12</v>
      </c>
      <c r="W5" s="776"/>
      <c r="AB5" s="51"/>
      <c r="AC5" s="51"/>
      <c r="AD5" s="51"/>
      <c r="AE5" s="51"/>
    </row>
    <row r="6" spans="1:32" s="717" customFormat="1" ht="24" customHeight="1" x14ac:dyDescent="0.2">
      <c r="A6" s="1027" t="s">
        <v>13</v>
      </c>
      <c r="B6" s="913"/>
      <c r="C6" s="765"/>
      <c r="D6" s="864" t="s">
        <v>14</v>
      </c>
      <c r="E6" s="865"/>
      <c r="F6" s="865"/>
      <c r="G6" s="865"/>
      <c r="H6" s="865"/>
      <c r="I6" s="865"/>
      <c r="J6" s="865"/>
      <c r="K6" s="865"/>
      <c r="L6" s="865"/>
      <c r="M6" s="776"/>
      <c r="N6" s="59"/>
      <c r="P6" s="24" t="s">
        <v>15</v>
      </c>
      <c r="Q6" s="77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78" t="s">
        <v>16</v>
      </c>
      <c r="U6" s="791"/>
      <c r="V6" s="876" t="s">
        <v>17</v>
      </c>
      <c r="W6" s="877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1084" t="str">
        <f>IFERROR(VLOOKUP(DeliveryAddress,Table,3,0),1)</f>
        <v>4</v>
      </c>
      <c r="E7" s="1085"/>
      <c r="F7" s="1085"/>
      <c r="G7" s="1085"/>
      <c r="H7" s="1085"/>
      <c r="I7" s="1085"/>
      <c r="J7" s="1085"/>
      <c r="K7" s="1085"/>
      <c r="L7" s="1085"/>
      <c r="M7" s="976"/>
      <c r="N7" s="60"/>
      <c r="P7" s="24"/>
      <c r="Q7" s="42"/>
      <c r="R7" s="42"/>
      <c r="T7" s="739"/>
      <c r="U7" s="791"/>
      <c r="V7" s="878"/>
      <c r="W7" s="879"/>
      <c r="AB7" s="51"/>
      <c r="AC7" s="51"/>
      <c r="AD7" s="51"/>
      <c r="AE7" s="51"/>
    </row>
    <row r="8" spans="1:32" s="717" customFormat="1" ht="25.5" customHeight="1" x14ac:dyDescent="0.2">
      <c r="A8" s="787" t="s">
        <v>18</v>
      </c>
      <c r="B8" s="736"/>
      <c r="C8" s="737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5">
        <v>0.45833333333333331</v>
      </c>
      <c r="R8" s="976"/>
      <c r="T8" s="739"/>
      <c r="U8" s="791"/>
      <c r="V8" s="878"/>
      <c r="W8" s="879"/>
      <c r="AB8" s="51"/>
      <c r="AC8" s="51"/>
      <c r="AD8" s="51"/>
      <c r="AE8" s="51"/>
    </row>
    <row r="9" spans="1:32" s="7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9"/>
      <c r="C9" s="739"/>
      <c r="D9" s="819"/>
      <c r="E9" s="82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9"/>
      <c r="H9" s="925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9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15"/>
      <c r="P9" s="26" t="s">
        <v>20</v>
      </c>
      <c r="Q9" s="1039"/>
      <c r="R9" s="810"/>
      <c r="T9" s="739"/>
      <c r="U9" s="791"/>
      <c r="V9" s="880"/>
      <c r="W9" s="881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9"/>
      <c r="C10" s="739"/>
      <c r="D10" s="819"/>
      <c r="E10" s="82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9"/>
      <c r="H10" s="892" t="str">
        <f>IFERROR(VLOOKUP($D$10,Proxy,2,FALSE),"")</f>
        <v/>
      </c>
      <c r="I10" s="739"/>
      <c r="J10" s="739"/>
      <c r="K10" s="739"/>
      <c r="L10" s="739"/>
      <c r="M10" s="739"/>
      <c r="N10" s="716"/>
      <c r="P10" s="26" t="s">
        <v>21</v>
      </c>
      <c r="Q10" s="961"/>
      <c r="R10" s="962"/>
      <c r="U10" s="24" t="s">
        <v>22</v>
      </c>
      <c r="V10" s="1129" t="s">
        <v>23</v>
      </c>
      <c r="W10" s="877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41"/>
      <c r="R11" s="776"/>
      <c r="U11" s="24" t="s">
        <v>26</v>
      </c>
      <c r="V11" s="809" t="s">
        <v>27</v>
      </c>
      <c r="W11" s="810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67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765"/>
      <c r="N12" s="62"/>
      <c r="P12" s="24" t="s">
        <v>29</v>
      </c>
      <c r="Q12" s="975"/>
      <c r="R12" s="976"/>
      <c r="S12" s="23"/>
      <c r="U12" s="24"/>
      <c r="V12" s="752"/>
      <c r="W12" s="739"/>
      <c r="AB12" s="51"/>
      <c r="AC12" s="51"/>
      <c r="AD12" s="51"/>
      <c r="AE12" s="51"/>
    </row>
    <row r="13" spans="1:32" s="717" customFormat="1" ht="23.25" customHeight="1" x14ac:dyDescent="0.2">
      <c r="A13" s="967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765"/>
      <c r="N13" s="62"/>
      <c r="O13" s="26"/>
      <c r="P13" s="26" t="s">
        <v>31</v>
      </c>
      <c r="Q13" s="809"/>
      <c r="R13" s="8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67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7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87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765"/>
      <c r="N15" s="63"/>
      <c r="P15" s="995" t="s">
        <v>34</v>
      </c>
      <c r="Q15" s="752"/>
      <c r="R15" s="752"/>
      <c r="S15" s="752"/>
      <c r="T15" s="7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35</v>
      </c>
      <c r="B17" s="747" t="s">
        <v>36</v>
      </c>
      <c r="C17" s="1032" t="s">
        <v>37</v>
      </c>
      <c r="D17" s="747" t="s">
        <v>38</v>
      </c>
      <c r="E17" s="748"/>
      <c r="F17" s="747" t="s">
        <v>39</v>
      </c>
      <c r="G17" s="747" t="s">
        <v>40</v>
      </c>
      <c r="H17" s="747" t="s">
        <v>41</v>
      </c>
      <c r="I17" s="747" t="s">
        <v>42</v>
      </c>
      <c r="J17" s="747" t="s">
        <v>43</v>
      </c>
      <c r="K17" s="747" t="s">
        <v>44</v>
      </c>
      <c r="L17" s="747" t="s">
        <v>45</v>
      </c>
      <c r="M17" s="747" t="s">
        <v>46</v>
      </c>
      <c r="N17" s="747" t="s">
        <v>47</v>
      </c>
      <c r="O17" s="747" t="s">
        <v>48</v>
      </c>
      <c r="P17" s="747" t="s">
        <v>49</v>
      </c>
      <c r="Q17" s="1058"/>
      <c r="R17" s="1058"/>
      <c r="S17" s="1058"/>
      <c r="T17" s="748"/>
      <c r="U17" s="764" t="s">
        <v>50</v>
      </c>
      <c r="V17" s="765"/>
      <c r="W17" s="747" t="s">
        <v>51</v>
      </c>
      <c r="X17" s="747" t="s">
        <v>52</v>
      </c>
      <c r="Y17" s="762" t="s">
        <v>53</v>
      </c>
      <c r="Z17" s="890" t="s">
        <v>54</v>
      </c>
      <c r="AA17" s="798" t="s">
        <v>55</v>
      </c>
      <c r="AB17" s="798" t="s">
        <v>56</v>
      </c>
      <c r="AC17" s="798" t="s">
        <v>57</v>
      </c>
      <c r="AD17" s="798" t="s">
        <v>58</v>
      </c>
      <c r="AE17" s="799"/>
      <c r="AF17" s="800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749"/>
      <c r="E18" s="750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749"/>
      <c r="Q18" s="1059"/>
      <c r="R18" s="1059"/>
      <c r="S18" s="1059"/>
      <c r="T18" s="750"/>
      <c r="U18" s="67" t="s">
        <v>60</v>
      </c>
      <c r="V18" s="67" t="s">
        <v>61</v>
      </c>
      <c r="W18" s="777"/>
      <c r="X18" s="777"/>
      <c r="Y18" s="763"/>
      <c r="Z18" s="891"/>
      <c r="AA18" s="908"/>
      <c r="AB18" s="908"/>
      <c r="AC18" s="908"/>
      <c r="AD18" s="801"/>
      <c r="AE18" s="802"/>
      <c r="AF18" s="803"/>
      <c r="AG18" s="66"/>
      <c r="BD18" s="65"/>
    </row>
    <row r="19" spans="1:68" ht="27.75" hidden="1" customHeight="1" x14ac:dyDescent="0.2">
      <c r="A19" s="829" t="s">
        <v>62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43" t="s">
        <v>62</v>
      </c>
      <c r="B20" s="739"/>
      <c r="C20" s="739"/>
      <c r="D20" s="739"/>
      <c r="E20" s="739"/>
      <c r="F20" s="739"/>
      <c r="G20" s="739"/>
      <c r="H20" s="739"/>
      <c r="I20" s="739"/>
      <c r="J20" s="739"/>
      <c r="K20" s="739"/>
      <c r="L20" s="739"/>
      <c r="M20" s="739"/>
      <c r="N20" s="739"/>
      <c r="O20" s="739"/>
      <c r="P20" s="739"/>
      <c r="Q20" s="739"/>
      <c r="R20" s="739"/>
      <c r="S20" s="739"/>
      <c r="T20" s="739"/>
      <c r="U20" s="739"/>
      <c r="V20" s="739"/>
      <c r="W20" s="739"/>
      <c r="X20" s="739"/>
      <c r="Y20" s="739"/>
      <c r="Z20" s="739"/>
      <c r="AA20" s="718"/>
      <c r="AB20" s="718"/>
      <c r="AC20" s="718"/>
    </row>
    <row r="21" spans="1:68" ht="14.25" hidden="1" customHeight="1" x14ac:dyDescent="0.25">
      <c r="A21" s="741" t="s">
        <v>63</v>
      </c>
      <c r="B21" s="739"/>
      <c r="C21" s="739"/>
      <c r="D21" s="739"/>
      <c r="E21" s="739"/>
      <c r="F21" s="739"/>
      <c r="G21" s="739"/>
      <c r="H21" s="739"/>
      <c r="I21" s="739"/>
      <c r="J21" s="739"/>
      <c r="K21" s="739"/>
      <c r="L21" s="739"/>
      <c r="M21" s="739"/>
      <c r="N21" s="739"/>
      <c r="O21" s="739"/>
      <c r="P21" s="739"/>
      <c r="Q21" s="739"/>
      <c r="R21" s="739"/>
      <c r="S21" s="739"/>
      <c r="T21" s="739"/>
      <c r="U21" s="739"/>
      <c r="V21" s="739"/>
      <c r="W21" s="739"/>
      <c r="X21" s="739"/>
      <c r="Y21" s="739"/>
      <c r="Z21" s="739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3"/>
      <c r="R22" s="733"/>
      <c r="S22" s="733"/>
      <c r="T22" s="734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3"/>
      <c r="R23" s="733"/>
      <c r="S23" s="733"/>
      <c r="T23" s="734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3"/>
      <c r="R24" s="733"/>
      <c r="S24" s="733"/>
      <c r="T24" s="734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3"/>
      <c r="R25" s="733"/>
      <c r="S25" s="733"/>
      <c r="T25" s="734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57"/>
      <c r="B26" s="739"/>
      <c r="C26" s="739"/>
      <c r="D26" s="739"/>
      <c r="E26" s="739"/>
      <c r="F26" s="739"/>
      <c r="G26" s="739"/>
      <c r="H26" s="739"/>
      <c r="I26" s="739"/>
      <c r="J26" s="739"/>
      <c r="K26" s="739"/>
      <c r="L26" s="739"/>
      <c r="M26" s="739"/>
      <c r="N26" s="739"/>
      <c r="O26" s="758"/>
      <c r="P26" s="735" t="s">
        <v>79</v>
      </c>
      <c r="Q26" s="736"/>
      <c r="R26" s="736"/>
      <c r="S26" s="736"/>
      <c r="T26" s="736"/>
      <c r="U26" s="736"/>
      <c r="V26" s="737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9"/>
      <c r="B27" s="739"/>
      <c r="C27" s="739"/>
      <c r="D27" s="739"/>
      <c r="E27" s="739"/>
      <c r="F27" s="739"/>
      <c r="G27" s="739"/>
      <c r="H27" s="739"/>
      <c r="I27" s="739"/>
      <c r="J27" s="739"/>
      <c r="K27" s="739"/>
      <c r="L27" s="739"/>
      <c r="M27" s="739"/>
      <c r="N27" s="739"/>
      <c r="O27" s="758"/>
      <c r="P27" s="735" t="s">
        <v>79</v>
      </c>
      <c r="Q27" s="736"/>
      <c r="R27" s="736"/>
      <c r="S27" s="736"/>
      <c r="T27" s="736"/>
      <c r="U27" s="736"/>
      <c r="V27" s="737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41" t="s">
        <v>81</v>
      </c>
      <c r="B28" s="739"/>
      <c r="C28" s="739"/>
      <c r="D28" s="739"/>
      <c r="E28" s="739"/>
      <c r="F28" s="739"/>
      <c r="G28" s="739"/>
      <c r="H28" s="739"/>
      <c r="I28" s="739"/>
      <c r="J28" s="739"/>
      <c r="K28" s="739"/>
      <c r="L28" s="739"/>
      <c r="M28" s="739"/>
      <c r="N28" s="739"/>
      <c r="O28" s="739"/>
      <c r="P28" s="739"/>
      <c r="Q28" s="739"/>
      <c r="R28" s="739"/>
      <c r="S28" s="739"/>
      <c r="T28" s="739"/>
      <c r="U28" s="739"/>
      <c r="V28" s="739"/>
      <c r="W28" s="739"/>
      <c r="X28" s="739"/>
      <c r="Y28" s="739"/>
      <c r="Z28" s="739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3"/>
      <c r="R29" s="733"/>
      <c r="S29" s="733"/>
      <c r="T29" s="734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57"/>
      <c r="B30" s="739"/>
      <c r="C30" s="739"/>
      <c r="D30" s="739"/>
      <c r="E30" s="739"/>
      <c r="F30" s="739"/>
      <c r="G30" s="739"/>
      <c r="H30" s="739"/>
      <c r="I30" s="739"/>
      <c r="J30" s="739"/>
      <c r="K30" s="739"/>
      <c r="L30" s="739"/>
      <c r="M30" s="739"/>
      <c r="N30" s="739"/>
      <c r="O30" s="758"/>
      <c r="P30" s="735" t="s">
        <v>79</v>
      </c>
      <c r="Q30" s="736"/>
      <c r="R30" s="736"/>
      <c r="S30" s="736"/>
      <c r="T30" s="736"/>
      <c r="U30" s="736"/>
      <c r="V30" s="737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9"/>
      <c r="B31" s="739"/>
      <c r="C31" s="739"/>
      <c r="D31" s="739"/>
      <c r="E31" s="739"/>
      <c r="F31" s="739"/>
      <c r="G31" s="739"/>
      <c r="H31" s="739"/>
      <c r="I31" s="739"/>
      <c r="J31" s="739"/>
      <c r="K31" s="739"/>
      <c r="L31" s="739"/>
      <c r="M31" s="739"/>
      <c r="N31" s="739"/>
      <c r="O31" s="758"/>
      <c r="P31" s="735" t="s">
        <v>79</v>
      </c>
      <c r="Q31" s="736"/>
      <c r="R31" s="736"/>
      <c r="S31" s="736"/>
      <c r="T31" s="736"/>
      <c r="U31" s="736"/>
      <c r="V31" s="737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29" t="s">
        <v>87</v>
      </c>
      <c r="B32" s="830"/>
      <c r="C32" s="830"/>
      <c r="D32" s="830"/>
      <c r="E32" s="830"/>
      <c r="F32" s="830"/>
      <c r="G32" s="830"/>
      <c r="H32" s="830"/>
      <c r="I32" s="830"/>
      <c r="J32" s="830"/>
      <c r="K32" s="830"/>
      <c r="L32" s="830"/>
      <c r="M32" s="830"/>
      <c r="N32" s="830"/>
      <c r="O32" s="830"/>
      <c r="P32" s="830"/>
      <c r="Q32" s="830"/>
      <c r="R32" s="830"/>
      <c r="S32" s="830"/>
      <c r="T32" s="830"/>
      <c r="U32" s="830"/>
      <c r="V32" s="830"/>
      <c r="W32" s="830"/>
      <c r="X32" s="830"/>
      <c r="Y32" s="830"/>
      <c r="Z32" s="830"/>
      <c r="AA32" s="48"/>
      <c r="AB32" s="48"/>
      <c r="AC32" s="48"/>
    </row>
    <row r="33" spans="1:68" ht="16.5" hidden="1" customHeight="1" x14ac:dyDescent="0.25">
      <c r="A33" s="743" t="s">
        <v>88</v>
      </c>
      <c r="B33" s="739"/>
      <c r="C33" s="739"/>
      <c r="D33" s="739"/>
      <c r="E33" s="739"/>
      <c r="F33" s="739"/>
      <c r="G33" s="739"/>
      <c r="H33" s="739"/>
      <c r="I33" s="739"/>
      <c r="J33" s="739"/>
      <c r="K33" s="739"/>
      <c r="L33" s="739"/>
      <c r="M33" s="739"/>
      <c r="N33" s="739"/>
      <c r="O33" s="739"/>
      <c r="P33" s="739"/>
      <c r="Q33" s="739"/>
      <c r="R33" s="739"/>
      <c r="S33" s="739"/>
      <c r="T33" s="739"/>
      <c r="U33" s="739"/>
      <c r="V33" s="739"/>
      <c r="W33" s="739"/>
      <c r="X33" s="739"/>
      <c r="Y33" s="739"/>
      <c r="Z33" s="739"/>
      <c r="AA33" s="718"/>
      <c r="AB33" s="718"/>
      <c r="AC33" s="718"/>
    </row>
    <row r="34" spans="1:68" ht="14.25" hidden="1" customHeight="1" x14ac:dyDescent="0.25">
      <c r="A34" s="741" t="s">
        <v>89</v>
      </c>
      <c r="B34" s="739"/>
      <c r="C34" s="739"/>
      <c r="D34" s="739"/>
      <c r="E34" s="739"/>
      <c r="F34" s="739"/>
      <c r="G34" s="739"/>
      <c r="H34" s="739"/>
      <c r="I34" s="739"/>
      <c r="J34" s="739"/>
      <c r="K34" s="739"/>
      <c r="L34" s="739"/>
      <c r="M34" s="739"/>
      <c r="N34" s="739"/>
      <c r="O34" s="739"/>
      <c r="P34" s="739"/>
      <c r="Q34" s="739"/>
      <c r="R34" s="739"/>
      <c r="S34" s="739"/>
      <c r="T34" s="739"/>
      <c r="U34" s="739"/>
      <c r="V34" s="739"/>
      <c r="W34" s="739"/>
      <c r="X34" s="739"/>
      <c r="Y34" s="739"/>
      <c r="Z34" s="739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3"/>
      <c r="R35" s="733"/>
      <c r="S35" s="733"/>
      <c r="T35" s="734"/>
      <c r="U35" s="34"/>
      <c r="V35" s="34"/>
      <c r="W35" s="35" t="s">
        <v>68</v>
      </c>
      <c r="X35" s="723">
        <v>494</v>
      </c>
      <c r="Y35" s="724">
        <f>IFERROR(IF(X35="",0,CEILING((X35/$H35),1)*$H35),"")</f>
        <v>496.8</v>
      </c>
      <c r="Z35" s="36">
        <f>IFERROR(IF(Y35=0,"",ROUNDUP(Y35/H35,0)*0.01898),"")</f>
        <v>0.87307999999999997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513.89722222222224</v>
      </c>
      <c r="BN35" s="64">
        <f>IFERROR(Y35*I35/H35,"0")</f>
        <v>516.80999999999995</v>
      </c>
      <c r="BO35" s="64">
        <f>IFERROR(1/J35*(X35/H35),"0")</f>
        <v>0.71469907407407407</v>
      </c>
      <c r="BP35" s="64">
        <f>IFERROR(1/J35*(Y35/H35),"0")</f>
        <v>0.71875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3"/>
      <c r="R36" s="733"/>
      <c r="S36" s="733"/>
      <c r="T36" s="734"/>
      <c r="U36" s="34"/>
      <c r="V36" s="34"/>
      <c r="W36" s="35" t="s">
        <v>68</v>
      </c>
      <c r="X36" s="723">
        <v>73</v>
      </c>
      <c r="Y36" s="724">
        <f>IFERROR(IF(X36="",0,CEILING((X36/$H36),1)*$H36),"")</f>
        <v>78.399999999999991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75.835267857142867</v>
      </c>
      <c r="BN36" s="64">
        <f>IFERROR(Y36*I36/H36,"0")</f>
        <v>81.444999999999993</v>
      </c>
      <c r="BO36" s="64">
        <f>IFERROR(1/J36*(X36/H36),"0")</f>
        <v>0.10184151785714286</v>
      </c>
      <c r="BP36" s="64">
        <f>IFERROR(1/J36*(Y36/H36),"0")</f>
        <v>0.109375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3"/>
      <c r="R37" s="733"/>
      <c r="S37" s="733"/>
      <c r="T37" s="734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3"/>
      <c r="R38" s="733"/>
      <c r="S38" s="733"/>
      <c r="T38" s="734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10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3"/>
      <c r="R39" s="733"/>
      <c r="S39" s="733"/>
      <c r="T39" s="734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7"/>
      <c r="B40" s="739"/>
      <c r="C40" s="739"/>
      <c r="D40" s="739"/>
      <c r="E40" s="739"/>
      <c r="F40" s="739"/>
      <c r="G40" s="739"/>
      <c r="H40" s="739"/>
      <c r="I40" s="739"/>
      <c r="J40" s="739"/>
      <c r="K40" s="739"/>
      <c r="L40" s="739"/>
      <c r="M40" s="739"/>
      <c r="N40" s="739"/>
      <c r="O40" s="758"/>
      <c r="P40" s="735" t="s">
        <v>79</v>
      </c>
      <c r="Q40" s="736"/>
      <c r="R40" s="736"/>
      <c r="S40" s="736"/>
      <c r="T40" s="736"/>
      <c r="U40" s="736"/>
      <c r="V40" s="737"/>
      <c r="W40" s="37" t="s">
        <v>80</v>
      </c>
      <c r="X40" s="725">
        <f>IFERROR(X35/H35,"0")+IFERROR(X36/H36,"0")+IFERROR(X37/H37,"0")+IFERROR(X38/H38,"0")+IFERROR(X39/H39,"0")</f>
        <v>52.258597883597886</v>
      </c>
      <c r="Y40" s="725">
        <f>IFERROR(Y35/H35,"0")+IFERROR(Y36/H36,"0")+IFERROR(Y37/H37,"0")+IFERROR(Y38/H38,"0")+IFERROR(Y39/H39,"0")</f>
        <v>53</v>
      </c>
      <c r="Z40" s="725">
        <f>IFERROR(IF(Z35="",0,Z35),"0")+IFERROR(IF(Z36="",0,Z36),"0")+IFERROR(IF(Z37="",0,Z37),"0")+IFERROR(IF(Z38="",0,Z38),"0")+IFERROR(IF(Z39="",0,Z39),"0")</f>
        <v>1.0059400000000001</v>
      </c>
      <c r="AA40" s="726"/>
      <c r="AB40" s="726"/>
      <c r="AC40" s="726"/>
    </row>
    <row r="41" spans="1:68" x14ac:dyDescent="0.2">
      <c r="A41" s="739"/>
      <c r="B41" s="739"/>
      <c r="C41" s="739"/>
      <c r="D41" s="739"/>
      <c r="E41" s="739"/>
      <c r="F41" s="739"/>
      <c r="G41" s="739"/>
      <c r="H41" s="739"/>
      <c r="I41" s="739"/>
      <c r="J41" s="739"/>
      <c r="K41" s="739"/>
      <c r="L41" s="739"/>
      <c r="M41" s="739"/>
      <c r="N41" s="739"/>
      <c r="O41" s="758"/>
      <c r="P41" s="735" t="s">
        <v>79</v>
      </c>
      <c r="Q41" s="736"/>
      <c r="R41" s="736"/>
      <c r="S41" s="736"/>
      <c r="T41" s="736"/>
      <c r="U41" s="736"/>
      <c r="V41" s="737"/>
      <c r="W41" s="37" t="s">
        <v>68</v>
      </c>
      <c r="X41" s="725">
        <f>IFERROR(SUM(X35:X39),"0")</f>
        <v>567</v>
      </c>
      <c r="Y41" s="725">
        <f>IFERROR(SUM(Y35:Y39),"0")</f>
        <v>575.20000000000005</v>
      </c>
      <c r="Z41" s="37"/>
      <c r="AA41" s="726"/>
      <c r="AB41" s="726"/>
      <c r="AC41" s="726"/>
    </row>
    <row r="42" spans="1:68" ht="14.25" hidden="1" customHeight="1" x14ac:dyDescent="0.25">
      <c r="A42" s="741" t="s">
        <v>63</v>
      </c>
      <c r="B42" s="739"/>
      <c r="C42" s="739"/>
      <c r="D42" s="739"/>
      <c r="E42" s="739"/>
      <c r="F42" s="739"/>
      <c r="G42" s="739"/>
      <c r="H42" s="739"/>
      <c r="I42" s="739"/>
      <c r="J42" s="739"/>
      <c r="K42" s="739"/>
      <c r="L42" s="739"/>
      <c r="M42" s="739"/>
      <c r="N42" s="739"/>
      <c r="O42" s="739"/>
      <c r="P42" s="739"/>
      <c r="Q42" s="739"/>
      <c r="R42" s="739"/>
      <c r="S42" s="739"/>
      <c r="T42" s="739"/>
      <c r="U42" s="739"/>
      <c r="V42" s="739"/>
      <c r="W42" s="739"/>
      <c r="X42" s="739"/>
      <c r="Y42" s="739"/>
      <c r="Z42" s="739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83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3"/>
      <c r="R43" s="733"/>
      <c r="S43" s="733"/>
      <c r="T43" s="734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3"/>
      <c r="R44" s="733"/>
      <c r="S44" s="733"/>
      <c r="T44" s="734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57"/>
      <c r="B45" s="739"/>
      <c r="C45" s="739"/>
      <c r="D45" s="739"/>
      <c r="E45" s="739"/>
      <c r="F45" s="739"/>
      <c r="G45" s="739"/>
      <c r="H45" s="739"/>
      <c r="I45" s="739"/>
      <c r="J45" s="739"/>
      <c r="K45" s="739"/>
      <c r="L45" s="739"/>
      <c r="M45" s="739"/>
      <c r="N45" s="739"/>
      <c r="O45" s="758"/>
      <c r="P45" s="735" t="s">
        <v>79</v>
      </c>
      <c r="Q45" s="736"/>
      <c r="R45" s="736"/>
      <c r="S45" s="736"/>
      <c r="T45" s="736"/>
      <c r="U45" s="736"/>
      <c r="V45" s="737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9"/>
      <c r="B46" s="739"/>
      <c r="C46" s="739"/>
      <c r="D46" s="739"/>
      <c r="E46" s="739"/>
      <c r="F46" s="739"/>
      <c r="G46" s="739"/>
      <c r="H46" s="739"/>
      <c r="I46" s="739"/>
      <c r="J46" s="739"/>
      <c r="K46" s="739"/>
      <c r="L46" s="739"/>
      <c r="M46" s="739"/>
      <c r="N46" s="739"/>
      <c r="O46" s="758"/>
      <c r="P46" s="735" t="s">
        <v>79</v>
      </c>
      <c r="Q46" s="736"/>
      <c r="R46" s="736"/>
      <c r="S46" s="736"/>
      <c r="T46" s="736"/>
      <c r="U46" s="736"/>
      <c r="V46" s="737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743" t="s">
        <v>113</v>
      </c>
      <c r="B47" s="739"/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  <c r="O47" s="739"/>
      <c r="P47" s="739"/>
      <c r="Q47" s="739"/>
      <c r="R47" s="739"/>
      <c r="S47" s="739"/>
      <c r="T47" s="739"/>
      <c r="U47" s="739"/>
      <c r="V47" s="739"/>
      <c r="W47" s="739"/>
      <c r="X47" s="739"/>
      <c r="Y47" s="739"/>
      <c r="Z47" s="739"/>
      <c r="AA47" s="718"/>
      <c r="AB47" s="718"/>
      <c r="AC47" s="718"/>
    </row>
    <row r="48" spans="1:68" ht="14.25" hidden="1" customHeight="1" x14ac:dyDescent="0.25">
      <c r="A48" s="741" t="s">
        <v>89</v>
      </c>
      <c r="B48" s="739"/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  <c r="O48" s="739"/>
      <c r="P48" s="739"/>
      <c r="Q48" s="739"/>
      <c r="R48" s="739"/>
      <c r="S48" s="739"/>
      <c r="T48" s="739"/>
      <c r="U48" s="739"/>
      <c r="V48" s="739"/>
      <c r="W48" s="739"/>
      <c r="X48" s="739"/>
      <c r="Y48" s="739"/>
      <c r="Z48" s="739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3"/>
      <c r="R49" s="733"/>
      <c r="S49" s="733"/>
      <c r="T49" s="734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3"/>
      <c r="R50" s="733"/>
      <c r="S50" s="733"/>
      <c r="T50" s="734"/>
      <c r="U50" s="34"/>
      <c r="V50" s="34"/>
      <c r="W50" s="35" t="s">
        <v>68</v>
      </c>
      <c r="X50" s="723">
        <v>69</v>
      </c>
      <c r="Y50" s="724">
        <f t="shared" si="0"/>
        <v>75.600000000000009</v>
      </c>
      <c r="Z50" s="36">
        <f>IFERROR(IF(Y50=0,"",ROUNDUP(Y50/H50,0)*0.01898),"")</f>
        <v>0.13286000000000001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71.779166666666654</v>
      </c>
      <c r="BN50" s="64">
        <f t="shared" si="2"/>
        <v>78.64500000000001</v>
      </c>
      <c r="BO50" s="64">
        <f t="shared" si="3"/>
        <v>9.9826388888888881E-2</v>
      </c>
      <c r="BP50" s="64">
        <f t="shared" si="4"/>
        <v>0.109375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3"/>
      <c r="R51" s="733"/>
      <c r="S51" s="733"/>
      <c r="T51" s="734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1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3"/>
      <c r="R52" s="733"/>
      <c r="S52" s="733"/>
      <c r="T52" s="734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3"/>
      <c r="R53" s="733"/>
      <c r="S53" s="733"/>
      <c r="T53" s="734"/>
      <c r="U53" s="34"/>
      <c r="V53" s="34"/>
      <c r="W53" s="35" t="s">
        <v>68</v>
      </c>
      <c r="X53" s="723">
        <v>90</v>
      </c>
      <c r="Y53" s="724">
        <f t="shared" si="0"/>
        <v>92</v>
      </c>
      <c r="Z53" s="36">
        <f>IFERROR(IF(Y53=0,"",ROUNDUP(Y53/H53,0)*0.00902),"")</f>
        <v>0.20746000000000001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94.724999999999994</v>
      </c>
      <c r="BN53" s="64">
        <f t="shared" si="2"/>
        <v>96.83</v>
      </c>
      <c r="BO53" s="64">
        <f t="shared" si="3"/>
        <v>0.17045454545454547</v>
      </c>
      <c r="BP53" s="64">
        <f t="shared" si="4"/>
        <v>0.17424242424242425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8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3"/>
      <c r="R54" s="733"/>
      <c r="S54" s="733"/>
      <c r="T54" s="734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10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3"/>
      <c r="R55" s="733"/>
      <c r="S55" s="733"/>
      <c r="T55" s="734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7"/>
      <c r="B56" s="739"/>
      <c r="C56" s="739"/>
      <c r="D56" s="739"/>
      <c r="E56" s="739"/>
      <c r="F56" s="739"/>
      <c r="G56" s="739"/>
      <c r="H56" s="739"/>
      <c r="I56" s="739"/>
      <c r="J56" s="739"/>
      <c r="K56" s="739"/>
      <c r="L56" s="739"/>
      <c r="M56" s="739"/>
      <c r="N56" s="739"/>
      <c r="O56" s="758"/>
      <c r="P56" s="735" t="s">
        <v>79</v>
      </c>
      <c r="Q56" s="736"/>
      <c r="R56" s="736"/>
      <c r="S56" s="736"/>
      <c r="T56" s="736"/>
      <c r="U56" s="736"/>
      <c r="V56" s="737"/>
      <c r="W56" s="37" t="s">
        <v>80</v>
      </c>
      <c r="X56" s="725">
        <f>IFERROR(X49/H49,"0")+IFERROR(X50/H50,"0")+IFERROR(X51/H51,"0")+IFERROR(X52/H52,"0")+IFERROR(X53/H53,"0")+IFERROR(X54/H54,"0")+IFERROR(X55/H55,"0")</f>
        <v>28.888888888888889</v>
      </c>
      <c r="Y56" s="725">
        <f>IFERROR(Y49/H49,"0")+IFERROR(Y50/H50,"0")+IFERROR(Y51/H51,"0")+IFERROR(Y52/H52,"0")+IFERROR(Y53/H53,"0")+IFERROR(Y54/H54,"0")+IFERROR(Y55/H55,"0")</f>
        <v>30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0.34032000000000001</v>
      </c>
      <c r="AA56" s="726"/>
      <c r="AB56" s="726"/>
      <c r="AC56" s="726"/>
    </row>
    <row r="57" spans="1:68" x14ac:dyDescent="0.2">
      <c r="A57" s="739"/>
      <c r="B57" s="739"/>
      <c r="C57" s="739"/>
      <c r="D57" s="739"/>
      <c r="E57" s="739"/>
      <c r="F57" s="739"/>
      <c r="G57" s="739"/>
      <c r="H57" s="739"/>
      <c r="I57" s="739"/>
      <c r="J57" s="739"/>
      <c r="K57" s="739"/>
      <c r="L57" s="739"/>
      <c r="M57" s="739"/>
      <c r="N57" s="739"/>
      <c r="O57" s="758"/>
      <c r="P57" s="735" t="s">
        <v>79</v>
      </c>
      <c r="Q57" s="736"/>
      <c r="R57" s="736"/>
      <c r="S57" s="736"/>
      <c r="T57" s="736"/>
      <c r="U57" s="736"/>
      <c r="V57" s="737"/>
      <c r="W57" s="37" t="s">
        <v>68</v>
      </c>
      <c r="X57" s="725">
        <f>IFERROR(SUM(X49:X55),"0")</f>
        <v>159</v>
      </c>
      <c r="Y57" s="725">
        <f>IFERROR(SUM(Y49:Y55),"0")</f>
        <v>167.60000000000002</v>
      </c>
      <c r="Z57" s="37"/>
      <c r="AA57" s="726"/>
      <c r="AB57" s="726"/>
      <c r="AC57" s="726"/>
    </row>
    <row r="58" spans="1:68" ht="14.25" hidden="1" customHeight="1" x14ac:dyDescent="0.25">
      <c r="A58" s="741" t="s">
        <v>134</v>
      </c>
      <c r="B58" s="739"/>
      <c r="C58" s="739"/>
      <c r="D58" s="739"/>
      <c r="E58" s="739"/>
      <c r="F58" s="739"/>
      <c r="G58" s="739"/>
      <c r="H58" s="739"/>
      <c r="I58" s="739"/>
      <c r="J58" s="739"/>
      <c r="K58" s="739"/>
      <c r="L58" s="739"/>
      <c r="M58" s="739"/>
      <c r="N58" s="739"/>
      <c r="O58" s="739"/>
      <c r="P58" s="739"/>
      <c r="Q58" s="739"/>
      <c r="R58" s="739"/>
      <c r="S58" s="739"/>
      <c r="T58" s="739"/>
      <c r="U58" s="739"/>
      <c r="V58" s="739"/>
      <c r="W58" s="739"/>
      <c r="X58" s="739"/>
      <c r="Y58" s="739"/>
      <c r="Z58" s="739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3"/>
      <c r="R59" s="733"/>
      <c r="S59" s="733"/>
      <c r="T59" s="734"/>
      <c r="U59" s="34"/>
      <c r="V59" s="34"/>
      <c r="W59" s="35" t="s">
        <v>68</v>
      </c>
      <c r="X59" s="723">
        <v>192</v>
      </c>
      <c r="Y59" s="724">
        <f>IFERROR(IF(X59="",0,CEILING((X59/$H59),1)*$H59),"")</f>
        <v>194.4</v>
      </c>
      <c r="Z59" s="36">
        <f>IFERROR(IF(Y59=0,"",ROUNDUP(Y59/H59,0)*0.01898),"")</f>
        <v>0.34164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199.73333333333332</v>
      </c>
      <c r="BN59" s="64">
        <f>IFERROR(Y59*I59/H59,"0")</f>
        <v>202.22999999999996</v>
      </c>
      <c r="BO59" s="64">
        <f>IFERROR(1/J59*(X59/H59),"0")</f>
        <v>0.27777777777777773</v>
      </c>
      <c r="BP59" s="64">
        <f>IFERROR(1/J59*(Y59/H59),"0")</f>
        <v>0.28125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3"/>
      <c r="R60" s="733"/>
      <c r="S60" s="733"/>
      <c r="T60" s="734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3"/>
      <c r="R61" s="733"/>
      <c r="S61" s="733"/>
      <c r="T61" s="734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3"/>
      <c r="R62" s="733"/>
      <c r="S62" s="733"/>
      <c r="T62" s="734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7"/>
      <c r="B63" s="739"/>
      <c r="C63" s="739"/>
      <c r="D63" s="739"/>
      <c r="E63" s="739"/>
      <c r="F63" s="739"/>
      <c r="G63" s="739"/>
      <c r="H63" s="739"/>
      <c r="I63" s="739"/>
      <c r="J63" s="739"/>
      <c r="K63" s="739"/>
      <c r="L63" s="739"/>
      <c r="M63" s="739"/>
      <c r="N63" s="739"/>
      <c r="O63" s="758"/>
      <c r="P63" s="735" t="s">
        <v>79</v>
      </c>
      <c r="Q63" s="736"/>
      <c r="R63" s="736"/>
      <c r="S63" s="736"/>
      <c r="T63" s="736"/>
      <c r="U63" s="736"/>
      <c r="V63" s="737"/>
      <c r="W63" s="37" t="s">
        <v>80</v>
      </c>
      <c r="X63" s="725">
        <f>IFERROR(X59/H59,"0")+IFERROR(X60/H60,"0")+IFERROR(X61/H61,"0")+IFERROR(X62/H62,"0")</f>
        <v>17.777777777777775</v>
      </c>
      <c r="Y63" s="725">
        <f>IFERROR(Y59/H59,"0")+IFERROR(Y60/H60,"0")+IFERROR(Y61/H61,"0")+IFERROR(Y62/H62,"0")</f>
        <v>18</v>
      </c>
      <c r="Z63" s="725">
        <f>IFERROR(IF(Z59="",0,Z59),"0")+IFERROR(IF(Z60="",0,Z60),"0")+IFERROR(IF(Z61="",0,Z61),"0")+IFERROR(IF(Z62="",0,Z62),"0")</f>
        <v>0.34164</v>
      </c>
      <c r="AA63" s="726"/>
      <c r="AB63" s="726"/>
      <c r="AC63" s="726"/>
    </row>
    <row r="64" spans="1:68" x14ac:dyDescent="0.2">
      <c r="A64" s="739"/>
      <c r="B64" s="739"/>
      <c r="C64" s="739"/>
      <c r="D64" s="739"/>
      <c r="E64" s="739"/>
      <c r="F64" s="739"/>
      <c r="G64" s="739"/>
      <c r="H64" s="739"/>
      <c r="I64" s="739"/>
      <c r="J64" s="739"/>
      <c r="K64" s="739"/>
      <c r="L64" s="739"/>
      <c r="M64" s="739"/>
      <c r="N64" s="739"/>
      <c r="O64" s="758"/>
      <c r="P64" s="735" t="s">
        <v>79</v>
      </c>
      <c r="Q64" s="736"/>
      <c r="R64" s="736"/>
      <c r="S64" s="736"/>
      <c r="T64" s="736"/>
      <c r="U64" s="736"/>
      <c r="V64" s="737"/>
      <c r="W64" s="37" t="s">
        <v>68</v>
      </c>
      <c r="X64" s="725">
        <f>IFERROR(SUM(X59:X62),"0")</f>
        <v>192</v>
      </c>
      <c r="Y64" s="725">
        <f>IFERROR(SUM(Y59:Y62),"0")</f>
        <v>194.4</v>
      </c>
      <c r="Z64" s="37"/>
      <c r="AA64" s="726"/>
      <c r="AB64" s="726"/>
      <c r="AC64" s="726"/>
    </row>
    <row r="65" spans="1:68" ht="14.25" hidden="1" customHeight="1" x14ac:dyDescent="0.25">
      <c r="A65" s="741" t="s">
        <v>145</v>
      </c>
      <c r="B65" s="739"/>
      <c r="C65" s="739"/>
      <c r="D65" s="739"/>
      <c r="E65" s="739"/>
      <c r="F65" s="739"/>
      <c r="G65" s="739"/>
      <c r="H65" s="739"/>
      <c r="I65" s="739"/>
      <c r="J65" s="739"/>
      <c r="K65" s="739"/>
      <c r="L65" s="739"/>
      <c r="M65" s="739"/>
      <c r="N65" s="739"/>
      <c r="O65" s="739"/>
      <c r="P65" s="739"/>
      <c r="Q65" s="739"/>
      <c r="R65" s="739"/>
      <c r="S65" s="739"/>
      <c r="T65" s="739"/>
      <c r="U65" s="739"/>
      <c r="V65" s="739"/>
      <c r="W65" s="739"/>
      <c r="X65" s="739"/>
      <c r="Y65" s="739"/>
      <c r="Z65" s="739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3"/>
      <c r="R66" s="733"/>
      <c r="S66" s="733"/>
      <c r="T66" s="734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3"/>
      <c r="R67" s="733"/>
      <c r="S67" s="733"/>
      <c r="T67" s="734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10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3"/>
      <c r="R68" s="733"/>
      <c r="S68" s="733"/>
      <c r="T68" s="734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3"/>
      <c r="R69" s="733"/>
      <c r="S69" s="733"/>
      <c r="T69" s="734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3"/>
      <c r="R70" s="733"/>
      <c r="S70" s="733"/>
      <c r="T70" s="734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57"/>
      <c r="B71" s="739"/>
      <c r="C71" s="739"/>
      <c r="D71" s="739"/>
      <c r="E71" s="739"/>
      <c r="F71" s="739"/>
      <c r="G71" s="739"/>
      <c r="H71" s="739"/>
      <c r="I71" s="739"/>
      <c r="J71" s="739"/>
      <c r="K71" s="739"/>
      <c r="L71" s="739"/>
      <c r="M71" s="739"/>
      <c r="N71" s="739"/>
      <c r="O71" s="758"/>
      <c r="P71" s="735" t="s">
        <v>79</v>
      </c>
      <c r="Q71" s="736"/>
      <c r="R71" s="736"/>
      <c r="S71" s="736"/>
      <c r="T71" s="736"/>
      <c r="U71" s="736"/>
      <c r="V71" s="737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9"/>
      <c r="B72" s="739"/>
      <c r="C72" s="739"/>
      <c r="D72" s="739"/>
      <c r="E72" s="739"/>
      <c r="F72" s="739"/>
      <c r="G72" s="739"/>
      <c r="H72" s="739"/>
      <c r="I72" s="739"/>
      <c r="J72" s="739"/>
      <c r="K72" s="739"/>
      <c r="L72" s="739"/>
      <c r="M72" s="739"/>
      <c r="N72" s="739"/>
      <c r="O72" s="758"/>
      <c r="P72" s="735" t="s">
        <v>79</v>
      </c>
      <c r="Q72" s="736"/>
      <c r="R72" s="736"/>
      <c r="S72" s="736"/>
      <c r="T72" s="736"/>
      <c r="U72" s="736"/>
      <c r="V72" s="737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41" t="s">
        <v>63</v>
      </c>
      <c r="B73" s="739"/>
      <c r="C73" s="739"/>
      <c r="D73" s="739"/>
      <c r="E73" s="739"/>
      <c r="F73" s="739"/>
      <c r="G73" s="739"/>
      <c r="H73" s="739"/>
      <c r="I73" s="739"/>
      <c r="J73" s="739"/>
      <c r="K73" s="739"/>
      <c r="L73" s="739"/>
      <c r="M73" s="739"/>
      <c r="N73" s="739"/>
      <c r="O73" s="739"/>
      <c r="P73" s="739"/>
      <c r="Q73" s="739"/>
      <c r="R73" s="739"/>
      <c r="S73" s="739"/>
      <c r="T73" s="739"/>
      <c r="U73" s="739"/>
      <c r="V73" s="739"/>
      <c r="W73" s="739"/>
      <c r="X73" s="739"/>
      <c r="Y73" s="739"/>
      <c r="Z73" s="739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3"/>
      <c r="R74" s="733"/>
      <c r="S74" s="733"/>
      <c r="T74" s="734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3"/>
      <c r="R75" s="733"/>
      <c r="S75" s="733"/>
      <c r="T75" s="734"/>
      <c r="U75" s="34"/>
      <c r="V75" s="34"/>
      <c r="W75" s="35" t="s">
        <v>68</v>
      </c>
      <c r="X75" s="723">
        <v>18</v>
      </c>
      <c r="Y75" s="724">
        <f t="shared" si="5"/>
        <v>25.200000000000003</v>
      </c>
      <c r="Z75" s="36">
        <f>IFERROR(IF(Y75=0,"",ROUNDUP(Y75/H75,0)*0.01898),"")</f>
        <v>5.6940000000000004E-2</v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18.93214285714286</v>
      </c>
      <c r="BN75" s="64">
        <f t="shared" si="7"/>
        <v>26.505000000000006</v>
      </c>
      <c r="BO75" s="64">
        <f t="shared" si="8"/>
        <v>3.3482142857142856E-2</v>
      </c>
      <c r="BP75" s="64">
        <f t="shared" si="9"/>
        <v>4.6875E-2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8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3"/>
      <c r="R76" s="733"/>
      <c r="S76" s="733"/>
      <c r="T76" s="734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3"/>
      <c r="R77" s="733"/>
      <c r="S77" s="733"/>
      <c r="T77" s="734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10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3"/>
      <c r="R78" s="733"/>
      <c r="S78" s="733"/>
      <c r="T78" s="734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11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3"/>
      <c r="R79" s="733"/>
      <c r="S79" s="733"/>
      <c r="T79" s="734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57"/>
      <c r="B80" s="739"/>
      <c r="C80" s="739"/>
      <c r="D80" s="739"/>
      <c r="E80" s="739"/>
      <c r="F80" s="739"/>
      <c r="G80" s="739"/>
      <c r="H80" s="739"/>
      <c r="I80" s="739"/>
      <c r="J80" s="739"/>
      <c r="K80" s="739"/>
      <c r="L80" s="739"/>
      <c r="M80" s="739"/>
      <c r="N80" s="739"/>
      <c r="O80" s="758"/>
      <c r="P80" s="735" t="s">
        <v>79</v>
      </c>
      <c r="Q80" s="736"/>
      <c r="R80" s="736"/>
      <c r="S80" s="736"/>
      <c r="T80" s="736"/>
      <c r="U80" s="736"/>
      <c r="V80" s="737"/>
      <c r="W80" s="37" t="s">
        <v>80</v>
      </c>
      <c r="X80" s="725">
        <f>IFERROR(X74/H74,"0")+IFERROR(X75/H75,"0")+IFERROR(X76/H76,"0")+IFERROR(X77/H77,"0")+IFERROR(X78/H78,"0")+IFERROR(X79/H79,"0")</f>
        <v>2.1428571428571428</v>
      </c>
      <c r="Y80" s="725">
        <f>IFERROR(Y74/H74,"0")+IFERROR(Y75/H75,"0")+IFERROR(Y76/H76,"0")+IFERROR(Y77/H77,"0")+IFERROR(Y78/H78,"0")+IFERROR(Y79/H79,"0")</f>
        <v>3</v>
      </c>
      <c r="Z80" s="725">
        <f>IFERROR(IF(Z74="",0,Z74),"0")+IFERROR(IF(Z75="",0,Z75),"0")+IFERROR(IF(Z76="",0,Z76),"0")+IFERROR(IF(Z77="",0,Z77),"0")+IFERROR(IF(Z78="",0,Z78),"0")+IFERROR(IF(Z79="",0,Z79),"0")</f>
        <v>5.6940000000000004E-2</v>
      </c>
      <c r="AA80" s="726"/>
      <c r="AB80" s="726"/>
      <c r="AC80" s="726"/>
    </row>
    <row r="81" spans="1:68" x14ac:dyDescent="0.2">
      <c r="A81" s="739"/>
      <c r="B81" s="739"/>
      <c r="C81" s="739"/>
      <c r="D81" s="739"/>
      <c r="E81" s="739"/>
      <c r="F81" s="739"/>
      <c r="G81" s="739"/>
      <c r="H81" s="739"/>
      <c r="I81" s="739"/>
      <c r="J81" s="739"/>
      <c r="K81" s="739"/>
      <c r="L81" s="739"/>
      <c r="M81" s="739"/>
      <c r="N81" s="739"/>
      <c r="O81" s="758"/>
      <c r="P81" s="735" t="s">
        <v>79</v>
      </c>
      <c r="Q81" s="736"/>
      <c r="R81" s="736"/>
      <c r="S81" s="736"/>
      <c r="T81" s="736"/>
      <c r="U81" s="736"/>
      <c r="V81" s="737"/>
      <c r="W81" s="37" t="s">
        <v>68</v>
      </c>
      <c r="X81" s="725">
        <f>IFERROR(SUM(X74:X79),"0")</f>
        <v>18</v>
      </c>
      <c r="Y81" s="725">
        <f>IFERROR(SUM(Y74:Y79),"0")</f>
        <v>25.200000000000003</v>
      </c>
      <c r="Z81" s="37"/>
      <c r="AA81" s="726"/>
      <c r="AB81" s="726"/>
      <c r="AC81" s="726"/>
    </row>
    <row r="82" spans="1:68" ht="14.25" hidden="1" customHeight="1" x14ac:dyDescent="0.25">
      <c r="A82" s="741" t="s">
        <v>174</v>
      </c>
      <c r="B82" s="739"/>
      <c r="C82" s="739"/>
      <c r="D82" s="739"/>
      <c r="E82" s="739"/>
      <c r="F82" s="739"/>
      <c r="G82" s="739"/>
      <c r="H82" s="739"/>
      <c r="I82" s="739"/>
      <c r="J82" s="739"/>
      <c r="K82" s="739"/>
      <c r="L82" s="739"/>
      <c r="M82" s="739"/>
      <c r="N82" s="739"/>
      <c r="O82" s="739"/>
      <c r="P82" s="739"/>
      <c r="Q82" s="739"/>
      <c r="R82" s="739"/>
      <c r="S82" s="739"/>
      <c r="T82" s="739"/>
      <c r="U82" s="739"/>
      <c r="V82" s="739"/>
      <c r="W82" s="739"/>
      <c r="X82" s="739"/>
      <c r="Y82" s="739"/>
      <c r="Z82" s="739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3"/>
      <c r="R83" s="733"/>
      <c r="S83" s="733"/>
      <c r="T83" s="734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8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3"/>
      <c r="R84" s="733"/>
      <c r="S84" s="733"/>
      <c r="T84" s="734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7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3"/>
      <c r="R85" s="733"/>
      <c r="S85" s="733"/>
      <c r="T85" s="734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57"/>
      <c r="B86" s="739"/>
      <c r="C86" s="739"/>
      <c r="D86" s="739"/>
      <c r="E86" s="739"/>
      <c r="F86" s="739"/>
      <c r="G86" s="739"/>
      <c r="H86" s="739"/>
      <c r="I86" s="739"/>
      <c r="J86" s="739"/>
      <c r="K86" s="739"/>
      <c r="L86" s="739"/>
      <c r="M86" s="739"/>
      <c r="N86" s="739"/>
      <c r="O86" s="758"/>
      <c r="P86" s="735" t="s">
        <v>79</v>
      </c>
      <c r="Q86" s="736"/>
      <c r="R86" s="736"/>
      <c r="S86" s="736"/>
      <c r="T86" s="736"/>
      <c r="U86" s="736"/>
      <c r="V86" s="737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9"/>
      <c r="B87" s="739"/>
      <c r="C87" s="739"/>
      <c r="D87" s="739"/>
      <c r="E87" s="739"/>
      <c r="F87" s="739"/>
      <c r="G87" s="739"/>
      <c r="H87" s="739"/>
      <c r="I87" s="739"/>
      <c r="J87" s="739"/>
      <c r="K87" s="739"/>
      <c r="L87" s="739"/>
      <c r="M87" s="739"/>
      <c r="N87" s="739"/>
      <c r="O87" s="758"/>
      <c r="P87" s="735" t="s">
        <v>79</v>
      </c>
      <c r="Q87" s="736"/>
      <c r="R87" s="736"/>
      <c r="S87" s="736"/>
      <c r="T87" s="736"/>
      <c r="U87" s="736"/>
      <c r="V87" s="737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743" t="s">
        <v>182</v>
      </c>
      <c r="B88" s="739"/>
      <c r="C88" s="739"/>
      <c r="D88" s="739"/>
      <c r="E88" s="739"/>
      <c r="F88" s="739"/>
      <c r="G88" s="739"/>
      <c r="H88" s="739"/>
      <c r="I88" s="739"/>
      <c r="J88" s="739"/>
      <c r="K88" s="739"/>
      <c r="L88" s="739"/>
      <c r="M88" s="739"/>
      <c r="N88" s="739"/>
      <c r="O88" s="739"/>
      <c r="P88" s="739"/>
      <c r="Q88" s="739"/>
      <c r="R88" s="739"/>
      <c r="S88" s="739"/>
      <c r="T88" s="739"/>
      <c r="U88" s="739"/>
      <c r="V88" s="739"/>
      <c r="W88" s="739"/>
      <c r="X88" s="739"/>
      <c r="Y88" s="739"/>
      <c r="Z88" s="739"/>
      <c r="AA88" s="718"/>
      <c r="AB88" s="718"/>
      <c r="AC88" s="718"/>
    </row>
    <row r="89" spans="1:68" ht="14.25" hidden="1" customHeight="1" x14ac:dyDescent="0.25">
      <c r="A89" s="741" t="s">
        <v>89</v>
      </c>
      <c r="B89" s="739"/>
      <c r="C89" s="739"/>
      <c r="D89" s="739"/>
      <c r="E89" s="739"/>
      <c r="F89" s="739"/>
      <c r="G89" s="739"/>
      <c r="H89" s="739"/>
      <c r="I89" s="739"/>
      <c r="J89" s="739"/>
      <c r="K89" s="739"/>
      <c r="L89" s="739"/>
      <c r="M89" s="739"/>
      <c r="N89" s="739"/>
      <c r="O89" s="739"/>
      <c r="P89" s="739"/>
      <c r="Q89" s="739"/>
      <c r="R89" s="739"/>
      <c r="S89" s="739"/>
      <c r="T89" s="739"/>
      <c r="U89" s="739"/>
      <c r="V89" s="739"/>
      <c r="W89" s="739"/>
      <c r="X89" s="739"/>
      <c r="Y89" s="739"/>
      <c r="Z89" s="739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3"/>
      <c r="R90" s="733"/>
      <c r="S90" s="733"/>
      <c r="T90" s="734"/>
      <c r="U90" s="34"/>
      <c r="V90" s="34"/>
      <c r="W90" s="35" t="s">
        <v>68</v>
      </c>
      <c r="X90" s="723">
        <v>732</v>
      </c>
      <c r="Y90" s="724">
        <f>IFERROR(IF(X90="",0,CEILING((X90/$H90),1)*$H90),"")</f>
        <v>734.40000000000009</v>
      </c>
      <c r="Z90" s="36">
        <f>IFERROR(IF(Y90=0,"",ROUNDUP(Y90/H90,0)*0.01898),"")</f>
        <v>1.29064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761.48333333333335</v>
      </c>
      <c r="BN90" s="64">
        <f>IFERROR(Y90*I90/H90,"0")</f>
        <v>763.98</v>
      </c>
      <c r="BO90" s="64">
        <f>IFERROR(1/J90*(X90/H90),"0")</f>
        <v>1.0590277777777777</v>
      </c>
      <c r="BP90" s="64">
        <f>IFERROR(1/J90*(Y90/H90),"0")</f>
        <v>1.0625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3"/>
      <c r="R91" s="733"/>
      <c r="S91" s="733"/>
      <c r="T91" s="734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10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3"/>
      <c r="R92" s="733"/>
      <c r="S92" s="733"/>
      <c r="T92" s="734"/>
      <c r="U92" s="34"/>
      <c r="V92" s="34"/>
      <c r="W92" s="35" t="s">
        <v>68</v>
      </c>
      <c r="X92" s="723">
        <v>98</v>
      </c>
      <c r="Y92" s="724">
        <f>IFERROR(IF(X92="",0,CEILING((X92/$H92),1)*$H92),"")</f>
        <v>99</v>
      </c>
      <c r="Z92" s="36">
        <f>IFERROR(IF(Y92=0,"",ROUNDUP(Y92/H92,0)*0.00902),"")</f>
        <v>0.19844000000000001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102.57333333333332</v>
      </c>
      <c r="BN92" s="64">
        <f>IFERROR(Y92*I92/H92,"0")</f>
        <v>103.62</v>
      </c>
      <c r="BO92" s="64">
        <f>IFERROR(1/J92*(X92/H92),"0")</f>
        <v>0.16498316498316498</v>
      </c>
      <c r="BP92" s="64">
        <f>IFERROR(1/J92*(Y92/H92),"0")</f>
        <v>0.16666666666666669</v>
      </c>
    </row>
    <row r="93" spans="1:68" x14ac:dyDescent="0.2">
      <c r="A93" s="757"/>
      <c r="B93" s="739"/>
      <c r="C93" s="739"/>
      <c r="D93" s="739"/>
      <c r="E93" s="739"/>
      <c r="F93" s="739"/>
      <c r="G93" s="739"/>
      <c r="H93" s="739"/>
      <c r="I93" s="739"/>
      <c r="J93" s="739"/>
      <c r="K93" s="739"/>
      <c r="L93" s="739"/>
      <c r="M93" s="739"/>
      <c r="N93" s="739"/>
      <c r="O93" s="758"/>
      <c r="P93" s="735" t="s">
        <v>79</v>
      </c>
      <c r="Q93" s="736"/>
      <c r="R93" s="736"/>
      <c r="S93" s="736"/>
      <c r="T93" s="736"/>
      <c r="U93" s="736"/>
      <c r="V93" s="737"/>
      <c r="W93" s="37" t="s">
        <v>80</v>
      </c>
      <c r="X93" s="725">
        <f>IFERROR(X90/H90,"0")+IFERROR(X91/H91,"0")+IFERROR(X92/H92,"0")</f>
        <v>89.555555555555543</v>
      </c>
      <c r="Y93" s="725">
        <f>IFERROR(Y90/H90,"0")+IFERROR(Y91/H91,"0")+IFERROR(Y92/H92,"0")</f>
        <v>90</v>
      </c>
      <c r="Z93" s="725">
        <f>IFERROR(IF(Z90="",0,Z90),"0")+IFERROR(IF(Z91="",0,Z91),"0")+IFERROR(IF(Z92="",0,Z92),"0")</f>
        <v>1.48908</v>
      </c>
      <c r="AA93" s="726"/>
      <c r="AB93" s="726"/>
      <c r="AC93" s="726"/>
    </row>
    <row r="94" spans="1:68" x14ac:dyDescent="0.2">
      <c r="A94" s="739"/>
      <c r="B94" s="739"/>
      <c r="C94" s="739"/>
      <c r="D94" s="739"/>
      <c r="E94" s="739"/>
      <c r="F94" s="739"/>
      <c r="G94" s="739"/>
      <c r="H94" s="739"/>
      <c r="I94" s="739"/>
      <c r="J94" s="739"/>
      <c r="K94" s="739"/>
      <c r="L94" s="739"/>
      <c r="M94" s="739"/>
      <c r="N94" s="739"/>
      <c r="O94" s="758"/>
      <c r="P94" s="735" t="s">
        <v>79</v>
      </c>
      <c r="Q94" s="736"/>
      <c r="R94" s="736"/>
      <c r="S94" s="736"/>
      <c r="T94" s="736"/>
      <c r="U94" s="736"/>
      <c r="V94" s="737"/>
      <c r="W94" s="37" t="s">
        <v>68</v>
      </c>
      <c r="X94" s="725">
        <f>IFERROR(SUM(X90:X92),"0")</f>
        <v>830</v>
      </c>
      <c r="Y94" s="725">
        <f>IFERROR(SUM(Y90:Y92),"0")</f>
        <v>833.40000000000009</v>
      </c>
      <c r="Z94" s="37"/>
      <c r="AA94" s="726"/>
      <c r="AB94" s="726"/>
      <c r="AC94" s="726"/>
    </row>
    <row r="95" spans="1:68" ht="14.25" hidden="1" customHeight="1" x14ac:dyDescent="0.25">
      <c r="A95" s="741" t="s">
        <v>63</v>
      </c>
      <c r="B95" s="739"/>
      <c r="C95" s="739"/>
      <c r="D95" s="739"/>
      <c r="E95" s="739"/>
      <c r="F95" s="739"/>
      <c r="G95" s="739"/>
      <c r="H95" s="739"/>
      <c r="I95" s="739"/>
      <c r="J95" s="739"/>
      <c r="K95" s="739"/>
      <c r="L95" s="739"/>
      <c r="M95" s="739"/>
      <c r="N95" s="739"/>
      <c r="O95" s="739"/>
      <c r="P95" s="739"/>
      <c r="Q95" s="739"/>
      <c r="R95" s="739"/>
      <c r="S95" s="739"/>
      <c r="T95" s="739"/>
      <c r="U95" s="739"/>
      <c r="V95" s="739"/>
      <c r="W95" s="739"/>
      <c r="X95" s="739"/>
      <c r="Y95" s="739"/>
      <c r="Z95" s="739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3"/>
      <c r="R96" s="733"/>
      <c r="S96" s="733"/>
      <c r="T96" s="734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107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3"/>
      <c r="R97" s="733"/>
      <c r="S97" s="733"/>
      <c r="T97" s="734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861" t="s">
        <v>196</v>
      </c>
      <c r="Q98" s="733"/>
      <c r="R98" s="733"/>
      <c r="S98" s="733"/>
      <c r="T98" s="734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139" t="s">
        <v>201</v>
      </c>
      <c r="Q99" s="733"/>
      <c r="R99" s="733"/>
      <c r="S99" s="733"/>
      <c r="T99" s="734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109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3"/>
      <c r="R100" s="733"/>
      <c r="S100" s="733"/>
      <c r="T100" s="734"/>
      <c r="U100" s="34"/>
      <c r="V100" s="34"/>
      <c r="W100" s="35" t="s">
        <v>68</v>
      </c>
      <c r="X100" s="723">
        <v>238</v>
      </c>
      <c r="Y100" s="724">
        <f t="shared" si="10"/>
        <v>240.3</v>
      </c>
      <c r="Z100" s="36">
        <f>IFERROR(IF(Y100=0,"",ROUNDUP(Y100/H100,0)*0.00651),"")</f>
        <v>0.57938999999999996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260.21333333333331</v>
      </c>
      <c r="BN100" s="64">
        <f t="shared" si="12"/>
        <v>262.72799999999995</v>
      </c>
      <c r="BO100" s="64">
        <f t="shared" si="13"/>
        <v>0.48433048433048431</v>
      </c>
      <c r="BP100" s="64">
        <f t="shared" si="14"/>
        <v>0.48901098901098905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848" t="s">
        <v>207</v>
      </c>
      <c r="Q101" s="733"/>
      <c r="R101" s="733"/>
      <c r="S101" s="733"/>
      <c r="T101" s="734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828" t="s">
        <v>209</v>
      </c>
      <c r="Q102" s="733"/>
      <c r="R102" s="733"/>
      <c r="S102" s="733"/>
      <c r="T102" s="734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10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3"/>
      <c r="R103" s="733"/>
      <c r="S103" s="733"/>
      <c r="T103" s="734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11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3"/>
      <c r="R104" s="733"/>
      <c r="S104" s="733"/>
      <c r="T104" s="734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8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3"/>
      <c r="R105" s="733"/>
      <c r="S105" s="733"/>
      <c r="T105" s="734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57"/>
      <c r="B106" s="739"/>
      <c r="C106" s="739"/>
      <c r="D106" s="739"/>
      <c r="E106" s="739"/>
      <c r="F106" s="739"/>
      <c r="G106" s="739"/>
      <c r="H106" s="739"/>
      <c r="I106" s="739"/>
      <c r="J106" s="739"/>
      <c r="K106" s="739"/>
      <c r="L106" s="739"/>
      <c r="M106" s="739"/>
      <c r="N106" s="739"/>
      <c r="O106" s="758"/>
      <c r="P106" s="735" t="s">
        <v>79</v>
      </c>
      <c r="Q106" s="736"/>
      <c r="R106" s="736"/>
      <c r="S106" s="736"/>
      <c r="T106" s="736"/>
      <c r="U106" s="736"/>
      <c r="V106" s="737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88.148148148148138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89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0.57938999999999996</v>
      </c>
      <c r="AA106" s="726"/>
      <c r="AB106" s="726"/>
      <c r="AC106" s="726"/>
    </row>
    <row r="107" spans="1:68" x14ac:dyDescent="0.2">
      <c r="A107" s="739"/>
      <c r="B107" s="739"/>
      <c r="C107" s="739"/>
      <c r="D107" s="739"/>
      <c r="E107" s="739"/>
      <c r="F107" s="739"/>
      <c r="G107" s="739"/>
      <c r="H107" s="739"/>
      <c r="I107" s="739"/>
      <c r="J107" s="739"/>
      <c r="K107" s="739"/>
      <c r="L107" s="739"/>
      <c r="M107" s="739"/>
      <c r="N107" s="739"/>
      <c r="O107" s="758"/>
      <c r="P107" s="735" t="s">
        <v>79</v>
      </c>
      <c r="Q107" s="736"/>
      <c r="R107" s="736"/>
      <c r="S107" s="736"/>
      <c r="T107" s="736"/>
      <c r="U107" s="736"/>
      <c r="V107" s="737"/>
      <c r="W107" s="37" t="s">
        <v>68</v>
      </c>
      <c r="X107" s="725">
        <f>IFERROR(SUM(X96:X105),"0")</f>
        <v>238</v>
      </c>
      <c r="Y107" s="725">
        <f>IFERROR(SUM(Y96:Y105),"0")</f>
        <v>240.3</v>
      </c>
      <c r="Z107" s="37"/>
      <c r="AA107" s="726"/>
      <c r="AB107" s="726"/>
      <c r="AC107" s="726"/>
    </row>
    <row r="108" spans="1:68" ht="16.5" hidden="1" customHeight="1" x14ac:dyDescent="0.25">
      <c r="A108" s="743" t="s">
        <v>216</v>
      </c>
      <c r="B108" s="739"/>
      <c r="C108" s="739"/>
      <c r="D108" s="739"/>
      <c r="E108" s="739"/>
      <c r="F108" s="739"/>
      <c r="G108" s="739"/>
      <c r="H108" s="739"/>
      <c r="I108" s="739"/>
      <c r="J108" s="739"/>
      <c r="K108" s="739"/>
      <c r="L108" s="739"/>
      <c r="M108" s="739"/>
      <c r="N108" s="739"/>
      <c r="O108" s="739"/>
      <c r="P108" s="739"/>
      <c r="Q108" s="739"/>
      <c r="R108" s="739"/>
      <c r="S108" s="739"/>
      <c r="T108" s="739"/>
      <c r="U108" s="739"/>
      <c r="V108" s="739"/>
      <c r="W108" s="739"/>
      <c r="X108" s="739"/>
      <c r="Y108" s="739"/>
      <c r="Z108" s="739"/>
      <c r="AA108" s="718"/>
      <c r="AB108" s="718"/>
      <c r="AC108" s="718"/>
    </row>
    <row r="109" spans="1:68" ht="14.25" hidden="1" customHeight="1" x14ac:dyDescent="0.25">
      <c r="A109" s="741" t="s">
        <v>89</v>
      </c>
      <c r="B109" s="739"/>
      <c r="C109" s="739"/>
      <c r="D109" s="739"/>
      <c r="E109" s="739"/>
      <c r="F109" s="739"/>
      <c r="G109" s="739"/>
      <c r="H109" s="739"/>
      <c r="I109" s="739"/>
      <c r="J109" s="739"/>
      <c r="K109" s="739"/>
      <c r="L109" s="739"/>
      <c r="M109" s="739"/>
      <c r="N109" s="739"/>
      <c r="O109" s="739"/>
      <c r="P109" s="739"/>
      <c r="Q109" s="739"/>
      <c r="R109" s="739"/>
      <c r="S109" s="739"/>
      <c r="T109" s="739"/>
      <c r="U109" s="739"/>
      <c r="V109" s="739"/>
      <c r="W109" s="739"/>
      <c r="X109" s="739"/>
      <c r="Y109" s="739"/>
      <c r="Z109" s="739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7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3"/>
      <c r="R110" s="733"/>
      <c r="S110" s="733"/>
      <c r="T110" s="734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3"/>
      <c r="R111" s="733"/>
      <c r="S111" s="733"/>
      <c r="T111" s="734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85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3"/>
      <c r="R112" s="733"/>
      <c r="S112" s="733"/>
      <c r="T112" s="734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10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3"/>
      <c r="R113" s="733"/>
      <c r="S113" s="733"/>
      <c r="T113" s="734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3"/>
      <c r="R114" s="733"/>
      <c r="S114" s="733"/>
      <c r="T114" s="734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57"/>
      <c r="B115" s="739"/>
      <c r="C115" s="739"/>
      <c r="D115" s="739"/>
      <c r="E115" s="739"/>
      <c r="F115" s="739"/>
      <c r="G115" s="739"/>
      <c r="H115" s="739"/>
      <c r="I115" s="739"/>
      <c r="J115" s="739"/>
      <c r="K115" s="739"/>
      <c r="L115" s="739"/>
      <c r="M115" s="739"/>
      <c r="N115" s="739"/>
      <c r="O115" s="758"/>
      <c r="P115" s="735" t="s">
        <v>79</v>
      </c>
      <c r="Q115" s="736"/>
      <c r="R115" s="736"/>
      <c r="S115" s="736"/>
      <c r="T115" s="736"/>
      <c r="U115" s="736"/>
      <c r="V115" s="737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9"/>
      <c r="B116" s="739"/>
      <c r="C116" s="739"/>
      <c r="D116" s="739"/>
      <c r="E116" s="739"/>
      <c r="F116" s="739"/>
      <c r="G116" s="739"/>
      <c r="H116" s="739"/>
      <c r="I116" s="739"/>
      <c r="J116" s="739"/>
      <c r="K116" s="739"/>
      <c r="L116" s="739"/>
      <c r="M116" s="739"/>
      <c r="N116" s="739"/>
      <c r="O116" s="758"/>
      <c r="P116" s="735" t="s">
        <v>79</v>
      </c>
      <c r="Q116" s="736"/>
      <c r="R116" s="736"/>
      <c r="S116" s="736"/>
      <c r="T116" s="736"/>
      <c r="U116" s="736"/>
      <c r="V116" s="737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41" t="s">
        <v>134</v>
      </c>
      <c r="B117" s="739"/>
      <c r="C117" s="739"/>
      <c r="D117" s="739"/>
      <c r="E117" s="739"/>
      <c r="F117" s="739"/>
      <c r="G117" s="739"/>
      <c r="H117" s="739"/>
      <c r="I117" s="739"/>
      <c r="J117" s="739"/>
      <c r="K117" s="739"/>
      <c r="L117" s="739"/>
      <c r="M117" s="739"/>
      <c r="N117" s="739"/>
      <c r="O117" s="739"/>
      <c r="P117" s="739"/>
      <c r="Q117" s="739"/>
      <c r="R117" s="739"/>
      <c r="S117" s="739"/>
      <c r="T117" s="739"/>
      <c r="U117" s="739"/>
      <c r="V117" s="739"/>
      <c r="W117" s="739"/>
      <c r="X117" s="739"/>
      <c r="Y117" s="739"/>
      <c r="Z117" s="739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10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3"/>
      <c r="R118" s="733"/>
      <c r="S118" s="733"/>
      <c r="T118" s="734"/>
      <c r="U118" s="34"/>
      <c r="V118" s="34"/>
      <c r="W118" s="35" t="s">
        <v>68</v>
      </c>
      <c r="X118" s="723">
        <v>237</v>
      </c>
      <c r="Y118" s="724">
        <f>IFERROR(IF(X118="",0,CEILING((X118/$H118),1)*$H118),"")</f>
        <v>237.60000000000002</v>
      </c>
      <c r="Z118" s="36">
        <f>IFERROR(IF(Y118=0,"",ROUNDUP(Y118/H118,0)*0.01898),"")</f>
        <v>0.41755999999999999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246.54583333333329</v>
      </c>
      <c r="BN118" s="64">
        <f>IFERROR(Y118*I118/H118,"0")</f>
        <v>247.17</v>
      </c>
      <c r="BO118" s="64">
        <f>IFERROR(1/J118*(X118/H118),"0")</f>
        <v>0.34288194444444442</v>
      </c>
      <c r="BP118" s="64">
        <f>IFERROR(1/J118*(Y118/H118),"0")</f>
        <v>0.34375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10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3"/>
      <c r="R119" s="733"/>
      <c r="S119" s="733"/>
      <c r="T119" s="734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10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3"/>
      <c r="R120" s="733"/>
      <c r="S120" s="733"/>
      <c r="T120" s="734"/>
      <c r="U120" s="34"/>
      <c r="V120" s="34"/>
      <c r="W120" s="35" t="s">
        <v>68</v>
      </c>
      <c r="X120" s="723">
        <v>14</v>
      </c>
      <c r="Y120" s="724">
        <f>IFERROR(IF(X120="",0,CEILING((X120/$H120),1)*$H120),"")</f>
        <v>14.399999999999999</v>
      </c>
      <c r="Z120" s="36">
        <f>IFERROR(IF(Y120=0,"",ROUNDUP(Y120/H120,0)*0.00651),"")</f>
        <v>3.9059999999999997E-2</v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15.050000000000002</v>
      </c>
      <c r="BN120" s="64">
        <f>IFERROR(Y120*I120/H120,"0")</f>
        <v>15.479999999999999</v>
      </c>
      <c r="BO120" s="64">
        <f>IFERROR(1/J120*(X120/H120),"0")</f>
        <v>3.2051282051282055E-2</v>
      </c>
      <c r="BP120" s="64">
        <f>IFERROR(1/J120*(Y120/H120),"0")</f>
        <v>3.2967032967032968E-2</v>
      </c>
    </row>
    <row r="121" spans="1:68" x14ac:dyDescent="0.2">
      <c r="A121" s="757"/>
      <c r="B121" s="739"/>
      <c r="C121" s="739"/>
      <c r="D121" s="739"/>
      <c r="E121" s="739"/>
      <c r="F121" s="739"/>
      <c r="G121" s="739"/>
      <c r="H121" s="739"/>
      <c r="I121" s="739"/>
      <c r="J121" s="739"/>
      <c r="K121" s="739"/>
      <c r="L121" s="739"/>
      <c r="M121" s="739"/>
      <c r="N121" s="739"/>
      <c r="O121" s="758"/>
      <c r="P121" s="735" t="s">
        <v>79</v>
      </c>
      <c r="Q121" s="736"/>
      <c r="R121" s="736"/>
      <c r="S121" s="736"/>
      <c r="T121" s="736"/>
      <c r="U121" s="736"/>
      <c r="V121" s="737"/>
      <c r="W121" s="37" t="s">
        <v>80</v>
      </c>
      <c r="X121" s="725">
        <f>IFERROR(X118/H118,"0")+IFERROR(X119/H119,"0")+IFERROR(X120/H120,"0")</f>
        <v>27.777777777777779</v>
      </c>
      <c r="Y121" s="725">
        <f>IFERROR(Y118/H118,"0")+IFERROR(Y119/H119,"0")+IFERROR(Y120/H120,"0")</f>
        <v>28</v>
      </c>
      <c r="Z121" s="725">
        <f>IFERROR(IF(Z118="",0,Z118),"0")+IFERROR(IF(Z119="",0,Z119),"0")+IFERROR(IF(Z120="",0,Z120),"0")</f>
        <v>0.45661999999999997</v>
      </c>
      <c r="AA121" s="726"/>
      <c r="AB121" s="726"/>
      <c r="AC121" s="726"/>
    </row>
    <row r="122" spans="1:68" x14ac:dyDescent="0.2">
      <c r="A122" s="739"/>
      <c r="B122" s="739"/>
      <c r="C122" s="739"/>
      <c r="D122" s="739"/>
      <c r="E122" s="739"/>
      <c r="F122" s="739"/>
      <c r="G122" s="739"/>
      <c r="H122" s="739"/>
      <c r="I122" s="739"/>
      <c r="J122" s="739"/>
      <c r="K122" s="739"/>
      <c r="L122" s="739"/>
      <c r="M122" s="739"/>
      <c r="N122" s="739"/>
      <c r="O122" s="758"/>
      <c r="P122" s="735" t="s">
        <v>79</v>
      </c>
      <c r="Q122" s="736"/>
      <c r="R122" s="736"/>
      <c r="S122" s="736"/>
      <c r="T122" s="736"/>
      <c r="U122" s="736"/>
      <c r="V122" s="737"/>
      <c r="W122" s="37" t="s">
        <v>68</v>
      </c>
      <c r="X122" s="725">
        <f>IFERROR(SUM(X118:X120),"0")</f>
        <v>251</v>
      </c>
      <c r="Y122" s="725">
        <f>IFERROR(SUM(Y118:Y120),"0")</f>
        <v>252.00000000000003</v>
      </c>
      <c r="Z122" s="37"/>
      <c r="AA122" s="726"/>
      <c r="AB122" s="726"/>
      <c r="AC122" s="726"/>
    </row>
    <row r="123" spans="1:68" ht="14.25" hidden="1" customHeight="1" x14ac:dyDescent="0.25">
      <c r="A123" s="741" t="s">
        <v>63</v>
      </c>
      <c r="B123" s="739"/>
      <c r="C123" s="739"/>
      <c r="D123" s="739"/>
      <c r="E123" s="739"/>
      <c r="F123" s="739"/>
      <c r="G123" s="739"/>
      <c r="H123" s="739"/>
      <c r="I123" s="739"/>
      <c r="J123" s="739"/>
      <c r="K123" s="739"/>
      <c r="L123" s="739"/>
      <c r="M123" s="739"/>
      <c r="N123" s="739"/>
      <c r="O123" s="739"/>
      <c r="P123" s="739"/>
      <c r="Q123" s="739"/>
      <c r="R123" s="739"/>
      <c r="S123" s="739"/>
      <c r="T123" s="739"/>
      <c r="U123" s="739"/>
      <c r="V123" s="739"/>
      <c r="W123" s="739"/>
      <c r="X123" s="739"/>
      <c r="Y123" s="739"/>
      <c r="Z123" s="739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7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3"/>
      <c r="R124" s="733"/>
      <c r="S124" s="733"/>
      <c r="T124" s="734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8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3"/>
      <c r="R125" s="733"/>
      <c r="S125" s="733"/>
      <c r="T125" s="734"/>
      <c r="U125" s="34"/>
      <c r="V125" s="34"/>
      <c r="W125" s="35" t="s">
        <v>68</v>
      </c>
      <c r="X125" s="723">
        <v>492</v>
      </c>
      <c r="Y125" s="724">
        <f t="shared" si="15"/>
        <v>495.6</v>
      </c>
      <c r="Z125" s="36">
        <f>IFERROR(IF(Y125=0,"",ROUNDUP(Y125/H125,0)*0.01898),"")</f>
        <v>1.11982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522.04714285714283</v>
      </c>
      <c r="BN125" s="64">
        <f t="shared" si="17"/>
        <v>525.86699999999996</v>
      </c>
      <c r="BO125" s="64">
        <f t="shared" si="18"/>
        <v>0.9151785714285714</v>
      </c>
      <c r="BP125" s="64">
        <f t="shared" si="19"/>
        <v>0.921875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740" t="s">
        <v>240</v>
      </c>
      <c r="Q126" s="733"/>
      <c r="R126" s="733"/>
      <c r="S126" s="733"/>
      <c r="T126" s="734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8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3"/>
      <c r="R127" s="733"/>
      <c r="S127" s="733"/>
      <c r="T127" s="734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824" t="s">
        <v>246</v>
      </c>
      <c r="Q128" s="733"/>
      <c r="R128" s="733"/>
      <c r="S128" s="733"/>
      <c r="T128" s="734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106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3"/>
      <c r="R129" s="733"/>
      <c r="S129" s="733"/>
      <c r="T129" s="734"/>
      <c r="U129" s="34"/>
      <c r="V129" s="34"/>
      <c r="W129" s="35" t="s">
        <v>68</v>
      </c>
      <c r="X129" s="723">
        <v>288</v>
      </c>
      <c r="Y129" s="724">
        <f t="shared" si="15"/>
        <v>288.90000000000003</v>
      </c>
      <c r="Z129" s="36">
        <f t="shared" si="20"/>
        <v>0.69657000000000002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314.87999999999994</v>
      </c>
      <c r="BN129" s="64">
        <f t="shared" si="17"/>
        <v>315.86400000000003</v>
      </c>
      <c r="BO129" s="64">
        <f t="shared" si="18"/>
        <v>0.58608058608058611</v>
      </c>
      <c r="BP129" s="64">
        <f t="shared" si="19"/>
        <v>0.58791208791208793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11" t="s">
        <v>250</v>
      </c>
      <c r="Q130" s="733"/>
      <c r="R130" s="733"/>
      <c r="S130" s="733"/>
      <c r="T130" s="734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10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3"/>
      <c r="R131" s="733"/>
      <c r="S131" s="733"/>
      <c r="T131" s="734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102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3"/>
      <c r="R132" s="733"/>
      <c r="S132" s="733"/>
      <c r="T132" s="734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57"/>
      <c r="B133" s="739"/>
      <c r="C133" s="739"/>
      <c r="D133" s="739"/>
      <c r="E133" s="739"/>
      <c r="F133" s="739"/>
      <c r="G133" s="739"/>
      <c r="H133" s="739"/>
      <c r="I133" s="739"/>
      <c r="J133" s="739"/>
      <c r="K133" s="739"/>
      <c r="L133" s="739"/>
      <c r="M133" s="739"/>
      <c r="N133" s="739"/>
      <c r="O133" s="758"/>
      <c r="P133" s="735" t="s">
        <v>79</v>
      </c>
      <c r="Q133" s="736"/>
      <c r="R133" s="736"/>
      <c r="S133" s="736"/>
      <c r="T133" s="736"/>
      <c r="U133" s="736"/>
      <c r="V133" s="737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165.23809523809524</v>
      </c>
      <c r="Y133" s="725">
        <f>IFERROR(Y124/H124,"0")+IFERROR(Y125/H125,"0")+IFERROR(Y126/H126,"0")+IFERROR(Y127/H127,"0")+IFERROR(Y128/H128,"0")+IFERROR(Y129/H129,"0")+IFERROR(Y130/H130,"0")+IFERROR(Y131/H131,"0")+IFERROR(Y132/H132,"0")</f>
        <v>166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1.8163900000000002</v>
      </c>
      <c r="AA133" s="726"/>
      <c r="AB133" s="726"/>
      <c r="AC133" s="726"/>
    </row>
    <row r="134" spans="1:68" x14ac:dyDescent="0.2">
      <c r="A134" s="739"/>
      <c r="B134" s="739"/>
      <c r="C134" s="739"/>
      <c r="D134" s="739"/>
      <c r="E134" s="739"/>
      <c r="F134" s="739"/>
      <c r="G134" s="739"/>
      <c r="H134" s="739"/>
      <c r="I134" s="739"/>
      <c r="J134" s="739"/>
      <c r="K134" s="739"/>
      <c r="L134" s="739"/>
      <c r="M134" s="739"/>
      <c r="N134" s="739"/>
      <c r="O134" s="758"/>
      <c r="P134" s="735" t="s">
        <v>79</v>
      </c>
      <c r="Q134" s="736"/>
      <c r="R134" s="736"/>
      <c r="S134" s="736"/>
      <c r="T134" s="736"/>
      <c r="U134" s="736"/>
      <c r="V134" s="737"/>
      <c r="W134" s="37" t="s">
        <v>68</v>
      </c>
      <c r="X134" s="725">
        <f>IFERROR(SUM(X124:X132),"0")</f>
        <v>780</v>
      </c>
      <c r="Y134" s="725">
        <f>IFERROR(SUM(Y124:Y132),"0")</f>
        <v>784.5</v>
      </c>
      <c r="Z134" s="37"/>
      <c r="AA134" s="726"/>
      <c r="AB134" s="726"/>
      <c r="AC134" s="726"/>
    </row>
    <row r="135" spans="1:68" ht="14.25" hidden="1" customHeight="1" x14ac:dyDescent="0.25">
      <c r="A135" s="741" t="s">
        <v>174</v>
      </c>
      <c r="B135" s="739"/>
      <c r="C135" s="739"/>
      <c r="D135" s="739"/>
      <c r="E135" s="739"/>
      <c r="F135" s="739"/>
      <c r="G135" s="739"/>
      <c r="H135" s="739"/>
      <c r="I135" s="739"/>
      <c r="J135" s="739"/>
      <c r="K135" s="739"/>
      <c r="L135" s="739"/>
      <c r="M135" s="739"/>
      <c r="N135" s="739"/>
      <c r="O135" s="739"/>
      <c r="P135" s="739"/>
      <c r="Q135" s="739"/>
      <c r="R135" s="739"/>
      <c r="S135" s="739"/>
      <c r="T135" s="739"/>
      <c r="U135" s="739"/>
      <c r="V135" s="739"/>
      <c r="W135" s="739"/>
      <c r="X135" s="739"/>
      <c r="Y135" s="739"/>
      <c r="Z135" s="739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3"/>
      <c r="R136" s="733"/>
      <c r="S136" s="733"/>
      <c r="T136" s="734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10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3"/>
      <c r="R137" s="733"/>
      <c r="S137" s="733"/>
      <c r="T137" s="734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57"/>
      <c r="B138" s="739"/>
      <c r="C138" s="739"/>
      <c r="D138" s="739"/>
      <c r="E138" s="739"/>
      <c r="F138" s="739"/>
      <c r="G138" s="739"/>
      <c r="H138" s="739"/>
      <c r="I138" s="739"/>
      <c r="J138" s="739"/>
      <c r="K138" s="739"/>
      <c r="L138" s="739"/>
      <c r="M138" s="739"/>
      <c r="N138" s="739"/>
      <c r="O138" s="758"/>
      <c r="P138" s="735" t="s">
        <v>79</v>
      </c>
      <c r="Q138" s="736"/>
      <c r="R138" s="736"/>
      <c r="S138" s="736"/>
      <c r="T138" s="736"/>
      <c r="U138" s="736"/>
      <c r="V138" s="737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9"/>
      <c r="B139" s="739"/>
      <c r="C139" s="739"/>
      <c r="D139" s="739"/>
      <c r="E139" s="739"/>
      <c r="F139" s="739"/>
      <c r="G139" s="739"/>
      <c r="H139" s="739"/>
      <c r="I139" s="739"/>
      <c r="J139" s="739"/>
      <c r="K139" s="739"/>
      <c r="L139" s="739"/>
      <c r="M139" s="739"/>
      <c r="N139" s="739"/>
      <c r="O139" s="758"/>
      <c r="P139" s="735" t="s">
        <v>79</v>
      </c>
      <c r="Q139" s="736"/>
      <c r="R139" s="736"/>
      <c r="S139" s="736"/>
      <c r="T139" s="736"/>
      <c r="U139" s="736"/>
      <c r="V139" s="737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743" t="s">
        <v>263</v>
      </c>
      <c r="B140" s="739"/>
      <c r="C140" s="739"/>
      <c r="D140" s="739"/>
      <c r="E140" s="739"/>
      <c r="F140" s="739"/>
      <c r="G140" s="739"/>
      <c r="H140" s="739"/>
      <c r="I140" s="739"/>
      <c r="J140" s="739"/>
      <c r="K140" s="739"/>
      <c r="L140" s="739"/>
      <c r="M140" s="739"/>
      <c r="N140" s="739"/>
      <c r="O140" s="739"/>
      <c r="P140" s="739"/>
      <c r="Q140" s="739"/>
      <c r="R140" s="739"/>
      <c r="S140" s="739"/>
      <c r="T140" s="739"/>
      <c r="U140" s="739"/>
      <c r="V140" s="739"/>
      <c r="W140" s="739"/>
      <c r="X140" s="739"/>
      <c r="Y140" s="739"/>
      <c r="Z140" s="739"/>
      <c r="AA140" s="718"/>
      <c r="AB140" s="718"/>
      <c r="AC140" s="718"/>
    </row>
    <row r="141" spans="1:68" ht="14.25" hidden="1" customHeight="1" x14ac:dyDescent="0.25">
      <c r="A141" s="741" t="s">
        <v>89</v>
      </c>
      <c r="B141" s="739"/>
      <c r="C141" s="739"/>
      <c r="D141" s="739"/>
      <c r="E141" s="739"/>
      <c r="F141" s="739"/>
      <c r="G141" s="739"/>
      <c r="H141" s="739"/>
      <c r="I141" s="739"/>
      <c r="J141" s="739"/>
      <c r="K141" s="739"/>
      <c r="L141" s="739"/>
      <c r="M141" s="739"/>
      <c r="N141" s="739"/>
      <c r="O141" s="739"/>
      <c r="P141" s="739"/>
      <c r="Q141" s="739"/>
      <c r="R141" s="739"/>
      <c r="S141" s="739"/>
      <c r="T141" s="739"/>
      <c r="U141" s="739"/>
      <c r="V141" s="739"/>
      <c r="W141" s="739"/>
      <c r="X141" s="739"/>
      <c r="Y141" s="739"/>
      <c r="Z141" s="739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3"/>
      <c r="R142" s="733"/>
      <c r="S142" s="733"/>
      <c r="T142" s="734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3"/>
      <c r="R143" s="733"/>
      <c r="S143" s="733"/>
      <c r="T143" s="734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57"/>
      <c r="B144" s="739"/>
      <c r="C144" s="739"/>
      <c r="D144" s="739"/>
      <c r="E144" s="739"/>
      <c r="F144" s="739"/>
      <c r="G144" s="739"/>
      <c r="H144" s="739"/>
      <c r="I144" s="739"/>
      <c r="J144" s="739"/>
      <c r="K144" s="739"/>
      <c r="L144" s="739"/>
      <c r="M144" s="739"/>
      <c r="N144" s="739"/>
      <c r="O144" s="758"/>
      <c r="P144" s="735" t="s">
        <v>79</v>
      </c>
      <c r="Q144" s="736"/>
      <c r="R144" s="736"/>
      <c r="S144" s="736"/>
      <c r="T144" s="736"/>
      <c r="U144" s="736"/>
      <c r="V144" s="737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9"/>
      <c r="B145" s="739"/>
      <c r="C145" s="739"/>
      <c r="D145" s="739"/>
      <c r="E145" s="739"/>
      <c r="F145" s="739"/>
      <c r="G145" s="739"/>
      <c r="H145" s="739"/>
      <c r="I145" s="739"/>
      <c r="J145" s="739"/>
      <c r="K145" s="739"/>
      <c r="L145" s="739"/>
      <c r="M145" s="739"/>
      <c r="N145" s="739"/>
      <c r="O145" s="758"/>
      <c r="P145" s="735" t="s">
        <v>79</v>
      </c>
      <c r="Q145" s="736"/>
      <c r="R145" s="736"/>
      <c r="S145" s="736"/>
      <c r="T145" s="736"/>
      <c r="U145" s="736"/>
      <c r="V145" s="737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41" t="s">
        <v>145</v>
      </c>
      <c r="B146" s="739"/>
      <c r="C146" s="739"/>
      <c r="D146" s="739"/>
      <c r="E146" s="739"/>
      <c r="F146" s="739"/>
      <c r="G146" s="739"/>
      <c r="H146" s="739"/>
      <c r="I146" s="739"/>
      <c r="J146" s="739"/>
      <c r="K146" s="739"/>
      <c r="L146" s="739"/>
      <c r="M146" s="739"/>
      <c r="N146" s="739"/>
      <c r="O146" s="739"/>
      <c r="P146" s="739"/>
      <c r="Q146" s="739"/>
      <c r="R146" s="739"/>
      <c r="S146" s="739"/>
      <c r="T146" s="739"/>
      <c r="U146" s="739"/>
      <c r="V146" s="739"/>
      <c r="W146" s="739"/>
      <c r="X146" s="739"/>
      <c r="Y146" s="739"/>
      <c r="Z146" s="739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0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3"/>
      <c r="R147" s="733"/>
      <c r="S147" s="733"/>
      <c r="T147" s="734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107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3"/>
      <c r="R148" s="733"/>
      <c r="S148" s="733"/>
      <c r="T148" s="734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57"/>
      <c r="B149" s="739"/>
      <c r="C149" s="739"/>
      <c r="D149" s="739"/>
      <c r="E149" s="739"/>
      <c r="F149" s="739"/>
      <c r="G149" s="739"/>
      <c r="H149" s="739"/>
      <c r="I149" s="739"/>
      <c r="J149" s="739"/>
      <c r="K149" s="739"/>
      <c r="L149" s="739"/>
      <c r="M149" s="739"/>
      <c r="N149" s="739"/>
      <c r="O149" s="758"/>
      <c r="P149" s="735" t="s">
        <v>79</v>
      </c>
      <c r="Q149" s="736"/>
      <c r="R149" s="736"/>
      <c r="S149" s="736"/>
      <c r="T149" s="736"/>
      <c r="U149" s="736"/>
      <c r="V149" s="737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9"/>
      <c r="B150" s="739"/>
      <c r="C150" s="739"/>
      <c r="D150" s="739"/>
      <c r="E150" s="739"/>
      <c r="F150" s="739"/>
      <c r="G150" s="739"/>
      <c r="H150" s="739"/>
      <c r="I150" s="739"/>
      <c r="J150" s="739"/>
      <c r="K150" s="739"/>
      <c r="L150" s="739"/>
      <c r="M150" s="739"/>
      <c r="N150" s="739"/>
      <c r="O150" s="758"/>
      <c r="P150" s="735" t="s">
        <v>79</v>
      </c>
      <c r="Q150" s="736"/>
      <c r="R150" s="736"/>
      <c r="S150" s="736"/>
      <c r="T150" s="736"/>
      <c r="U150" s="736"/>
      <c r="V150" s="737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41" t="s">
        <v>63</v>
      </c>
      <c r="B151" s="739"/>
      <c r="C151" s="739"/>
      <c r="D151" s="739"/>
      <c r="E151" s="739"/>
      <c r="F151" s="739"/>
      <c r="G151" s="739"/>
      <c r="H151" s="739"/>
      <c r="I151" s="739"/>
      <c r="J151" s="739"/>
      <c r="K151" s="739"/>
      <c r="L151" s="739"/>
      <c r="M151" s="739"/>
      <c r="N151" s="739"/>
      <c r="O151" s="739"/>
      <c r="P151" s="739"/>
      <c r="Q151" s="739"/>
      <c r="R151" s="739"/>
      <c r="S151" s="739"/>
      <c r="T151" s="739"/>
      <c r="U151" s="739"/>
      <c r="V151" s="739"/>
      <c r="W151" s="739"/>
      <c r="X151" s="739"/>
      <c r="Y151" s="739"/>
      <c r="Z151" s="739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3"/>
      <c r="R152" s="733"/>
      <c r="S152" s="733"/>
      <c r="T152" s="734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3"/>
      <c r="R153" s="733"/>
      <c r="S153" s="733"/>
      <c r="T153" s="734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57"/>
      <c r="B154" s="739"/>
      <c r="C154" s="739"/>
      <c r="D154" s="739"/>
      <c r="E154" s="739"/>
      <c r="F154" s="739"/>
      <c r="G154" s="739"/>
      <c r="H154" s="739"/>
      <c r="I154" s="739"/>
      <c r="J154" s="739"/>
      <c r="K154" s="739"/>
      <c r="L154" s="739"/>
      <c r="M154" s="739"/>
      <c r="N154" s="739"/>
      <c r="O154" s="758"/>
      <c r="P154" s="735" t="s">
        <v>79</v>
      </c>
      <c r="Q154" s="736"/>
      <c r="R154" s="736"/>
      <c r="S154" s="736"/>
      <c r="T154" s="736"/>
      <c r="U154" s="736"/>
      <c r="V154" s="737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9"/>
      <c r="B155" s="739"/>
      <c r="C155" s="739"/>
      <c r="D155" s="739"/>
      <c r="E155" s="739"/>
      <c r="F155" s="739"/>
      <c r="G155" s="739"/>
      <c r="H155" s="739"/>
      <c r="I155" s="739"/>
      <c r="J155" s="739"/>
      <c r="K155" s="739"/>
      <c r="L155" s="739"/>
      <c r="M155" s="739"/>
      <c r="N155" s="739"/>
      <c r="O155" s="758"/>
      <c r="P155" s="735" t="s">
        <v>79</v>
      </c>
      <c r="Q155" s="736"/>
      <c r="R155" s="736"/>
      <c r="S155" s="736"/>
      <c r="T155" s="736"/>
      <c r="U155" s="736"/>
      <c r="V155" s="737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743" t="s">
        <v>87</v>
      </c>
      <c r="B156" s="739"/>
      <c r="C156" s="739"/>
      <c r="D156" s="739"/>
      <c r="E156" s="739"/>
      <c r="F156" s="739"/>
      <c r="G156" s="739"/>
      <c r="H156" s="739"/>
      <c r="I156" s="739"/>
      <c r="J156" s="739"/>
      <c r="K156" s="739"/>
      <c r="L156" s="739"/>
      <c r="M156" s="739"/>
      <c r="N156" s="739"/>
      <c r="O156" s="739"/>
      <c r="P156" s="739"/>
      <c r="Q156" s="739"/>
      <c r="R156" s="739"/>
      <c r="S156" s="739"/>
      <c r="T156" s="739"/>
      <c r="U156" s="739"/>
      <c r="V156" s="739"/>
      <c r="W156" s="739"/>
      <c r="X156" s="739"/>
      <c r="Y156" s="739"/>
      <c r="Z156" s="739"/>
      <c r="AA156" s="718"/>
      <c r="AB156" s="718"/>
      <c r="AC156" s="718"/>
    </row>
    <row r="157" spans="1:68" ht="14.25" hidden="1" customHeight="1" x14ac:dyDescent="0.25">
      <c r="A157" s="741" t="s">
        <v>89</v>
      </c>
      <c r="B157" s="739"/>
      <c r="C157" s="739"/>
      <c r="D157" s="739"/>
      <c r="E157" s="739"/>
      <c r="F157" s="739"/>
      <c r="G157" s="739"/>
      <c r="H157" s="739"/>
      <c r="I157" s="739"/>
      <c r="J157" s="739"/>
      <c r="K157" s="739"/>
      <c r="L157" s="739"/>
      <c r="M157" s="739"/>
      <c r="N157" s="739"/>
      <c r="O157" s="739"/>
      <c r="P157" s="739"/>
      <c r="Q157" s="739"/>
      <c r="R157" s="739"/>
      <c r="S157" s="739"/>
      <c r="T157" s="739"/>
      <c r="U157" s="739"/>
      <c r="V157" s="739"/>
      <c r="W157" s="739"/>
      <c r="X157" s="739"/>
      <c r="Y157" s="739"/>
      <c r="Z157" s="739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11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3"/>
      <c r="R158" s="733"/>
      <c r="S158" s="733"/>
      <c r="T158" s="734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57"/>
      <c r="B159" s="739"/>
      <c r="C159" s="739"/>
      <c r="D159" s="739"/>
      <c r="E159" s="739"/>
      <c r="F159" s="739"/>
      <c r="G159" s="739"/>
      <c r="H159" s="739"/>
      <c r="I159" s="739"/>
      <c r="J159" s="739"/>
      <c r="K159" s="739"/>
      <c r="L159" s="739"/>
      <c r="M159" s="739"/>
      <c r="N159" s="739"/>
      <c r="O159" s="758"/>
      <c r="P159" s="735" t="s">
        <v>79</v>
      </c>
      <c r="Q159" s="736"/>
      <c r="R159" s="736"/>
      <c r="S159" s="736"/>
      <c r="T159" s="736"/>
      <c r="U159" s="736"/>
      <c r="V159" s="737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9"/>
      <c r="B160" s="739"/>
      <c r="C160" s="739"/>
      <c r="D160" s="739"/>
      <c r="E160" s="739"/>
      <c r="F160" s="739"/>
      <c r="G160" s="739"/>
      <c r="H160" s="739"/>
      <c r="I160" s="739"/>
      <c r="J160" s="739"/>
      <c r="K160" s="739"/>
      <c r="L160" s="739"/>
      <c r="M160" s="739"/>
      <c r="N160" s="739"/>
      <c r="O160" s="758"/>
      <c r="P160" s="735" t="s">
        <v>79</v>
      </c>
      <c r="Q160" s="736"/>
      <c r="R160" s="736"/>
      <c r="S160" s="736"/>
      <c r="T160" s="736"/>
      <c r="U160" s="736"/>
      <c r="V160" s="737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41" t="s">
        <v>145</v>
      </c>
      <c r="B161" s="739"/>
      <c r="C161" s="739"/>
      <c r="D161" s="739"/>
      <c r="E161" s="739"/>
      <c r="F161" s="739"/>
      <c r="G161" s="739"/>
      <c r="H161" s="739"/>
      <c r="I161" s="739"/>
      <c r="J161" s="739"/>
      <c r="K161" s="739"/>
      <c r="L161" s="739"/>
      <c r="M161" s="739"/>
      <c r="N161" s="739"/>
      <c r="O161" s="739"/>
      <c r="P161" s="739"/>
      <c r="Q161" s="739"/>
      <c r="R161" s="739"/>
      <c r="S161" s="739"/>
      <c r="T161" s="739"/>
      <c r="U161" s="739"/>
      <c r="V161" s="739"/>
      <c r="W161" s="739"/>
      <c r="X161" s="739"/>
      <c r="Y161" s="739"/>
      <c r="Z161" s="739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8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3"/>
      <c r="R162" s="733"/>
      <c r="S162" s="733"/>
      <c r="T162" s="734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3"/>
      <c r="R163" s="733"/>
      <c r="S163" s="733"/>
      <c r="T163" s="734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8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3"/>
      <c r="R164" s="733"/>
      <c r="S164" s="733"/>
      <c r="T164" s="734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11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3"/>
      <c r="R165" s="733"/>
      <c r="S165" s="733"/>
      <c r="T165" s="734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11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3"/>
      <c r="R166" s="733"/>
      <c r="S166" s="733"/>
      <c r="T166" s="734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57"/>
      <c r="B167" s="739"/>
      <c r="C167" s="739"/>
      <c r="D167" s="739"/>
      <c r="E167" s="739"/>
      <c r="F167" s="739"/>
      <c r="G167" s="739"/>
      <c r="H167" s="739"/>
      <c r="I167" s="739"/>
      <c r="J167" s="739"/>
      <c r="K167" s="739"/>
      <c r="L167" s="739"/>
      <c r="M167" s="739"/>
      <c r="N167" s="739"/>
      <c r="O167" s="758"/>
      <c r="P167" s="735" t="s">
        <v>79</v>
      </c>
      <c r="Q167" s="736"/>
      <c r="R167" s="736"/>
      <c r="S167" s="736"/>
      <c r="T167" s="736"/>
      <c r="U167" s="736"/>
      <c r="V167" s="737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9"/>
      <c r="B168" s="739"/>
      <c r="C168" s="739"/>
      <c r="D168" s="739"/>
      <c r="E168" s="739"/>
      <c r="F168" s="739"/>
      <c r="G168" s="739"/>
      <c r="H168" s="739"/>
      <c r="I168" s="739"/>
      <c r="J168" s="739"/>
      <c r="K168" s="739"/>
      <c r="L168" s="739"/>
      <c r="M168" s="739"/>
      <c r="N168" s="739"/>
      <c r="O168" s="758"/>
      <c r="P168" s="735" t="s">
        <v>79</v>
      </c>
      <c r="Q168" s="736"/>
      <c r="R168" s="736"/>
      <c r="S168" s="736"/>
      <c r="T168" s="736"/>
      <c r="U168" s="736"/>
      <c r="V168" s="737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41" t="s">
        <v>63</v>
      </c>
      <c r="B169" s="739"/>
      <c r="C169" s="739"/>
      <c r="D169" s="739"/>
      <c r="E169" s="739"/>
      <c r="F169" s="739"/>
      <c r="G169" s="739"/>
      <c r="H169" s="739"/>
      <c r="I169" s="739"/>
      <c r="J169" s="739"/>
      <c r="K169" s="739"/>
      <c r="L169" s="739"/>
      <c r="M169" s="739"/>
      <c r="N169" s="739"/>
      <c r="O169" s="739"/>
      <c r="P169" s="739"/>
      <c r="Q169" s="739"/>
      <c r="R169" s="739"/>
      <c r="S169" s="739"/>
      <c r="T169" s="739"/>
      <c r="U169" s="739"/>
      <c r="V169" s="739"/>
      <c r="W169" s="739"/>
      <c r="X169" s="739"/>
      <c r="Y169" s="739"/>
      <c r="Z169" s="739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11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3"/>
      <c r="R170" s="733"/>
      <c r="S170" s="733"/>
      <c r="T170" s="734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10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3"/>
      <c r="R171" s="733"/>
      <c r="S171" s="733"/>
      <c r="T171" s="734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57"/>
      <c r="B172" s="739"/>
      <c r="C172" s="739"/>
      <c r="D172" s="739"/>
      <c r="E172" s="739"/>
      <c r="F172" s="739"/>
      <c r="G172" s="739"/>
      <c r="H172" s="739"/>
      <c r="I172" s="739"/>
      <c r="J172" s="739"/>
      <c r="K172" s="739"/>
      <c r="L172" s="739"/>
      <c r="M172" s="739"/>
      <c r="N172" s="739"/>
      <c r="O172" s="758"/>
      <c r="P172" s="735" t="s">
        <v>79</v>
      </c>
      <c r="Q172" s="736"/>
      <c r="R172" s="736"/>
      <c r="S172" s="736"/>
      <c r="T172" s="736"/>
      <c r="U172" s="736"/>
      <c r="V172" s="737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9"/>
      <c r="B173" s="739"/>
      <c r="C173" s="739"/>
      <c r="D173" s="739"/>
      <c r="E173" s="739"/>
      <c r="F173" s="739"/>
      <c r="G173" s="739"/>
      <c r="H173" s="739"/>
      <c r="I173" s="739"/>
      <c r="J173" s="739"/>
      <c r="K173" s="739"/>
      <c r="L173" s="739"/>
      <c r="M173" s="739"/>
      <c r="N173" s="739"/>
      <c r="O173" s="758"/>
      <c r="P173" s="735" t="s">
        <v>79</v>
      </c>
      <c r="Q173" s="736"/>
      <c r="R173" s="736"/>
      <c r="S173" s="736"/>
      <c r="T173" s="736"/>
      <c r="U173" s="736"/>
      <c r="V173" s="737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29" t="s">
        <v>297</v>
      </c>
      <c r="B174" s="830"/>
      <c r="C174" s="830"/>
      <c r="D174" s="830"/>
      <c r="E174" s="830"/>
      <c r="F174" s="830"/>
      <c r="G174" s="830"/>
      <c r="H174" s="830"/>
      <c r="I174" s="830"/>
      <c r="J174" s="830"/>
      <c r="K174" s="830"/>
      <c r="L174" s="830"/>
      <c r="M174" s="830"/>
      <c r="N174" s="830"/>
      <c r="O174" s="830"/>
      <c r="P174" s="830"/>
      <c r="Q174" s="830"/>
      <c r="R174" s="830"/>
      <c r="S174" s="830"/>
      <c r="T174" s="830"/>
      <c r="U174" s="830"/>
      <c r="V174" s="830"/>
      <c r="W174" s="830"/>
      <c r="X174" s="830"/>
      <c r="Y174" s="830"/>
      <c r="Z174" s="830"/>
      <c r="AA174" s="48"/>
      <c r="AB174" s="48"/>
      <c r="AC174" s="48"/>
    </row>
    <row r="175" spans="1:68" ht="16.5" hidden="1" customHeight="1" x14ac:dyDescent="0.25">
      <c r="A175" s="743" t="s">
        <v>298</v>
      </c>
      <c r="B175" s="739"/>
      <c r="C175" s="739"/>
      <c r="D175" s="739"/>
      <c r="E175" s="739"/>
      <c r="F175" s="739"/>
      <c r="G175" s="739"/>
      <c r="H175" s="739"/>
      <c r="I175" s="739"/>
      <c r="J175" s="739"/>
      <c r="K175" s="739"/>
      <c r="L175" s="739"/>
      <c r="M175" s="739"/>
      <c r="N175" s="739"/>
      <c r="O175" s="739"/>
      <c r="P175" s="739"/>
      <c r="Q175" s="739"/>
      <c r="R175" s="739"/>
      <c r="S175" s="739"/>
      <c r="T175" s="739"/>
      <c r="U175" s="739"/>
      <c r="V175" s="739"/>
      <c r="W175" s="739"/>
      <c r="X175" s="739"/>
      <c r="Y175" s="739"/>
      <c r="Z175" s="739"/>
      <c r="AA175" s="718"/>
      <c r="AB175" s="718"/>
      <c r="AC175" s="718"/>
    </row>
    <row r="176" spans="1:68" ht="14.25" hidden="1" customHeight="1" x14ac:dyDescent="0.25">
      <c r="A176" s="741" t="s">
        <v>134</v>
      </c>
      <c r="B176" s="739"/>
      <c r="C176" s="739"/>
      <c r="D176" s="739"/>
      <c r="E176" s="739"/>
      <c r="F176" s="739"/>
      <c r="G176" s="739"/>
      <c r="H176" s="739"/>
      <c r="I176" s="739"/>
      <c r="J176" s="739"/>
      <c r="K176" s="739"/>
      <c r="L176" s="739"/>
      <c r="M176" s="739"/>
      <c r="N176" s="739"/>
      <c r="O176" s="739"/>
      <c r="P176" s="739"/>
      <c r="Q176" s="739"/>
      <c r="R176" s="739"/>
      <c r="S176" s="739"/>
      <c r="T176" s="739"/>
      <c r="U176" s="739"/>
      <c r="V176" s="739"/>
      <c r="W176" s="739"/>
      <c r="X176" s="739"/>
      <c r="Y176" s="739"/>
      <c r="Z176" s="739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8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3"/>
      <c r="R177" s="733"/>
      <c r="S177" s="733"/>
      <c r="T177" s="734"/>
      <c r="U177" s="34"/>
      <c r="V177" s="34"/>
      <c r="W177" s="35" t="s">
        <v>68</v>
      </c>
      <c r="X177" s="723">
        <v>5</v>
      </c>
      <c r="Y177" s="724">
        <f>IFERROR(IF(X177="",0,CEILING((X177/$H177),1)*$H177),"")</f>
        <v>5.9399999999999995</v>
      </c>
      <c r="Z177" s="36">
        <f>IFERROR(IF(Y177=0,"",ROUNDUP(Y177/H177,0)*0.00502),"")</f>
        <v>1.506E-2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5.2525252525252526</v>
      </c>
      <c r="BN177" s="64">
        <f>IFERROR(Y177*I177/H177,"0")</f>
        <v>6.24</v>
      </c>
      <c r="BO177" s="64">
        <f>IFERROR(1/J177*(X177/H177),"0")</f>
        <v>1.0791677458344126E-2</v>
      </c>
      <c r="BP177" s="64">
        <f>IFERROR(1/J177*(Y177/H177),"0")</f>
        <v>1.282051282051282E-2</v>
      </c>
    </row>
    <row r="178" spans="1:68" x14ac:dyDescent="0.2">
      <c r="A178" s="757"/>
      <c r="B178" s="739"/>
      <c r="C178" s="739"/>
      <c r="D178" s="739"/>
      <c r="E178" s="739"/>
      <c r="F178" s="739"/>
      <c r="G178" s="739"/>
      <c r="H178" s="739"/>
      <c r="I178" s="739"/>
      <c r="J178" s="739"/>
      <c r="K178" s="739"/>
      <c r="L178" s="739"/>
      <c r="M178" s="739"/>
      <c r="N178" s="739"/>
      <c r="O178" s="758"/>
      <c r="P178" s="735" t="s">
        <v>79</v>
      </c>
      <c r="Q178" s="736"/>
      <c r="R178" s="736"/>
      <c r="S178" s="736"/>
      <c r="T178" s="736"/>
      <c r="U178" s="736"/>
      <c r="V178" s="737"/>
      <c r="W178" s="37" t="s">
        <v>80</v>
      </c>
      <c r="X178" s="725">
        <f>IFERROR(X177/H177,"0")</f>
        <v>2.5252525252525251</v>
      </c>
      <c r="Y178" s="725">
        <f>IFERROR(Y177/H177,"0")</f>
        <v>2.9999999999999996</v>
      </c>
      <c r="Z178" s="725">
        <f>IFERROR(IF(Z177="",0,Z177),"0")</f>
        <v>1.506E-2</v>
      </c>
      <c r="AA178" s="726"/>
      <c r="AB178" s="726"/>
      <c r="AC178" s="726"/>
    </row>
    <row r="179" spans="1:68" x14ac:dyDescent="0.2">
      <c r="A179" s="739"/>
      <c r="B179" s="739"/>
      <c r="C179" s="739"/>
      <c r="D179" s="739"/>
      <c r="E179" s="739"/>
      <c r="F179" s="739"/>
      <c r="G179" s="739"/>
      <c r="H179" s="739"/>
      <c r="I179" s="739"/>
      <c r="J179" s="739"/>
      <c r="K179" s="739"/>
      <c r="L179" s="739"/>
      <c r="M179" s="739"/>
      <c r="N179" s="739"/>
      <c r="O179" s="758"/>
      <c r="P179" s="735" t="s">
        <v>79</v>
      </c>
      <c r="Q179" s="736"/>
      <c r="R179" s="736"/>
      <c r="S179" s="736"/>
      <c r="T179" s="736"/>
      <c r="U179" s="736"/>
      <c r="V179" s="737"/>
      <c r="W179" s="37" t="s">
        <v>68</v>
      </c>
      <c r="X179" s="725">
        <f>IFERROR(SUM(X177:X177),"0")</f>
        <v>5</v>
      </c>
      <c r="Y179" s="725">
        <f>IFERROR(SUM(Y177:Y177),"0")</f>
        <v>5.9399999999999995</v>
      </c>
      <c r="Z179" s="37"/>
      <c r="AA179" s="726"/>
      <c r="AB179" s="726"/>
      <c r="AC179" s="726"/>
    </row>
    <row r="180" spans="1:68" ht="14.25" hidden="1" customHeight="1" x14ac:dyDescent="0.25">
      <c r="A180" s="741" t="s">
        <v>145</v>
      </c>
      <c r="B180" s="739"/>
      <c r="C180" s="739"/>
      <c r="D180" s="739"/>
      <c r="E180" s="739"/>
      <c r="F180" s="739"/>
      <c r="G180" s="739"/>
      <c r="H180" s="739"/>
      <c r="I180" s="739"/>
      <c r="J180" s="739"/>
      <c r="K180" s="739"/>
      <c r="L180" s="739"/>
      <c r="M180" s="739"/>
      <c r="N180" s="739"/>
      <c r="O180" s="739"/>
      <c r="P180" s="739"/>
      <c r="Q180" s="739"/>
      <c r="R180" s="739"/>
      <c r="S180" s="739"/>
      <c r="T180" s="739"/>
      <c r="U180" s="739"/>
      <c r="V180" s="739"/>
      <c r="W180" s="739"/>
      <c r="X180" s="739"/>
      <c r="Y180" s="739"/>
      <c r="Z180" s="739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826" t="s">
        <v>304</v>
      </c>
      <c r="Q181" s="733"/>
      <c r="R181" s="733"/>
      <c r="S181" s="733"/>
      <c r="T181" s="734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33"/>
      <c r="R182" s="733"/>
      <c r="S182" s="733"/>
      <c r="T182" s="734"/>
      <c r="U182" s="34"/>
      <c r="V182" s="34"/>
      <c r="W182" s="35" t="s">
        <v>68</v>
      </c>
      <c r="X182" s="723">
        <v>96</v>
      </c>
      <c r="Y182" s="724">
        <f t="shared" si="21"/>
        <v>96.600000000000009</v>
      </c>
      <c r="Z182" s="36">
        <f>IFERROR(IF(Y182=0,"",ROUNDUP(Y182/H182,0)*0.00902),"")</f>
        <v>0.20746000000000001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102.17142857142856</v>
      </c>
      <c r="BN182" s="64">
        <f t="shared" si="23"/>
        <v>102.81</v>
      </c>
      <c r="BO182" s="64">
        <f t="shared" si="24"/>
        <v>0.17316017316017318</v>
      </c>
      <c r="BP182" s="64">
        <f t="shared" si="25"/>
        <v>0.17424242424242425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8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33"/>
      <c r="R183" s="733"/>
      <c r="S183" s="733"/>
      <c r="T183" s="734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10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33"/>
      <c r="R184" s="733"/>
      <c r="S184" s="733"/>
      <c r="T184" s="734"/>
      <c r="U184" s="34"/>
      <c r="V184" s="34"/>
      <c r="W184" s="35" t="s">
        <v>68</v>
      </c>
      <c r="X184" s="723">
        <v>46</v>
      </c>
      <c r="Y184" s="724">
        <f t="shared" si="21"/>
        <v>46.2</v>
      </c>
      <c r="Z184" s="36">
        <f>IFERROR(IF(Y184=0,"",ROUNDUP(Y184/H184,0)*0.00902),"")</f>
        <v>9.9220000000000003E-2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48.300000000000004</v>
      </c>
      <c r="BN184" s="64">
        <f t="shared" si="23"/>
        <v>48.510000000000005</v>
      </c>
      <c r="BO184" s="64">
        <f t="shared" si="24"/>
        <v>8.2972582972582976E-2</v>
      </c>
      <c r="BP184" s="64">
        <f t="shared" si="25"/>
        <v>8.3333333333333343E-2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10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33"/>
      <c r="R185" s="733"/>
      <c r="S185" s="733"/>
      <c r="T185" s="734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8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33"/>
      <c r="R186" s="733"/>
      <c r="S186" s="733"/>
      <c r="T186" s="734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10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3"/>
      <c r="R187" s="733"/>
      <c r="S187" s="733"/>
      <c r="T187" s="734"/>
      <c r="U187" s="34"/>
      <c r="V187" s="34"/>
      <c r="W187" s="35" t="s">
        <v>68</v>
      </c>
      <c r="X187" s="723">
        <v>157</v>
      </c>
      <c r="Y187" s="724">
        <f t="shared" si="21"/>
        <v>157.5</v>
      </c>
      <c r="Z187" s="36">
        <f>IFERROR(IF(Y187=0,"",ROUNDUP(Y187/H187,0)*0.00502),"")</f>
        <v>0.3765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164.47619047619048</v>
      </c>
      <c r="BN187" s="64">
        <f t="shared" si="23"/>
        <v>165</v>
      </c>
      <c r="BO187" s="64">
        <f t="shared" si="24"/>
        <v>0.31949531949531951</v>
      </c>
      <c r="BP187" s="64">
        <f t="shared" si="25"/>
        <v>0.32051282051282054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3"/>
      <c r="R188" s="733"/>
      <c r="S188" s="733"/>
      <c r="T188" s="734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10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3"/>
      <c r="R189" s="733"/>
      <c r="S189" s="733"/>
      <c r="T189" s="734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57"/>
      <c r="B190" s="739"/>
      <c r="C190" s="739"/>
      <c r="D190" s="739"/>
      <c r="E190" s="739"/>
      <c r="F190" s="739"/>
      <c r="G190" s="739"/>
      <c r="H190" s="739"/>
      <c r="I190" s="739"/>
      <c r="J190" s="739"/>
      <c r="K190" s="739"/>
      <c r="L190" s="739"/>
      <c r="M190" s="739"/>
      <c r="N190" s="739"/>
      <c r="O190" s="758"/>
      <c r="P190" s="735" t="s">
        <v>79</v>
      </c>
      <c r="Q190" s="736"/>
      <c r="R190" s="736"/>
      <c r="S190" s="736"/>
      <c r="T190" s="736"/>
      <c r="U190" s="736"/>
      <c r="V190" s="737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108.57142857142857</v>
      </c>
      <c r="Y190" s="725">
        <f>IFERROR(Y181/H181,"0")+IFERROR(Y182/H182,"0")+IFERROR(Y183/H183,"0")+IFERROR(Y184/H184,"0")+IFERROR(Y185/H185,"0")+IFERROR(Y186/H186,"0")+IFERROR(Y187/H187,"0")+IFERROR(Y188/H188,"0")+IFERROR(Y189/H189,"0")</f>
        <v>109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0.68318000000000001</v>
      </c>
      <c r="AA190" s="726"/>
      <c r="AB190" s="726"/>
      <c r="AC190" s="726"/>
    </row>
    <row r="191" spans="1:68" x14ac:dyDescent="0.2">
      <c r="A191" s="739"/>
      <c r="B191" s="739"/>
      <c r="C191" s="739"/>
      <c r="D191" s="739"/>
      <c r="E191" s="739"/>
      <c r="F191" s="739"/>
      <c r="G191" s="739"/>
      <c r="H191" s="739"/>
      <c r="I191" s="739"/>
      <c r="J191" s="739"/>
      <c r="K191" s="739"/>
      <c r="L191" s="739"/>
      <c r="M191" s="739"/>
      <c r="N191" s="739"/>
      <c r="O191" s="758"/>
      <c r="P191" s="735" t="s">
        <v>79</v>
      </c>
      <c r="Q191" s="736"/>
      <c r="R191" s="736"/>
      <c r="S191" s="736"/>
      <c r="T191" s="736"/>
      <c r="U191" s="736"/>
      <c r="V191" s="737"/>
      <c r="W191" s="37" t="s">
        <v>68</v>
      </c>
      <c r="X191" s="725">
        <f>IFERROR(SUM(X181:X189),"0")</f>
        <v>299</v>
      </c>
      <c r="Y191" s="725">
        <f>IFERROR(SUM(Y181:Y189),"0")</f>
        <v>300.3</v>
      </c>
      <c r="Z191" s="37"/>
      <c r="AA191" s="726"/>
      <c r="AB191" s="726"/>
      <c r="AC191" s="726"/>
    </row>
    <row r="192" spans="1:68" ht="16.5" hidden="1" customHeight="1" x14ac:dyDescent="0.25">
      <c r="A192" s="743" t="s">
        <v>327</v>
      </c>
      <c r="B192" s="739"/>
      <c r="C192" s="739"/>
      <c r="D192" s="739"/>
      <c r="E192" s="739"/>
      <c r="F192" s="739"/>
      <c r="G192" s="739"/>
      <c r="H192" s="739"/>
      <c r="I192" s="739"/>
      <c r="J192" s="739"/>
      <c r="K192" s="739"/>
      <c r="L192" s="739"/>
      <c r="M192" s="739"/>
      <c r="N192" s="739"/>
      <c r="O192" s="739"/>
      <c r="P192" s="739"/>
      <c r="Q192" s="739"/>
      <c r="R192" s="739"/>
      <c r="S192" s="739"/>
      <c r="T192" s="739"/>
      <c r="U192" s="739"/>
      <c r="V192" s="739"/>
      <c r="W192" s="739"/>
      <c r="X192" s="739"/>
      <c r="Y192" s="739"/>
      <c r="Z192" s="739"/>
      <c r="AA192" s="718"/>
      <c r="AB192" s="718"/>
      <c r="AC192" s="718"/>
    </row>
    <row r="193" spans="1:68" ht="14.25" hidden="1" customHeight="1" x14ac:dyDescent="0.25">
      <c r="A193" s="741" t="s">
        <v>89</v>
      </c>
      <c r="B193" s="739"/>
      <c r="C193" s="739"/>
      <c r="D193" s="739"/>
      <c r="E193" s="739"/>
      <c r="F193" s="739"/>
      <c r="G193" s="739"/>
      <c r="H193" s="739"/>
      <c r="I193" s="739"/>
      <c r="J193" s="739"/>
      <c r="K193" s="739"/>
      <c r="L193" s="739"/>
      <c r="M193" s="739"/>
      <c r="N193" s="739"/>
      <c r="O193" s="739"/>
      <c r="P193" s="739"/>
      <c r="Q193" s="739"/>
      <c r="R193" s="739"/>
      <c r="S193" s="739"/>
      <c r="T193" s="739"/>
      <c r="U193" s="739"/>
      <c r="V193" s="739"/>
      <c r="W193" s="739"/>
      <c r="X193" s="739"/>
      <c r="Y193" s="739"/>
      <c r="Z193" s="739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10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3"/>
      <c r="R194" s="733"/>
      <c r="S194" s="733"/>
      <c r="T194" s="734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3"/>
      <c r="R195" s="733"/>
      <c r="S195" s="733"/>
      <c r="T195" s="734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57"/>
      <c r="B196" s="739"/>
      <c r="C196" s="739"/>
      <c r="D196" s="739"/>
      <c r="E196" s="739"/>
      <c r="F196" s="739"/>
      <c r="G196" s="739"/>
      <c r="H196" s="739"/>
      <c r="I196" s="739"/>
      <c r="J196" s="739"/>
      <c r="K196" s="739"/>
      <c r="L196" s="739"/>
      <c r="M196" s="739"/>
      <c r="N196" s="739"/>
      <c r="O196" s="758"/>
      <c r="P196" s="735" t="s">
        <v>79</v>
      </c>
      <c r="Q196" s="736"/>
      <c r="R196" s="736"/>
      <c r="S196" s="736"/>
      <c r="T196" s="736"/>
      <c r="U196" s="736"/>
      <c r="V196" s="737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9"/>
      <c r="B197" s="739"/>
      <c r="C197" s="739"/>
      <c r="D197" s="739"/>
      <c r="E197" s="739"/>
      <c r="F197" s="739"/>
      <c r="G197" s="739"/>
      <c r="H197" s="739"/>
      <c r="I197" s="739"/>
      <c r="J197" s="739"/>
      <c r="K197" s="739"/>
      <c r="L197" s="739"/>
      <c r="M197" s="739"/>
      <c r="N197" s="739"/>
      <c r="O197" s="758"/>
      <c r="P197" s="735" t="s">
        <v>79</v>
      </c>
      <c r="Q197" s="736"/>
      <c r="R197" s="736"/>
      <c r="S197" s="736"/>
      <c r="T197" s="736"/>
      <c r="U197" s="736"/>
      <c r="V197" s="737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41" t="s">
        <v>134</v>
      </c>
      <c r="B198" s="739"/>
      <c r="C198" s="739"/>
      <c r="D198" s="739"/>
      <c r="E198" s="739"/>
      <c r="F198" s="739"/>
      <c r="G198" s="739"/>
      <c r="H198" s="739"/>
      <c r="I198" s="739"/>
      <c r="J198" s="739"/>
      <c r="K198" s="739"/>
      <c r="L198" s="739"/>
      <c r="M198" s="739"/>
      <c r="N198" s="739"/>
      <c r="O198" s="739"/>
      <c r="P198" s="739"/>
      <c r="Q198" s="739"/>
      <c r="R198" s="739"/>
      <c r="S198" s="739"/>
      <c r="T198" s="739"/>
      <c r="U198" s="739"/>
      <c r="V198" s="739"/>
      <c r="W198" s="739"/>
      <c r="X198" s="739"/>
      <c r="Y198" s="739"/>
      <c r="Z198" s="739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3"/>
      <c r="R199" s="733"/>
      <c r="S199" s="733"/>
      <c r="T199" s="734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7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3"/>
      <c r="R200" s="733"/>
      <c r="S200" s="733"/>
      <c r="T200" s="734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57"/>
      <c r="B201" s="739"/>
      <c r="C201" s="739"/>
      <c r="D201" s="739"/>
      <c r="E201" s="739"/>
      <c r="F201" s="739"/>
      <c r="G201" s="739"/>
      <c r="H201" s="739"/>
      <c r="I201" s="739"/>
      <c r="J201" s="739"/>
      <c r="K201" s="739"/>
      <c r="L201" s="739"/>
      <c r="M201" s="739"/>
      <c r="N201" s="739"/>
      <c r="O201" s="758"/>
      <c r="P201" s="735" t="s">
        <v>79</v>
      </c>
      <c r="Q201" s="736"/>
      <c r="R201" s="736"/>
      <c r="S201" s="736"/>
      <c r="T201" s="736"/>
      <c r="U201" s="736"/>
      <c r="V201" s="737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9"/>
      <c r="B202" s="739"/>
      <c r="C202" s="739"/>
      <c r="D202" s="739"/>
      <c r="E202" s="739"/>
      <c r="F202" s="739"/>
      <c r="G202" s="739"/>
      <c r="H202" s="739"/>
      <c r="I202" s="739"/>
      <c r="J202" s="739"/>
      <c r="K202" s="739"/>
      <c r="L202" s="739"/>
      <c r="M202" s="739"/>
      <c r="N202" s="739"/>
      <c r="O202" s="758"/>
      <c r="P202" s="735" t="s">
        <v>79</v>
      </c>
      <c r="Q202" s="736"/>
      <c r="R202" s="736"/>
      <c r="S202" s="736"/>
      <c r="T202" s="736"/>
      <c r="U202" s="736"/>
      <c r="V202" s="737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41" t="s">
        <v>145</v>
      </c>
      <c r="B203" s="739"/>
      <c r="C203" s="739"/>
      <c r="D203" s="739"/>
      <c r="E203" s="739"/>
      <c r="F203" s="739"/>
      <c r="G203" s="739"/>
      <c r="H203" s="739"/>
      <c r="I203" s="739"/>
      <c r="J203" s="739"/>
      <c r="K203" s="739"/>
      <c r="L203" s="739"/>
      <c r="M203" s="739"/>
      <c r="N203" s="739"/>
      <c r="O203" s="739"/>
      <c r="P203" s="739"/>
      <c r="Q203" s="739"/>
      <c r="R203" s="739"/>
      <c r="S203" s="739"/>
      <c r="T203" s="739"/>
      <c r="U203" s="739"/>
      <c r="V203" s="739"/>
      <c r="W203" s="739"/>
      <c r="X203" s="739"/>
      <c r="Y203" s="739"/>
      <c r="Z203" s="739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3"/>
      <c r="R204" s="733"/>
      <c r="S204" s="733"/>
      <c r="T204" s="734"/>
      <c r="U204" s="34"/>
      <c r="V204" s="34"/>
      <c r="W204" s="35" t="s">
        <v>68</v>
      </c>
      <c r="X204" s="723">
        <v>67</v>
      </c>
      <c r="Y204" s="724">
        <f t="shared" ref="Y204:Y211" si="26">IFERROR(IF(X204="",0,CEILING((X204/$H204),1)*$H204),"")</f>
        <v>70.2</v>
      </c>
      <c r="Z204" s="36">
        <f>IFERROR(IF(Y204=0,"",ROUNDUP(Y204/H204,0)*0.00902),"")</f>
        <v>0.11726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69.605555555555554</v>
      </c>
      <c r="BN204" s="64">
        <f t="shared" ref="BN204:BN211" si="28">IFERROR(Y204*I204/H204,"0")</f>
        <v>72.930000000000007</v>
      </c>
      <c r="BO204" s="64">
        <f t="shared" ref="BO204:BO211" si="29">IFERROR(1/J204*(X204/H204),"0")</f>
        <v>9.3995510662177331E-2</v>
      </c>
      <c r="BP204" s="64">
        <f t="shared" ref="BP204:BP211" si="30">IFERROR(1/J204*(Y204/H204),"0")</f>
        <v>9.8484848484848481E-2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3"/>
      <c r="R205" s="733"/>
      <c r="S205" s="733"/>
      <c r="T205" s="734"/>
      <c r="U205" s="34"/>
      <c r="V205" s="34"/>
      <c r="W205" s="35" t="s">
        <v>68</v>
      </c>
      <c r="X205" s="723">
        <v>89</v>
      </c>
      <c r="Y205" s="724">
        <f t="shared" si="2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92.461111111111109</v>
      </c>
      <c r="BN205" s="64">
        <f t="shared" si="28"/>
        <v>95.37</v>
      </c>
      <c r="BO205" s="64">
        <f t="shared" si="29"/>
        <v>0.12485970819304153</v>
      </c>
      <c r="BP205" s="64">
        <f t="shared" si="30"/>
        <v>0.12878787878787878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3"/>
      <c r="R206" s="733"/>
      <c r="S206" s="733"/>
      <c r="T206" s="734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3"/>
      <c r="R207" s="733"/>
      <c r="S207" s="733"/>
      <c r="T207" s="734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3"/>
      <c r="R208" s="733"/>
      <c r="S208" s="733"/>
      <c r="T208" s="734"/>
      <c r="U208" s="34"/>
      <c r="V208" s="34"/>
      <c r="W208" s="35" t="s">
        <v>68</v>
      </c>
      <c r="X208" s="723">
        <v>11</v>
      </c>
      <c r="Y208" s="724">
        <f t="shared" si="26"/>
        <v>12.6</v>
      </c>
      <c r="Z208" s="36">
        <f>IFERROR(IF(Y208=0,"",ROUNDUP(Y208/H208,0)*0.00502),"")</f>
        <v>3.5140000000000005E-2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11.794444444444444</v>
      </c>
      <c r="BN208" s="64">
        <f t="shared" si="28"/>
        <v>13.509999999999998</v>
      </c>
      <c r="BO208" s="64">
        <f t="shared" si="29"/>
        <v>2.6115859449192782E-2</v>
      </c>
      <c r="BP208" s="64">
        <f t="shared" si="30"/>
        <v>2.9914529914529919E-2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10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3"/>
      <c r="R209" s="733"/>
      <c r="S209" s="733"/>
      <c r="T209" s="734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10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3"/>
      <c r="R210" s="733"/>
      <c r="S210" s="733"/>
      <c r="T210" s="734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3"/>
      <c r="R211" s="733"/>
      <c r="S211" s="733"/>
      <c r="T211" s="734"/>
      <c r="U211" s="34"/>
      <c r="V211" s="34"/>
      <c r="W211" s="35" t="s">
        <v>68</v>
      </c>
      <c r="X211" s="723">
        <v>12</v>
      </c>
      <c r="Y211" s="724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12.666666666666664</v>
      </c>
      <c r="BN211" s="64">
        <f t="shared" si="28"/>
        <v>13.299999999999999</v>
      </c>
      <c r="BO211" s="64">
        <f t="shared" si="29"/>
        <v>2.8490028490028491E-2</v>
      </c>
      <c r="BP211" s="64">
        <f t="shared" si="30"/>
        <v>2.9914529914529919E-2</v>
      </c>
    </row>
    <row r="212" spans="1:68" x14ac:dyDescent="0.2">
      <c r="A212" s="757"/>
      <c r="B212" s="739"/>
      <c r="C212" s="739"/>
      <c r="D212" s="739"/>
      <c r="E212" s="739"/>
      <c r="F212" s="739"/>
      <c r="G212" s="739"/>
      <c r="H212" s="739"/>
      <c r="I212" s="739"/>
      <c r="J212" s="739"/>
      <c r="K212" s="739"/>
      <c r="L212" s="739"/>
      <c r="M212" s="739"/>
      <c r="N212" s="739"/>
      <c r="O212" s="758"/>
      <c r="P212" s="735" t="s">
        <v>79</v>
      </c>
      <c r="Q212" s="736"/>
      <c r="R212" s="736"/>
      <c r="S212" s="736"/>
      <c r="T212" s="736"/>
      <c r="U212" s="736"/>
      <c r="V212" s="737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41.666666666666664</v>
      </c>
      <c r="Y212" s="725">
        <f>IFERROR(Y204/H204,"0")+IFERROR(Y205/H205,"0")+IFERROR(Y206/H206,"0")+IFERROR(Y207/H207,"0")+IFERROR(Y208/H208,"0")+IFERROR(Y209/H209,"0")+IFERROR(Y210/H210,"0")+IFERROR(Y211/H211,"0")</f>
        <v>44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0.34088000000000002</v>
      </c>
      <c r="AA212" s="726"/>
      <c r="AB212" s="726"/>
      <c r="AC212" s="726"/>
    </row>
    <row r="213" spans="1:68" x14ac:dyDescent="0.2">
      <c r="A213" s="739"/>
      <c r="B213" s="739"/>
      <c r="C213" s="739"/>
      <c r="D213" s="739"/>
      <c r="E213" s="739"/>
      <c r="F213" s="739"/>
      <c r="G213" s="739"/>
      <c r="H213" s="739"/>
      <c r="I213" s="739"/>
      <c r="J213" s="739"/>
      <c r="K213" s="739"/>
      <c r="L213" s="739"/>
      <c r="M213" s="739"/>
      <c r="N213" s="739"/>
      <c r="O213" s="758"/>
      <c r="P213" s="735" t="s">
        <v>79</v>
      </c>
      <c r="Q213" s="736"/>
      <c r="R213" s="736"/>
      <c r="S213" s="736"/>
      <c r="T213" s="736"/>
      <c r="U213" s="736"/>
      <c r="V213" s="737"/>
      <c r="W213" s="37" t="s">
        <v>68</v>
      </c>
      <c r="X213" s="725">
        <f>IFERROR(SUM(X204:X211),"0")</f>
        <v>179</v>
      </c>
      <c r="Y213" s="725">
        <f>IFERROR(SUM(Y204:Y211),"0")</f>
        <v>187.2</v>
      </c>
      <c r="Z213" s="37"/>
      <c r="AA213" s="726"/>
      <c r="AB213" s="726"/>
      <c r="AC213" s="726"/>
    </row>
    <row r="214" spans="1:68" ht="14.25" hidden="1" customHeight="1" x14ac:dyDescent="0.25">
      <c r="A214" s="741" t="s">
        <v>63</v>
      </c>
      <c r="B214" s="739"/>
      <c r="C214" s="739"/>
      <c r="D214" s="739"/>
      <c r="E214" s="739"/>
      <c r="F214" s="739"/>
      <c r="G214" s="739"/>
      <c r="H214" s="739"/>
      <c r="I214" s="739"/>
      <c r="J214" s="739"/>
      <c r="K214" s="739"/>
      <c r="L214" s="739"/>
      <c r="M214" s="739"/>
      <c r="N214" s="739"/>
      <c r="O214" s="739"/>
      <c r="P214" s="739"/>
      <c r="Q214" s="739"/>
      <c r="R214" s="739"/>
      <c r="S214" s="739"/>
      <c r="T214" s="739"/>
      <c r="U214" s="739"/>
      <c r="V214" s="739"/>
      <c r="W214" s="739"/>
      <c r="X214" s="739"/>
      <c r="Y214" s="739"/>
      <c r="Z214" s="739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11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3"/>
      <c r="R215" s="733"/>
      <c r="S215" s="733"/>
      <c r="T215" s="734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3"/>
      <c r="R216" s="733"/>
      <c r="S216" s="733"/>
      <c r="T216" s="734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3"/>
      <c r="R217" s="733"/>
      <c r="S217" s="733"/>
      <c r="T217" s="734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3"/>
      <c r="R218" s="733"/>
      <c r="S218" s="733"/>
      <c r="T218" s="734"/>
      <c r="U218" s="34"/>
      <c r="V218" s="34"/>
      <c r="W218" s="35" t="s">
        <v>68</v>
      </c>
      <c r="X218" s="723">
        <v>34</v>
      </c>
      <c r="Y218" s="724">
        <f t="shared" si="31"/>
        <v>34.799999999999997</v>
      </c>
      <c r="Z218" s="36">
        <f>IFERROR(IF(Y218=0,"",ROUNDUP(Y218/H218,0)*0.01898),"")</f>
        <v>7.5920000000000001E-2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36.028275862068966</v>
      </c>
      <c r="BN218" s="64">
        <f t="shared" si="33"/>
        <v>36.875999999999998</v>
      </c>
      <c r="BO218" s="64">
        <f t="shared" si="34"/>
        <v>6.1063218390804599E-2</v>
      </c>
      <c r="BP218" s="64">
        <f t="shared" si="35"/>
        <v>6.25E-2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3"/>
      <c r="R219" s="733"/>
      <c r="S219" s="733"/>
      <c r="T219" s="734"/>
      <c r="U219" s="34"/>
      <c r="V219" s="34"/>
      <c r="W219" s="35" t="s">
        <v>68</v>
      </c>
      <c r="X219" s="723">
        <v>157</v>
      </c>
      <c r="Y219" s="724">
        <f t="shared" si="31"/>
        <v>158.4</v>
      </c>
      <c r="Z219" s="36">
        <f t="shared" ref="Z219:Z226" si="36">IFERROR(IF(Y219=0,"",ROUNDUP(Y219/H219,0)*0.00651),"")</f>
        <v>0.42965999999999999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174.66249999999999</v>
      </c>
      <c r="BN219" s="64">
        <f t="shared" si="33"/>
        <v>176.22</v>
      </c>
      <c r="BO219" s="64">
        <f t="shared" si="34"/>
        <v>0.35943223443223449</v>
      </c>
      <c r="BP219" s="64">
        <f t="shared" si="35"/>
        <v>0.36263736263736268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1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3"/>
      <c r="R220" s="733"/>
      <c r="S220" s="733"/>
      <c r="T220" s="734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11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3"/>
      <c r="R221" s="733"/>
      <c r="S221" s="733"/>
      <c r="T221" s="734"/>
      <c r="U221" s="34"/>
      <c r="V221" s="34"/>
      <c r="W221" s="35" t="s">
        <v>68</v>
      </c>
      <c r="X221" s="723">
        <v>405</v>
      </c>
      <c r="Y221" s="724">
        <f t="shared" si="31"/>
        <v>405.59999999999997</v>
      </c>
      <c r="Z221" s="36">
        <f t="shared" si="36"/>
        <v>1.10019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447.52499999999998</v>
      </c>
      <c r="BN221" s="64">
        <f t="shared" si="33"/>
        <v>448.18800000000005</v>
      </c>
      <c r="BO221" s="64">
        <f t="shared" si="34"/>
        <v>0.92719780219780223</v>
      </c>
      <c r="BP221" s="64">
        <f t="shared" si="35"/>
        <v>0.9285714285714286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3"/>
      <c r="R222" s="733"/>
      <c r="S222" s="733"/>
      <c r="T222" s="734"/>
      <c r="U222" s="34"/>
      <c r="V222" s="34"/>
      <c r="W222" s="35" t="s">
        <v>68</v>
      </c>
      <c r="X222" s="723">
        <v>242</v>
      </c>
      <c r="Y222" s="724">
        <f t="shared" si="31"/>
        <v>242.39999999999998</v>
      </c>
      <c r="Z222" s="36">
        <f t="shared" si="36"/>
        <v>0.65751000000000004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267.41000000000003</v>
      </c>
      <c r="BN222" s="64">
        <f t="shared" si="33"/>
        <v>267.85199999999998</v>
      </c>
      <c r="BO222" s="64">
        <f t="shared" si="34"/>
        <v>0.55402930402930417</v>
      </c>
      <c r="BP222" s="64">
        <f t="shared" si="35"/>
        <v>0.55494505494505497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101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3"/>
      <c r="R223" s="733"/>
      <c r="S223" s="733"/>
      <c r="T223" s="734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3"/>
      <c r="R224" s="733"/>
      <c r="S224" s="733"/>
      <c r="T224" s="734"/>
      <c r="U224" s="34"/>
      <c r="V224" s="34"/>
      <c r="W224" s="35" t="s">
        <v>68</v>
      </c>
      <c r="X224" s="723">
        <v>110</v>
      </c>
      <c r="Y224" s="724">
        <f t="shared" si="31"/>
        <v>110.39999999999999</v>
      </c>
      <c r="Z224" s="36">
        <f t="shared" si="36"/>
        <v>0.29946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121.55000000000001</v>
      </c>
      <c r="BN224" s="64">
        <f t="shared" si="33"/>
        <v>121.992</v>
      </c>
      <c r="BO224" s="64">
        <f t="shared" si="34"/>
        <v>0.25183150183150188</v>
      </c>
      <c r="BP224" s="64">
        <f t="shared" si="35"/>
        <v>0.25274725274725279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8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3"/>
      <c r="R225" s="733"/>
      <c r="S225" s="733"/>
      <c r="T225" s="734"/>
      <c r="U225" s="34"/>
      <c r="V225" s="34"/>
      <c r="W225" s="35" t="s">
        <v>68</v>
      </c>
      <c r="X225" s="723">
        <v>77</v>
      </c>
      <c r="Y225" s="724">
        <f t="shared" si="31"/>
        <v>79.2</v>
      </c>
      <c r="Z225" s="36">
        <f t="shared" si="36"/>
        <v>0.21482999999999999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85.277500000000003</v>
      </c>
      <c r="BN225" s="64">
        <f t="shared" si="33"/>
        <v>87.713999999999999</v>
      </c>
      <c r="BO225" s="64">
        <f t="shared" si="34"/>
        <v>0.17628205128205132</v>
      </c>
      <c r="BP225" s="64">
        <f t="shared" si="35"/>
        <v>0.18131868131868134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872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3"/>
      <c r="R226" s="733"/>
      <c r="S226" s="733"/>
      <c r="T226" s="734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57"/>
      <c r="B227" s="739"/>
      <c r="C227" s="739"/>
      <c r="D227" s="739"/>
      <c r="E227" s="739"/>
      <c r="F227" s="739"/>
      <c r="G227" s="739"/>
      <c r="H227" s="739"/>
      <c r="I227" s="739"/>
      <c r="J227" s="739"/>
      <c r="K227" s="739"/>
      <c r="L227" s="739"/>
      <c r="M227" s="739"/>
      <c r="N227" s="739"/>
      <c r="O227" s="758"/>
      <c r="P227" s="735" t="s">
        <v>79</v>
      </c>
      <c r="Q227" s="736"/>
      <c r="R227" s="736"/>
      <c r="S227" s="736"/>
      <c r="T227" s="736"/>
      <c r="U227" s="736"/>
      <c r="V227" s="737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416.82471264367814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419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2.7775699999999999</v>
      </c>
      <c r="AA227" s="726"/>
      <c r="AB227" s="726"/>
      <c r="AC227" s="726"/>
    </row>
    <row r="228" spans="1:68" x14ac:dyDescent="0.2">
      <c r="A228" s="739"/>
      <c r="B228" s="739"/>
      <c r="C228" s="739"/>
      <c r="D228" s="739"/>
      <c r="E228" s="739"/>
      <c r="F228" s="739"/>
      <c r="G228" s="739"/>
      <c r="H228" s="739"/>
      <c r="I228" s="739"/>
      <c r="J228" s="739"/>
      <c r="K228" s="739"/>
      <c r="L228" s="739"/>
      <c r="M228" s="739"/>
      <c r="N228" s="739"/>
      <c r="O228" s="758"/>
      <c r="P228" s="735" t="s">
        <v>79</v>
      </c>
      <c r="Q228" s="736"/>
      <c r="R228" s="736"/>
      <c r="S228" s="736"/>
      <c r="T228" s="736"/>
      <c r="U228" s="736"/>
      <c r="V228" s="737"/>
      <c r="W228" s="37" t="s">
        <v>68</v>
      </c>
      <c r="X228" s="725">
        <f>IFERROR(SUM(X215:X226),"0")</f>
        <v>1025</v>
      </c>
      <c r="Y228" s="725">
        <f>IFERROR(SUM(Y215:Y226),"0")</f>
        <v>1030.8</v>
      </c>
      <c r="Z228" s="37"/>
      <c r="AA228" s="726"/>
      <c r="AB228" s="726"/>
      <c r="AC228" s="726"/>
    </row>
    <row r="229" spans="1:68" ht="14.25" hidden="1" customHeight="1" x14ac:dyDescent="0.25">
      <c r="A229" s="741" t="s">
        <v>174</v>
      </c>
      <c r="B229" s="739"/>
      <c r="C229" s="739"/>
      <c r="D229" s="739"/>
      <c r="E229" s="739"/>
      <c r="F229" s="739"/>
      <c r="G229" s="739"/>
      <c r="H229" s="739"/>
      <c r="I229" s="739"/>
      <c r="J229" s="739"/>
      <c r="K229" s="739"/>
      <c r="L229" s="739"/>
      <c r="M229" s="739"/>
      <c r="N229" s="739"/>
      <c r="O229" s="739"/>
      <c r="P229" s="739"/>
      <c r="Q229" s="739"/>
      <c r="R229" s="739"/>
      <c r="S229" s="739"/>
      <c r="T229" s="739"/>
      <c r="U229" s="739"/>
      <c r="V229" s="739"/>
      <c r="W229" s="739"/>
      <c r="X229" s="739"/>
      <c r="Y229" s="739"/>
      <c r="Z229" s="739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1068" t="s">
        <v>393</v>
      </c>
      <c r="Q230" s="733"/>
      <c r="R230" s="733"/>
      <c r="S230" s="733"/>
      <c r="T230" s="734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11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3"/>
      <c r="R231" s="733"/>
      <c r="S231" s="733"/>
      <c r="T231" s="734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3"/>
      <c r="R232" s="733"/>
      <c r="S232" s="733"/>
      <c r="T232" s="734"/>
      <c r="U232" s="34"/>
      <c r="V232" s="34"/>
      <c r="W232" s="35" t="s">
        <v>68</v>
      </c>
      <c r="X232" s="723">
        <v>5</v>
      </c>
      <c r="Y232" s="724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5.5250000000000012</v>
      </c>
      <c r="BN232" s="64">
        <f>IFERROR(Y232*I232/H232,"0")</f>
        <v>7.9560000000000004</v>
      </c>
      <c r="BO232" s="64">
        <f>IFERROR(1/J232*(X232/H232),"0")</f>
        <v>1.1446886446886448E-2</v>
      </c>
      <c r="BP232" s="64">
        <f>IFERROR(1/J232*(Y232/H232),"0")</f>
        <v>1.6483516483516484E-2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3"/>
      <c r="R233" s="733"/>
      <c r="S233" s="733"/>
      <c r="T233" s="734"/>
      <c r="U233" s="34"/>
      <c r="V233" s="34"/>
      <c r="W233" s="35" t="s">
        <v>68</v>
      </c>
      <c r="X233" s="723">
        <v>15</v>
      </c>
      <c r="Y233" s="724">
        <f>IFERROR(IF(X233="",0,CEILING((X233/$H233),1)*$H233),"")</f>
        <v>16.8</v>
      </c>
      <c r="Z233" s="36">
        <f>IFERROR(IF(Y233=0,"",ROUNDUP(Y233/H233,0)*0.00651),"")</f>
        <v>4.5569999999999999E-2</v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16.575000000000003</v>
      </c>
      <c r="BN233" s="64">
        <f>IFERROR(Y233*I233/H233,"0")</f>
        <v>18.564000000000004</v>
      </c>
      <c r="BO233" s="64">
        <f>IFERROR(1/J233*(X233/H233),"0")</f>
        <v>3.4340659340659344E-2</v>
      </c>
      <c r="BP233" s="64">
        <f>IFERROR(1/J233*(Y233/H233),"0")</f>
        <v>3.8461538461538471E-2</v>
      </c>
    </row>
    <row r="234" spans="1:68" x14ac:dyDescent="0.2">
      <c r="A234" s="757"/>
      <c r="B234" s="739"/>
      <c r="C234" s="739"/>
      <c r="D234" s="739"/>
      <c r="E234" s="739"/>
      <c r="F234" s="739"/>
      <c r="G234" s="739"/>
      <c r="H234" s="739"/>
      <c r="I234" s="739"/>
      <c r="J234" s="739"/>
      <c r="K234" s="739"/>
      <c r="L234" s="739"/>
      <c r="M234" s="739"/>
      <c r="N234" s="739"/>
      <c r="O234" s="758"/>
      <c r="P234" s="735" t="s">
        <v>79</v>
      </c>
      <c r="Q234" s="736"/>
      <c r="R234" s="736"/>
      <c r="S234" s="736"/>
      <c r="T234" s="736"/>
      <c r="U234" s="736"/>
      <c r="V234" s="737"/>
      <c r="W234" s="37" t="s">
        <v>80</v>
      </c>
      <c r="X234" s="725">
        <f>IFERROR(X230/H230,"0")+IFERROR(X231/H231,"0")+IFERROR(X232/H232,"0")+IFERROR(X233/H233,"0")</f>
        <v>8.3333333333333339</v>
      </c>
      <c r="Y234" s="725">
        <f>IFERROR(Y230/H230,"0")+IFERROR(Y231/H231,"0")+IFERROR(Y232/H232,"0")+IFERROR(Y233/H233,"0")</f>
        <v>10</v>
      </c>
      <c r="Z234" s="725">
        <f>IFERROR(IF(Z230="",0,Z230),"0")+IFERROR(IF(Z231="",0,Z231),"0")+IFERROR(IF(Z232="",0,Z232),"0")+IFERROR(IF(Z233="",0,Z233),"0")</f>
        <v>6.5099999999999991E-2</v>
      </c>
      <c r="AA234" s="726"/>
      <c r="AB234" s="726"/>
      <c r="AC234" s="726"/>
    </row>
    <row r="235" spans="1:68" x14ac:dyDescent="0.2">
      <c r="A235" s="739"/>
      <c r="B235" s="739"/>
      <c r="C235" s="739"/>
      <c r="D235" s="739"/>
      <c r="E235" s="739"/>
      <c r="F235" s="739"/>
      <c r="G235" s="739"/>
      <c r="H235" s="739"/>
      <c r="I235" s="739"/>
      <c r="J235" s="739"/>
      <c r="K235" s="739"/>
      <c r="L235" s="739"/>
      <c r="M235" s="739"/>
      <c r="N235" s="739"/>
      <c r="O235" s="758"/>
      <c r="P235" s="735" t="s">
        <v>79</v>
      </c>
      <c r="Q235" s="736"/>
      <c r="R235" s="736"/>
      <c r="S235" s="736"/>
      <c r="T235" s="736"/>
      <c r="U235" s="736"/>
      <c r="V235" s="737"/>
      <c r="W235" s="37" t="s">
        <v>68</v>
      </c>
      <c r="X235" s="725">
        <f>IFERROR(SUM(X230:X233),"0")</f>
        <v>20</v>
      </c>
      <c r="Y235" s="725">
        <f>IFERROR(SUM(Y230:Y233),"0")</f>
        <v>24</v>
      </c>
      <c r="Z235" s="37"/>
      <c r="AA235" s="726"/>
      <c r="AB235" s="726"/>
      <c r="AC235" s="726"/>
    </row>
    <row r="236" spans="1:68" ht="16.5" hidden="1" customHeight="1" x14ac:dyDescent="0.25">
      <c r="A236" s="743" t="s">
        <v>403</v>
      </c>
      <c r="B236" s="739"/>
      <c r="C236" s="739"/>
      <c r="D236" s="739"/>
      <c r="E236" s="739"/>
      <c r="F236" s="739"/>
      <c r="G236" s="739"/>
      <c r="H236" s="739"/>
      <c r="I236" s="739"/>
      <c r="J236" s="739"/>
      <c r="K236" s="739"/>
      <c r="L236" s="739"/>
      <c r="M236" s="739"/>
      <c r="N236" s="739"/>
      <c r="O236" s="739"/>
      <c r="P236" s="739"/>
      <c r="Q236" s="739"/>
      <c r="R236" s="739"/>
      <c r="S236" s="739"/>
      <c r="T236" s="739"/>
      <c r="U236" s="739"/>
      <c r="V236" s="739"/>
      <c r="W236" s="739"/>
      <c r="X236" s="739"/>
      <c r="Y236" s="739"/>
      <c r="Z236" s="739"/>
      <c r="AA236" s="718"/>
      <c r="AB236" s="718"/>
      <c r="AC236" s="718"/>
    </row>
    <row r="237" spans="1:68" ht="14.25" hidden="1" customHeight="1" x14ac:dyDescent="0.25">
      <c r="A237" s="741" t="s">
        <v>89</v>
      </c>
      <c r="B237" s="739"/>
      <c r="C237" s="739"/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739"/>
      <c r="R237" s="739"/>
      <c r="S237" s="739"/>
      <c r="T237" s="739"/>
      <c r="U237" s="739"/>
      <c r="V237" s="739"/>
      <c r="W237" s="739"/>
      <c r="X237" s="739"/>
      <c r="Y237" s="739"/>
      <c r="Z237" s="739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3"/>
      <c r="R238" s="733"/>
      <c r="S238" s="733"/>
      <c r="T238" s="734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10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3"/>
      <c r="R239" s="733"/>
      <c r="S239" s="733"/>
      <c r="T239" s="734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3"/>
      <c r="R240" s="733"/>
      <c r="S240" s="733"/>
      <c r="T240" s="734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3"/>
      <c r="R241" s="733"/>
      <c r="S241" s="733"/>
      <c r="T241" s="734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57"/>
      <c r="B242" s="739"/>
      <c r="C242" s="739"/>
      <c r="D242" s="739"/>
      <c r="E242" s="739"/>
      <c r="F242" s="739"/>
      <c r="G242" s="739"/>
      <c r="H242" s="739"/>
      <c r="I242" s="739"/>
      <c r="J242" s="739"/>
      <c r="K242" s="739"/>
      <c r="L242" s="739"/>
      <c r="M242" s="739"/>
      <c r="N242" s="739"/>
      <c r="O242" s="758"/>
      <c r="P242" s="735" t="s">
        <v>79</v>
      </c>
      <c r="Q242" s="736"/>
      <c r="R242" s="736"/>
      <c r="S242" s="736"/>
      <c r="T242" s="736"/>
      <c r="U242" s="736"/>
      <c r="V242" s="737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9"/>
      <c r="B243" s="739"/>
      <c r="C243" s="739"/>
      <c r="D243" s="739"/>
      <c r="E243" s="739"/>
      <c r="F243" s="739"/>
      <c r="G243" s="739"/>
      <c r="H243" s="739"/>
      <c r="I243" s="739"/>
      <c r="J243" s="739"/>
      <c r="K243" s="739"/>
      <c r="L243" s="739"/>
      <c r="M243" s="739"/>
      <c r="N243" s="739"/>
      <c r="O243" s="758"/>
      <c r="P243" s="735" t="s">
        <v>79</v>
      </c>
      <c r="Q243" s="736"/>
      <c r="R243" s="736"/>
      <c r="S243" s="736"/>
      <c r="T243" s="736"/>
      <c r="U243" s="736"/>
      <c r="V243" s="737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743" t="s">
        <v>414</v>
      </c>
      <c r="B244" s="739"/>
      <c r="C244" s="739"/>
      <c r="D244" s="739"/>
      <c r="E244" s="739"/>
      <c r="F244" s="739"/>
      <c r="G244" s="739"/>
      <c r="H244" s="739"/>
      <c r="I244" s="739"/>
      <c r="J244" s="739"/>
      <c r="K244" s="739"/>
      <c r="L244" s="739"/>
      <c r="M244" s="739"/>
      <c r="N244" s="739"/>
      <c r="O244" s="739"/>
      <c r="P244" s="739"/>
      <c r="Q244" s="739"/>
      <c r="R244" s="739"/>
      <c r="S244" s="739"/>
      <c r="T244" s="739"/>
      <c r="U244" s="739"/>
      <c r="V244" s="739"/>
      <c r="W244" s="739"/>
      <c r="X244" s="739"/>
      <c r="Y244" s="739"/>
      <c r="Z244" s="739"/>
      <c r="AA244" s="718"/>
      <c r="AB244" s="718"/>
      <c r="AC244" s="718"/>
    </row>
    <row r="245" spans="1:68" ht="14.25" hidden="1" customHeight="1" x14ac:dyDescent="0.25">
      <c r="A245" s="741" t="s">
        <v>89</v>
      </c>
      <c r="B245" s="739"/>
      <c r="C245" s="739"/>
      <c r="D245" s="739"/>
      <c r="E245" s="739"/>
      <c r="F245" s="739"/>
      <c r="G245" s="739"/>
      <c r="H245" s="739"/>
      <c r="I245" s="739"/>
      <c r="J245" s="739"/>
      <c r="K245" s="739"/>
      <c r="L245" s="739"/>
      <c r="M245" s="739"/>
      <c r="N245" s="739"/>
      <c r="O245" s="739"/>
      <c r="P245" s="739"/>
      <c r="Q245" s="739"/>
      <c r="R245" s="739"/>
      <c r="S245" s="739"/>
      <c r="T245" s="739"/>
      <c r="U245" s="739"/>
      <c r="V245" s="739"/>
      <c r="W245" s="739"/>
      <c r="X245" s="739"/>
      <c r="Y245" s="739"/>
      <c r="Z245" s="739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10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3"/>
      <c r="R246" s="733"/>
      <c r="S246" s="733"/>
      <c r="T246" s="734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8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3"/>
      <c r="R247" s="733"/>
      <c r="S247" s="733"/>
      <c r="T247" s="734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3"/>
      <c r="R248" s="733"/>
      <c r="S248" s="733"/>
      <c r="T248" s="734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3"/>
      <c r="R249" s="733"/>
      <c r="S249" s="733"/>
      <c r="T249" s="734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10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3"/>
      <c r="R250" s="733"/>
      <c r="S250" s="733"/>
      <c r="T250" s="734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8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3"/>
      <c r="R251" s="733"/>
      <c r="S251" s="733"/>
      <c r="T251" s="734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3"/>
      <c r="R252" s="733"/>
      <c r="S252" s="733"/>
      <c r="T252" s="734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3"/>
      <c r="R253" s="733"/>
      <c r="S253" s="733"/>
      <c r="T253" s="734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3"/>
      <c r="R254" s="733"/>
      <c r="S254" s="733"/>
      <c r="T254" s="734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57"/>
      <c r="B255" s="739"/>
      <c r="C255" s="739"/>
      <c r="D255" s="739"/>
      <c r="E255" s="739"/>
      <c r="F255" s="739"/>
      <c r="G255" s="739"/>
      <c r="H255" s="739"/>
      <c r="I255" s="739"/>
      <c r="J255" s="739"/>
      <c r="K255" s="739"/>
      <c r="L255" s="739"/>
      <c r="M255" s="739"/>
      <c r="N255" s="739"/>
      <c r="O255" s="758"/>
      <c r="P255" s="735" t="s">
        <v>79</v>
      </c>
      <c r="Q255" s="736"/>
      <c r="R255" s="736"/>
      <c r="S255" s="736"/>
      <c r="T255" s="736"/>
      <c r="U255" s="736"/>
      <c r="V255" s="737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9"/>
      <c r="B256" s="739"/>
      <c r="C256" s="739"/>
      <c r="D256" s="739"/>
      <c r="E256" s="739"/>
      <c r="F256" s="739"/>
      <c r="G256" s="739"/>
      <c r="H256" s="739"/>
      <c r="I256" s="739"/>
      <c r="J256" s="739"/>
      <c r="K256" s="739"/>
      <c r="L256" s="739"/>
      <c r="M256" s="739"/>
      <c r="N256" s="739"/>
      <c r="O256" s="758"/>
      <c r="P256" s="735" t="s">
        <v>79</v>
      </c>
      <c r="Q256" s="736"/>
      <c r="R256" s="736"/>
      <c r="S256" s="736"/>
      <c r="T256" s="736"/>
      <c r="U256" s="736"/>
      <c r="V256" s="737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41" t="s">
        <v>134</v>
      </c>
      <c r="B257" s="739"/>
      <c r="C257" s="739"/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101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3"/>
      <c r="R258" s="733"/>
      <c r="S258" s="733"/>
      <c r="T258" s="734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57"/>
      <c r="B259" s="739"/>
      <c r="C259" s="739"/>
      <c r="D259" s="739"/>
      <c r="E259" s="739"/>
      <c r="F259" s="739"/>
      <c r="G259" s="739"/>
      <c r="H259" s="739"/>
      <c r="I259" s="739"/>
      <c r="J259" s="739"/>
      <c r="K259" s="739"/>
      <c r="L259" s="739"/>
      <c r="M259" s="739"/>
      <c r="N259" s="739"/>
      <c r="O259" s="758"/>
      <c r="P259" s="735" t="s">
        <v>79</v>
      </c>
      <c r="Q259" s="736"/>
      <c r="R259" s="736"/>
      <c r="S259" s="736"/>
      <c r="T259" s="736"/>
      <c r="U259" s="736"/>
      <c r="V259" s="737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9"/>
      <c r="B260" s="739"/>
      <c r="C260" s="739"/>
      <c r="D260" s="739"/>
      <c r="E260" s="739"/>
      <c r="F260" s="739"/>
      <c r="G260" s="739"/>
      <c r="H260" s="739"/>
      <c r="I260" s="739"/>
      <c r="J260" s="739"/>
      <c r="K260" s="739"/>
      <c r="L260" s="739"/>
      <c r="M260" s="739"/>
      <c r="N260" s="739"/>
      <c r="O260" s="758"/>
      <c r="P260" s="735" t="s">
        <v>79</v>
      </c>
      <c r="Q260" s="736"/>
      <c r="R260" s="736"/>
      <c r="S260" s="736"/>
      <c r="T260" s="736"/>
      <c r="U260" s="736"/>
      <c r="V260" s="737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743" t="s">
        <v>440</v>
      </c>
      <c r="B261" s="739"/>
      <c r="C261" s="739"/>
      <c r="D261" s="739"/>
      <c r="E261" s="739"/>
      <c r="F261" s="739"/>
      <c r="G261" s="739"/>
      <c r="H261" s="739"/>
      <c r="I261" s="739"/>
      <c r="J261" s="739"/>
      <c r="K261" s="739"/>
      <c r="L261" s="739"/>
      <c r="M261" s="739"/>
      <c r="N261" s="739"/>
      <c r="O261" s="739"/>
      <c r="P261" s="739"/>
      <c r="Q261" s="739"/>
      <c r="R261" s="739"/>
      <c r="S261" s="739"/>
      <c r="T261" s="739"/>
      <c r="U261" s="739"/>
      <c r="V261" s="739"/>
      <c r="W261" s="739"/>
      <c r="X261" s="739"/>
      <c r="Y261" s="739"/>
      <c r="Z261" s="739"/>
      <c r="AA261" s="718"/>
      <c r="AB261" s="718"/>
      <c r="AC261" s="718"/>
    </row>
    <row r="262" spans="1:68" ht="14.25" hidden="1" customHeight="1" x14ac:dyDescent="0.25">
      <c r="A262" s="741" t="s">
        <v>89</v>
      </c>
      <c r="B262" s="739"/>
      <c r="C262" s="739"/>
      <c r="D262" s="739"/>
      <c r="E262" s="739"/>
      <c r="F262" s="739"/>
      <c r="G262" s="739"/>
      <c r="H262" s="739"/>
      <c r="I262" s="739"/>
      <c r="J262" s="739"/>
      <c r="K262" s="739"/>
      <c r="L262" s="739"/>
      <c r="M262" s="739"/>
      <c r="N262" s="739"/>
      <c r="O262" s="739"/>
      <c r="P262" s="739"/>
      <c r="Q262" s="739"/>
      <c r="R262" s="739"/>
      <c r="S262" s="739"/>
      <c r="T262" s="739"/>
      <c r="U262" s="739"/>
      <c r="V262" s="739"/>
      <c r="W262" s="739"/>
      <c r="X262" s="739"/>
      <c r="Y262" s="739"/>
      <c r="Z262" s="739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7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3"/>
      <c r="R263" s="733"/>
      <c r="S263" s="733"/>
      <c r="T263" s="734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10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3"/>
      <c r="R264" s="733"/>
      <c r="S264" s="733"/>
      <c r="T264" s="734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10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3"/>
      <c r="R265" s="733"/>
      <c r="S265" s="733"/>
      <c r="T265" s="734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0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3"/>
      <c r="R266" s="733"/>
      <c r="S266" s="733"/>
      <c r="T266" s="734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3"/>
      <c r="R267" s="733"/>
      <c r="S267" s="733"/>
      <c r="T267" s="734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106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3"/>
      <c r="R268" s="733"/>
      <c r="S268" s="733"/>
      <c r="T268" s="734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3"/>
      <c r="R269" s="733"/>
      <c r="S269" s="733"/>
      <c r="T269" s="734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3"/>
      <c r="R270" s="733"/>
      <c r="S270" s="733"/>
      <c r="T270" s="734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0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3"/>
      <c r="R271" s="733"/>
      <c r="S271" s="733"/>
      <c r="T271" s="734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57"/>
      <c r="B272" s="739"/>
      <c r="C272" s="739"/>
      <c r="D272" s="739"/>
      <c r="E272" s="739"/>
      <c r="F272" s="739"/>
      <c r="G272" s="739"/>
      <c r="H272" s="739"/>
      <c r="I272" s="739"/>
      <c r="J272" s="739"/>
      <c r="K272" s="739"/>
      <c r="L272" s="739"/>
      <c r="M272" s="739"/>
      <c r="N272" s="739"/>
      <c r="O272" s="758"/>
      <c r="P272" s="735" t="s">
        <v>79</v>
      </c>
      <c r="Q272" s="736"/>
      <c r="R272" s="736"/>
      <c r="S272" s="736"/>
      <c r="T272" s="736"/>
      <c r="U272" s="736"/>
      <c r="V272" s="737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9"/>
      <c r="B273" s="739"/>
      <c r="C273" s="739"/>
      <c r="D273" s="739"/>
      <c r="E273" s="739"/>
      <c r="F273" s="739"/>
      <c r="G273" s="739"/>
      <c r="H273" s="739"/>
      <c r="I273" s="739"/>
      <c r="J273" s="739"/>
      <c r="K273" s="739"/>
      <c r="L273" s="739"/>
      <c r="M273" s="739"/>
      <c r="N273" s="739"/>
      <c r="O273" s="758"/>
      <c r="P273" s="735" t="s">
        <v>79</v>
      </c>
      <c r="Q273" s="736"/>
      <c r="R273" s="736"/>
      <c r="S273" s="736"/>
      <c r="T273" s="736"/>
      <c r="U273" s="736"/>
      <c r="V273" s="737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743" t="s">
        <v>467</v>
      </c>
      <c r="B274" s="739"/>
      <c r="C274" s="739"/>
      <c r="D274" s="739"/>
      <c r="E274" s="739"/>
      <c r="F274" s="739"/>
      <c r="G274" s="739"/>
      <c r="H274" s="739"/>
      <c r="I274" s="739"/>
      <c r="J274" s="739"/>
      <c r="K274" s="739"/>
      <c r="L274" s="739"/>
      <c r="M274" s="739"/>
      <c r="N274" s="739"/>
      <c r="O274" s="739"/>
      <c r="P274" s="739"/>
      <c r="Q274" s="739"/>
      <c r="R274" s="739"/>
      <c r="S274" s="739"/>
      <c r="T274" s="739"/>
      <c r="U274" s="739"/>
      <c r="V274" s="739"/>
      <c r="W274" s="739"/>
      <c r="X274" s="739"/>
      <c r="Y274" s="739"/>
      <c r="Z274" s="739"/>
      <c r="AA274" s="718"/>
      <c r="AB274" s="718"/>
      <c r="AC274" s="718"/>
    </row>
    <row r="275" spans="1:68" ht="14.25" hidden="1" customHeight="1" x14ac:dyDescent="0.25">
      <c r="A275" s="741" t="s">
        <v>89</v>
      </c>
      <c r="B275" s="739"/>
      <c r="C275" s="739"/>
      <c r="D275" s="739"/>
      <c r="E275" s="739"/>
      <c r="F275" s="739"/>
      <c r="G275" s="739"/>
      <c r="H275" s="739"/>
      <c r="I275" s="739"/>
      <c r="J275" s="739"/>
      <c r="K275" s="739"/>
      <c r="L275" s="739"/>
      <c r="M275" s="739"/>
      <c r="N275" s="739"/>
      <c r="O275" s="739"/>
      <c r="P275" s="739"/>
      <c r="Q275" s="739"/>
      <c r="R275" s="739"/>
      <c r="S275" s="739"/>
      <c r="T275" s="739"/>
      <c r="U275" s="739"/>
      <c r="V275" s="739"/>
      <c r="W275" s="739"/>
      <c r="X275" s="739"/>
      <c r="Y275" s="739"/>
      <c r="Z275" s="739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3"/>
      <c r="R276" s="733"/>
      <c r="S276" s="733"/>
      <c r="T276" s="734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57"/>
      <c r="B277" s="739"/>
      <c r="C277" s="739"/>
      <c r="D277" s="739"/>
      <c r="E277" s="739"/>
      <c r="F277" s="739"/>
      <c r="G277" s="739"/>
      <c r="H277" s="739"/>
      <c r="I277" s="739"/>
      <c r="J277" s="739"/>
      <c r="K277" s="739"/>
      <c r="L277" s="739"/>
      <c r="M277" s="739"/>
      <c r="N277" s="739"/>
      <c r="O277" s="758"/>
      <c r="P277" s="735" t="s">
        <v>79</v>
      </c>
      <c r="Q277" s="736"/>
      <c r="R277" s="736"/>
      <c r="S277" s="736"/>
      <c r="T277" s="736"/>
      <c r="U277" s="736"/>
      <c r="V277" s="737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9"/>
      <c r="B278" s="739"/>
      <c r="C278" s="739"/>
      <c r="D278" s="739"/>
      <c r="E278" s="739"/>
      <c r="F278" s="739"/>
      <c r="G278" s="739"/>
      <c r="H278" s="739"/>
      <c r="I278" s="739"/>
      <c r="J278" s="739"/>
      <c r="K278" s="739"/>
      <c r="L278" s="739"/>
      <c r="M278" s="739"/>
      <c r="N278" s="739"/>
      <c r="O278" s="758"/>
      <c r="P278" s="735" t="s">
        <v>79</v>
      </c>
      <c r="Q278" s="736"/>
      <c r="R278" s="736"/>
      <c r="S278" s="736"/>
      <c r="T278" s="736"/>
      <c r="U278" s="736"/>
      <c r="V278" s="737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743" t="s">
        <v>470</v>
      </c>
      <c r="B279" s="739"/>
      <c r="C279" s="739"/>
      <c r="D279" s="739"/>
      <c r="E279" s="739"/>
      <c r="F279" s="739"/>
      <c r="G279" s="739"/>
      <c r="H279" s="739"/>
      <c r="I279" s="739"/>
      <c r="J279" s="739"/>
      <c r="K279" s="739"/>
      <c r="L279" s="739"/>
      <c r="M279" s="739"/>
      <c r="N279" s="739"/>
      <c r="O279" s="739"/>
      <c r="P279" s="739"/>
      <c r="Q279" s="739"/>
      <c r="R279" s="739"/>
      <c r="S279" s="739"/>
      <c r="T279" s="739"/>
      <c r="U279" s="739"/>
      <c r="V279" s="739"/>
      <c r="W279" s="739"/>
      <c r="X279" s="739"/>
      <c r="Y279" s="739"/>
      <c r="Z279" s="739"/>
      <c r="AA279" s="718"/>
      <c r="AB279" s="718"/>
      <c r="AC279" s="718"/>
    </row>
    <row r="280" spans="1:68" ht="14.25" hidden="1" customHeight="1" x14ac:dyDescent="0.25">
      <c r="A280" s="741" t="s">
        <v>89</v>
      </c>
      <c r="B280" s="739"/>
      <c r="C280" s="739"/>
      <c r="D280" s="739"/>
      <c r="E280" s="739"/>
      <c r="F280" s="739"/>
      <c r="G280" s="739"/>
      <c r="H280" s="739"/>
      <c r="I280" s="739"/>
      <c r="J280" s="739"/>
      <c r="K280" s="739"/>
      <c r="L280" s="739"/>
      <c r="M280" s="739"/>
      <c r="N280" s="739"/>
      <c r="O280" s="739"/>
      <c r="P280" s="739"/>
      <c r="Q280" s="739"/>
      <c r="R280" s="739"/>
      <c r="S280" s="739"/>
      <c r="T280" s="739"/>
      <c r="U280" s="739"/>
      <c r="V280" s="739"/>
      <c r="W280" s="739"/>
      <c r="X280" s="739"/>
      <c r="Y280" s="739"/>
      <c r="Z280" s="739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10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3"/>
      <c r="R281" s="733"/>
      <c r="S281" s="733"/>
      <c r="T281" s="734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3"/>
      <c r="R282" s="733"/>
      <c r="S282" s="733"/>
      <c r="T282" s="734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3"/>
      <c r="R283" s="733"/>
      <c r="S283" s="733"/>
      <c r="T283" s="734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57"/>
      <c r="B284" s="739"/>
      <c r="C284" s="739"/>
      <c r="D284" s="739"/>
      <c r="E284" s="739"/>
      <c r="F284" s="739"/>
      <c r="G284" s="739"/>
      <c r="H284" s="739"/>
      <c r="I284" s="739"/>
      <c r="J284" s="739"/>
      <c r="K284" s="739"/>
      <c r="L284" s="739"/>
      <c r="M284" s="739"/>
      <c r="N284" s="739"/>
      <c r="O284" s="758"/>
      <c r="P284" s="735" t="s">
        <v>79</v>
      </c>
      <c r="Q284" s="736"/>
      <c r="R284" s="736"/>
      <c r="S284" s="736"/>
      <c r="T284" s="736"/>
      <c r="U284" s="736"/>
      <c r="V284" s="737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9"/>
      <c r="B285" s="739"/>
      <c r="C285" s="739"/>
      <c r="D285" s="739"/>
      <c r="E285" s="739"/>
      <c r="F285" s="739"/>
      <c r="G285" s="739"/>
      <c r="H285" s="739"/>
      <c r="I285" s="739"/>
      <c r="J285" s="739"/>
      <c r="K285" s="739"/>
      <c r="L285" s="739"/>
      <c r="M285" s="739"/>
      <c r="N285" s="739"/>
      <c r="O285" s="758"/>
      <c r="P285" s="735" t="s">
        <v>79</v>
      </c>
      <c r="Q285" s="736"/>
      <c r="R285" s="736"/>
      <c r="S285" s="736"/>
      <c r="T285" s="736"/>
      <c r="U285" s="736"/>
      <c r="V285" s="737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743" t="s">
        <v>479</v>
      </c>
      <c r="B286" s="739"/>
      <c r="C286" s="739"/>
      <c r="D286" s="739"/>
      <c r="E286" s="739"/>
      <c r="F286" s="739"/>
      <c r="G286" s="739"/>
      <c r="H286" s="739"/>
      <c r="I286" s="739"/>
      <c r="J286" s="739"/>
      <c r="K286" s="739"/>
      <c r="L286" s="739"/>
      <c r="M286" s="739"/>
      <c r="N286" s="739"/>
      <c r="O286" s="739"/>
      <c r="P286" s="739"/>
      <c r="Q286" s="739"/>
      <c r="R286" s="739"/>
      <c r="S286" s="739"/>
      <c r="T286" s="739"/>
      <c r="U286" s="739"/>
      <c r="V286" s="739"/>
      <c r="W286" s="739"/>
      <c r="X286" s="739"/>
      <c r="Y286" s="739"/>
      <c r="Z286" s="739"/>
      <c r="AA286" s="718"/>
      <c r="AB286" s="718"/>
      <c r="AC286" s="718"/>
    </row>
    <row r="287" spans="1:68" ht="14.25" hidden="1" customHeight="1" x14ac:dyDescent="0.25">
      <c r="A287" s="741" t="s">
        <v>63</v>
      </c>
      <c r="B287" s="739"/>
      <c r="C287" s="739"/>
      <c r="D287" s="739"/>
      <c r="E287" s="739"/>
      <c r="F287" s="739"/>
      <c r="G287" s="739"/>
      <c r="H287" s="739"/>
      <c r="I287" s="739"/>
      <c r="J287" s="739"/>
      <c r="K287" s="739"/>
      <c r="L287" s="739"/>
      <c r="M287" s="739"/>
      <c r="N287" s="739"/>
      <c r="O287" s="739"/>
      <c r="P287" s="739"/>
      <c r="Q287" s="739"/>
      <c r="R287" s="739"/>
      <c r="S287" s="739"/>
      <c r="T287" s="739"/>
      <c r="U287" s="739"/>
      <c r="V287" s="739"/>
      <c r="W287" s="739"/>
      <c r="X287" s="739"/>
      <c r="Y287" s="739"/>
      <c r="Z287" s="739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7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3"/>
      <c r="R288" s="733"/>
      <c r="S288" s="733"/>
      <c r="T288" s="734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10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3"/>
      <c r="R289" s="733"/>
      <c r="S289" s="733"/>
      <c r="T289" s="734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11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3"/>
      <c r="R290" s="733"/>
      <c r="S290" s="733"/>
      <c r="T290" s="734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3"/>
      <c r="R291" s="733"/>
      <c r="S291" s="733"/>
      <c r="T291" s="734"/>
      <c r="U291" s="34"/>
      <c r="V291" s="34"/>
      <c r="W291" s="35" t="s">
        <v>68</v>
      </c>
      <c r="X291" s="723">
        <v>53</v>
      </c>
      <c r="Y291" s="724">
        <f>IFERROR(IF(X291="",0,CEILING((X291/$H291),1)*$H291),"")</f>
        <v>55.199999999999996</v>
      </c>
      <c r="Z291" s="36">
        <f>IFERROR(IF(Y291=0,"",ROUNDUP(Y291/H291,0)*0.00651),"")</f>
        <v>0.14973</v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56.975000000000009</v>
      </c>
      <c r="BN291" s="64">
        <f>IFERROR(Y291*I291/H291,"0")</f>
        <v>59.34</v>
      </c>
      <c r="BO291" s="64">
        <f>IFERROR(1/J291*(X291/H291),"0")</f>
        <v>0.12133699633699636</v>
      </c>
      <c r="BP291" s="64">
        <f>IFERROR(1/J291*(Y291/H291),"0")</f>
        <v>0.1263736263736264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7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3"/>
      <c r="R292" s="733"/>
      <c r="S292" s="733"/>
      <c r="T292" s="734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57"/>
      <c r="B293" s="739"/>
      <c r="C293" s="739"/>
      <c r="D293" s="739"/>
      <c r="E293" s="739"/>
      <c r="F293" s="739"/>
      <c r="G293" s="739"/>
      <c r="H293" s="739"/>
      <c r="I293" s="739"/>
      <c r="J293" s="739"/>
      <c r="K293" s="739"/>
      <c r="L293" s="739"/>
      <c r="M293" s="739"/>
      <c r="N293" s="739"/>
      <c r="O293" s="758"/>
      <c r="P293" s="735" t="s">
        <v>79</v>
      </c>
      <c r="Q293" s="736"/>
      <c r="R293" s="736"/>
      <c r="S293" s="736"/>
      <c r="T293" s="736"/>
      <c r="U293" s="736"/>
      <c r="V293" s="737"/>
      <c r="W293" s="37" t="s">
        <v>80</v>
      </c>
      <c r="X293" s="725">
        <f>IFERROR(X288/H288,"0")+IFERROR(X289/H289,"0")+IFERROR(X290/H290,"0")+IFERROR(X291/H291,"0")+IFERROR(X292/H292,"0")</f>
        <v>22.083333333333336</v>
      </c>
      <c r="Y293" s="725">
        <f>IFERROR(Y288/H288,"0")+IFERROR(Y289/H289,"0")+IFERROR(Y290/H290,"0")+IFERROR(Y291/H291,"0")+IFERROR(Y292/H292,"0")</f>
        <v>23</v>
      </c>
      <c r="Z293" s="725">
        <f>IFERROR(IF(Z288="",0,Z288),"0")+IFERROR(IF(Z289="",0,Z289),"0")+IFERROR(IF(Z290="",0,Z290),"0")+IFERROR(IF(Z291="",0,Z291),"0")+IFERROR(IF(Z292="",0,Z292),"0")</f>
        <v>0.14973</v>
      </c>
      <c r="AA293" s="726"/>
      <c r="AB293" s="726"/>
      <c r="AC293" s="726"/>
    </row>
    <row r="294" spans="1:68" x14ac:dyDescent="0.2">
      <c r="A294" s="739"/>
      <c r="B294" s="739"/>
      <c r="C294" s="739"/>
      <c r="D294" s="739"/>
      <c r="E294" s="739"/>
      <c r="F294" s="739"/>
      <c r="G294" s="739"/>
      <c r="H294" s="739"/>
      <c r="I294" s="739"/>
      <c r="J294" s="739"/>
      <c r="K294" s="739"/>
      <c r="L294" s="739"/>
      <c r="M294" s="739"/>
      <c r="N294" s="739"/>
      <c r="O294" s="758"/>
      <c r="P294" s="735" t="s">
        <v>79</v>
      </c>
      <c r="Q294" s="736"/>
      <c r="R294" s="736"/>
      <c r="S294" s="736"/>
      <c r="T294" s="736"/>
      <c r="U294" s="736"/>
      <c r="V294" s="737"/>
      <c r="W294" s="37" t="s">
        <v>68</v>
      </c>
      <c r="X294" s="725">
        <f>IFERROR(SUM(X288:X292),"0")</f>
        <v>53</v>
      </c>
      <c r="Y294" s="725">
        <f>IFERROR(SUM(Y288:Y292),"0")</f>
        <v>55.199999999999996</v>
      </c>
      <c r="Z294" s="37"/>
      <c r="AA294" s="726"/>
      <c r="AB294" s="726"/>
      <c r="AC294" s="726"/>
    </row>
    <row r="295" spans="1:68" ht="16.5" hidden="1" customHeight="1" x14ac:dyDescent="0.25">
      <c r="A295" s="743" t="s">
        <v>495</v>
      </c>
      <c r="B295" s="739"/>
      <c r="C295" s="739"/>
      <c r="D295" s="739"/>
      <c r="E295" s="739"/>
      <c r="F295" s="739"/>
      <c r="G295" s="739"/>
      <c r="H295" s="739"/>
      <c r="I295" s="739"/>
      <c r="J295" s="739"/>
      <c r="K295" s="739"/>
      <c r="L295" s="739"/>
      <c r="M295" s="739"/>
      <c r="N295" s="739"/>
      <c r="O295" s="739"/>
      <c r="P295" s="739"/>
      <c r="Q295" s="739"/>
      <c r="R295" s="739"/>
      <c r="S295" s="739"/>
      <c r="T295" s="739"/>
      <c r="U295" s="739"/>
      <c r="V295" s="739"/>
      <c r="W295" s="739"/>
      <c r="X295" s="739"/>
      <c r="Y295" s="739"/>
      <c r="Z295" s="739"/>
      <c r="AA295" s="718"/>
      <c r="AB295" s="718"/>
      <c r="AC295" s="718"/>
    </row>
    <row r="296" spans="1:68" ht="14.25" hidden="1" customHeight="1" x14ac:dyDescent="0.25">
      <c r="A296" s="741" t="s">
        <v>89</v>
      </c>
      <c r="B296" s="739"/>
      <c r="C296" s="739"/>
      <c r="D296" s="739"/>
      <c r="E296" s="739"/>
      <c r="F296" s="739"/>
      <c r="G296" s="739"/>
      <c r="H296" s="739"/>
      <c r="I296" s="739"/>
      <c r="J296" s="739"/>
      <c r="K296" s="739"/>
      <c r="L296" s="739"/>
      <c r="M296" s="739"/>
      <c r="N296" s="739"/>
      <c r="O296" s="739"/>
      <c r="P296" s="739"/>
      <c r="Q296" s="739"/>
      <c r="R296" s="739"/>
      <c r="S296" s="739"/>
      <c r="T296" s="739"/>
      <c r="U296" s="739"/>
      <c r="V296" s="739"/>
      <c r="W296" s="739"/>
      <c r="X296" s="739"/>
      <c r="Y296" s="739"/>
      <c r="Z296" s="739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7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3"/>
      <c r="R297" s="733"/>
      <c r="S297" s="733"/>
      <c r="T297" s="734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57"/>
      <c r="B298" s="739"/>
      <c r="C298" s="739"/>
      <c r="D298" s="739"/>
      <c r="E298" s="739"/>
      <c r="F298" s="739"/>
      <c r="G298" s="739"/>
      <c r="H298" s="739"/>
      <c r="I298" s="739"/>
      <c r="J298" s="739"/>
      <c r="K298" s="739"/>
      <c r="L298" s="739"/>
      <c r="M298" s="739"/>
      <c r="N298" s="739"/>
      <c r="O298" s="758"/>
      <c r="P298" s="735" t="s">
        <v>79</v>
      </c>
      <c r="Q298" s="736"/>
      <c r="R298" s="736"/>
      <c r="S298" s="736"/>
      <c r="T298" s="736"/>
      <c r="U298" s="736"/>
      <c r="V298" s="737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9"/>
      <c r="B299" s="739"/>
      <c r="C299" s="739"/>
      <c r="D299" s="739"/>
      <c r="E299" s="739"/>
      <c r="F299" s="739"/>
      <c r="G299" s="739"/>
      <c r="H299" s="739"/>
      <c r="I299" s="739"/>
      <c r="J299" s="739"/>
      <c r="K299" s="739"/>
      <c r="L299" s="739"/>
      <c r="M299" s="739"/>
      <c r="N299" s="739"/>
      <c r="O299" s="758"/>
      <c r="P299" s="735" t="s">
        <v>79</v>
      </c>
      <c r="Q299" s="736"/>
      <c r="R299" s="736"/>
      <c r="S299" s="736"/>
      <c r="T299" s="736"/>
      <c r="U299" s="736"/>
      <c r="V299" s="737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41" t="s">
        <v>145</v>
      </c>
      <c r="B300" s="739"/>
      <c r="C300" s="739"/>
      <c r="D300" s="739"/>
      <c r="E300" s="739"/>
      <c r="F300" s="739"/>
      <c r="G300" s="739"/>
      <c r="H300" s="739"/>
      <c r="I300" s="739"/>
      <c r="J300" s="739"/>
      <c r="K300" s="739"/>
      <c r="L300" s="739"/>
      <c r="M300" s="739"/>
      <c r="N300" s="739"/>
      <c r="O300" s="739"/>
      <c r="P300" s="739"/>
      <c r="Q300" s="739"/>
      <c r="R300" s="739"/>
      <c r="S300" s="739"/>
      <c r="T300" s="739"/>
      <c r="U300" s="739"/>
      <c r="V300" s="739"/>
      <c r="W300" s="739"/>
      <c r="X300" s="739"/>
      <c r="Y300" s="739"/>
      <c r="Z300" s="739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3"/>
      <c r="R301" s="733"/>
      <c r="S301" s="733"/>
      <c r="T301" s="734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57"/>
      <c r="B302" s="739"/>
      <c r="C302" s="739"/>
      <c r="D302" s="739"/>
      <c r="E302" s="739"/>
      <c r="F302" s="739"/>
      <c r="G302" s="739"/>
      <c r="H302" s="739"/>
      <c r="I302" s="739"/>
      <c r="J302" s="739"/>
      <c r="K302" s="739"/>
      <c r="L302" s="739"/>
      <c r="M302" s="739"/>
      <c r="N302" s="739"/>
      <c r="O302" s="758"/>
      <c r="P302" s="735" t="s">
        <v>79</v>
      </c>
      <c r="Q302" s="736"/>
      <c r="R302" s="736"/>
      <c r="S302" s="736"/>
      <c r="T302" s="736"/>
      <c r="U302" s="736"/>
      <c r="V302" s="737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9"/>
      <c r="B303" s="739"/>
      <c r="C303" s="739"/>
      <c r="D303" s="739"/>
      <c r="E303" s="739"/>
      <c r="F303" s="739"/>
      <c r="G303" s="739"/>
      <c r="H303" s="739"/>
      <c r="I303" s="739"/>
      <c r="J303" s="739"/>
      <c r="K303" s="739"/>
      <c r="L303" s="739"/>
      <c r="M303" s="739"/>
      <c r="N303" s="739"/>
      <c r="O303" s="758"/>
      <c r="P303" s="735" t="s">
        <v>79</v>
      </c>
      <c r="Q303" s="736"/>
      <c r="R303" s="736"/>
      <c r="S303" s="736"/>
      <c r="T303" s="736"/>
      <c r="U303" s="736"/>
      <c r="V303" s="737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41" t="s">
        <v>63</v>
      </c>
      <c r="B304" s="739"/>
      <c r="C304" s="739"/>
      <c r="D304" s="739"/>
      <c r="E304" s="739"/>
      <c r="F304" s="739"/>
      <c r="G304" s="739"/>
      <c r="H304" s="739"/>
      <c r="I304" s="739"/>
      <c r="J304" s="739"/>
      <c r="K304" s="739"/>
      <c r="L304" s="739"/>
      <c r="M304" s="739"/>
      <c r="N304" s="739"/>
      <c r="O304" s="739"/>
      <c r="P304" s="739"/>
      <c r="Q304" s="739"/>
      <c r="R304" s="739"/>
      <c r="S304" s="739"/>
      <c r="T304" s="739"/>
      <c r="U304" s="739"/>
      <c r="V304" s="739"/>
      <c r="W304" s="739"/>
      <c r="X304" s="739"/>
      <c r="Y304" s="739"/>
      <c r="Z304" s="739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10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3"/>
      <c r="R305" s="733"/>
      <c r="S305" s="733"/>
      <c r="T305" s="734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57"/>
      <c r="B306" s="739"/>
      <c r="C306" s="739"/>
      <c r="D306" s="739"/>
      <c r="E306" s="739"/>
      <c r="F306" s="739"/>
      <c r="G306" s="739"/>
      <c r="H306" s="739"/>
      <c r="I306" s="739"/>
      <c r="J306" s="739"/>
      <c r="K306" s="739"/>
      <c r="L306" s="739"/>
      <c r="M306" s="739"/>
      <c r="N306" s="739"/>
      <c r="O306" s="758"/>
      <c r="P306" s="735" t="s">
        <v>79</v>
      </c>
      <c r="Q306" s="736"/>
      <c r="R306" s="736"/>
      <c r="S306" s="736"/>
      <c r="T306" s="736"/>
      <c r="U306" s="736"/>
      <c r="V306" s="737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9"/>
      <c r="B307" s="739"/>
      <c r="C307" s="739"/>
      <c r="D307" s="739"/>
      <c r="E307" s="739"/>
      <c r="F307" s="739"/>
      <c r="G307" s="739"/>
      <c r="H307" s="739"/>
      <c r="I307" s="739"/>
      <c r="J307" s="739"/>
      <c r="K307" s="739"/>
      <c r="L307" s="739"/>
      <c r="M307" s="739"/>
      <c r="N307" s="739"/>
      <c r="O307" s="758"/>
      <c r="P307" s="735" t="s">
        <v>79</v>
      </c>
      <c r="Q307" s="736"/>
      <c r="R307" s="736"/>
      <c r="S307" s="736"/>
      <c r="T307" s="736"/>
      <c r="U307" s="736"/>
      <c r="V307" s="737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743" t="s">
        <v>505</v>
      </c>
      <c r="B308" s="739"/>
      <c r="C308" s="739"/>
      <c r="D308" s="739"/>
      <c r="E308" s="739"/>
      <c r="F308" s="739"/>
      <c r="G308" s="739"/>
      <c r="H308" s="739"/>
      <c r="I308" s="739"/>
      <c r="J308" s="739"/>
      <c r="K308" s="739"/>
      <c r="L308" s="739"/>
      <c r="M308" s="739"/>
      <c r="N308" s="739"/>
      <c r="O308" s="739"/>
      <c r="P308" s="739"/>
      <c r="Q308" s="739"/>
      <c r="R308" s="739"/>
      <c r="S308" s="739"/>
      <c r="T308" s="739"/>
      <c r="U308" s="739"/>
      <c r="V308" s="739"/>
      <c r="W308" s="739"/>
      <c r="X308" s="739"/>
      <c r="Y308" s="739"/>
      <c r="Z308" s="739"/>
      <c r="AA308" s="718"/>
      <c r="AB308" s="718"/>
      <c r="AC308" s="718"/>
    </row>
    <row r="309" spans="1:68" ht="14.25" hidden="1" customHeight="1" x14ac:dyDescent="0.25">
      <c r="A309" s="741" t="s">
        <v>89</v>
      </c>
      <c r="B309" s="739"/>
      <c r="C309" s="739"/>
      <c r="D309" s="739"/>
      <c r="E309" s="739"/>
      <c r="F309" s="739"/>
      <c r="G309" s="739"/>
      <c r="H309" s="739"/>
      <c r="I309" s="739"/>
      <c r="J309" s="739"/>
      <c r="K309" s="739"/>
      <c r="L309" s="739"/>
      <c r="M309" s="739"/>
      <c r="N309" s="739"/>
      <c r="O309" s="739"/>
      <c r="P309" s="739"/>
      <c r="Q309" s="739"/>
      <c r="R309" s="739"/>
      <c r="S309" s="739"/>
      <c r="T309" s="739"/>
      <c r="U309" s="739"/>
      <c r="V309" s="739"/>
      <c r="W309" s="739"/>
      <c r="X309" s="739"/>
      <c r="Y309" s="739"/>
      <c r="Z309" s="739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3"/>
      <c r="R310" s="733"/>
      <c r="S310" s="733"/>
      <c r="T310" s="734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57"/>
      <c r="B311" s="739"/>
      <c r="C311" s="739"/>
      <c r="D311" s="739"/>
      <c r="E311" s="739"/>
      <c r="F311" s="739"/>
      <c r="G311" s="739"/>
      <c r="H311" s="739"/>
      <c r="I311" s="739"/>
      <c r="J311" s="739"/>
      <c r="K311" s="739"/>
      <c r="L311" s="739"/>
      <c r="M311" s="739"/>
      <c r="N311" s="739"/>
      <c r="O311" s="758"/>
      <c r="P311" s="735" t="s">
        <v>79</v>
      </c>
      <c r="Q311" s="736"/>
      <c r="R311" s="736"/>
      <c r="S311" s="736"/>
      <c r="T311" s="736"/>
      <c r="U311" s="736"/>
      <c r="V311" s="737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9"/>
      <c r="B312" s="739"/>
      <c r="C312" s="739"/>
      <c r="D312" s="739"/>
      <c r="E312" s="739"/>
      <c r="F312" s="739"/>
      <c r="G312" s="739"/>
      <c r="H312" s="739"/>
      <c r="I312" s="739"/>
      <c r="J312" s="739"/>
      <c r="K312" s="739"/>
      <c r="L312" s="739"/>
      <c r="M312" s="739"/>
      <c r="N312" s="739"/>
      <c r="O312" s="758"/>
      <c r="P312" s="735" t="s">
        <v>79</v>
      </c>
      <c r="Q312" s="736"/>
      <c r="R312" s="736"/>
      <c r="S312" s="736"/>
      <c r="T312" s="736"/>
      <c r="U312" s="736"/>
      <c r="V312" s="737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41" t="s">
        <v>145</v>
      </c>
      <c r="B313" s="739"/>
      <c r="C313" s="739"/>
      <c r="D313" s="739"/>
      <c r="E313" s="739"/>
      <c r="F313" s="739"/>
      <c r="G313" s="739"/>
      <c r="H313" s="739"/>
      <c r="I313" s="739"/>
      <c r="J313" s="739"/>
      <c r="K313" s="739"/>
      <c r="L313" s="739"/>
      <c r="M313" s="739"/>
      <c r="N313" s="739"/>
      <c r="O313" s="739"/>
      <c r="P313" s="739"/>
      <c r="Q313" s="739"/>
      <c r="R313" s="739"/>
      <c r="S313" s="739"/>
      <c r="T313" s="739"/>
      <c r="U313" s="739"/>
      <c r="V313" s="739"/>
      <c r="W313" s="739"/>
      <c r="X313" s="739"/>
      <c r="Y313" s="739"/>
      <c r="Z313" s="739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8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3"/>
      <c r="R314" s="733"/>
      <c r="S314" s="733"/>
      <c r="T314" s="734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57"/>
      <c r="B315" s="739"/>
      <c r="C315" s="739"/>
      <c r="D315" s="739"/>
      <c r="E315" s="739"/>
      <c r="F315" s="739"/>
      <c r="G315" s="739"/>
      <c r="H315" s="739"/>
      <c r="I315" s="739"/>
      <c r="J315" s="739"/>
      <c r="K315" s="739"/>
      <c r="L315" s="739"/>
      <c r="M315" s="739"/>
      <c r="N315" s="739"/>
      <c r="O315" s="758"/>
      <c r="P315" s="735" t="s">
        <v>79</v>
      </c>
      <c r="Q315" s="736"/>
      <c r="R315" s="736"/>
      <c r="S315" s="736"/>
      <c r="T315" s="736"/>
      <c r="U315" s="736"/>
      <c r="V315" s="737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9"/>
      <c r="B316" s="739"/>
      <c r="C316" s="739"/>
      <c r="D316" s="739"/>
      <c r="E316" s="739"/>
      <c r="F316" s="739"/>
      <c r="G316" s="739"/>
      <c r="H316" s="739"/>
      <c r="I316" s="739"/>
      <c r="J316" s="739"/>
      <c r="K316" s="739"/>
      <c r="L316" s="739"/>
      <c r="M316" s="739"/>
      <c r="N316" s="739"/>
      <c r="O316" s="758"/>
      <c r="P316" s="735" t="s">
        <v>79</v>
      </c>
      <c r="Q316" s="736"/>
      <c r="R316" s="736"/>
      <c r="S316" s="736"/>
      <c r="T316" s="736"/>
      <c r="U316" s="736"/>
      <c r="V316" s="737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41" t="s">
        <v>63</v>
      </c>
      <c r="B317" s="739"/>
      <c r="C317" s="739"/>
      <c r="D317" s="739"/>
      <c r="E317" s="739"/>
      <c r="F317" s="739"/>
      <c r="G317" s="739"/>
      <c r="H317" s="739"/>
      <c r="I317" s="739"/>
      <c r="J317" s="739"/>
      <c r="K317" s="739"/>
      <c r="L317" s="739"/>
      <c r="M317" s="739"/>
      <c r="N317" s="739"/>
      <c r="O317" s="739"/>
      <c r="P317" s="739"/>
      <c r="Q317" s="739"/>
      <c r="R317" s="739"/>
      <c r="S317" s="739"/>
      <c r="T317" s="739"/>
      <c r="U317" s="739"/>
      <c r="V317" s="739"/>
      <c r="W317" s="739"/>
      <c r="X317" s="739"/>
      <c r="Y317" s="739"/>
      <c r="Z317" s="739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3"/>
      <c r="R318" s="733"/>
      <c r="S318" s="733"/>
      <c r="T318" s="734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7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3"/>
      <c r="R319" s="733"/>
      <c r="S319" s="733"/>
      <c r="T319" s="734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57"/>
      <c r="B320" s="739"/>
      <c r="C320" s="739"/>
      <c r="D320" s="739"/>
      <c r="E320" s="739"/>
      <c r="F320" s="739"/>
      <c r="G320" s="739"/>
      <c r="H320" s="739"/>
      <c r="I320" s="739"/>
      <c r="J320" s="739"/>
      <c r="K320" s="739"/>
      <c r="L320" s="739"/>
      <c r="M320" s="739"/>
      <c r="N320" s="739"/>
      <c r="O320" s="758"/>
      <c r="P320" s="735" t="s">
        <v>79</v>
      </c>
      <c r="Q320" s="736"/>
      <c r="R320" s="736"/>
      <c r="S320" s="736"/>
      <c r="T320" s="736"/>
      <c r="U320" s="736"/>
      <c r="V320" s="737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9"/>
      <c r="B321" s="739"/>
      <c r="C321" s="739"/>
      <c r="D321" s="739"/>
      <c r="E321" s="739"/>
      <c r="F321" s="739"/>
      <c r="G321" s="739"/>
      <c r="H321" s="739"/>
      <c r="I321" s="739"/>
      <c r="J321" s="739"/>
      <c r="K321" s="739"/>
      <c r="L321" s="739"/>
      <c r="M321" s="739"/>
      <c r="N321" s="739"/>
      <c r="O321" s="758"/>
      <c r="P321" s="735" t="s">
        <v>79</v>
      </c>
      <c r="Q321" s="736"/>
      <c r="R321" s="736"/>
      <c r="S321" s="736"/>
      <c r="T321" s="736"/>
      <c r="U321" s="736"/>
      <c r="V321" s="737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743" t="s">
        <v>518</v>
      </c>
      <c r="B322" s="739"/>
      <c r="C322" s="739"/>
      <c r="D322" s="739"/>
      <c r="E322" s="739"/>
      <c r="F322" s="739"/>
      <c r="G322" s="739"/>
      <c r="H322" s="739"/>
      <c r="I322" s="739"/>
      <c r="J322" s="739"/>
      <c r="K322" s="739"/>
      <c r="L322" s="739"/>
      <c r="M322" s="739"/>
      <c r="N322" s="739"/>
      <c r="O322" s="739"/>
      <c r="P322" s="739"/>
      <c r="Q322" s="739"/>
      <c r="R322" s="739"/>
      <c r="S322" s="739"/>
      <c r="T322" s="739"/>
      <c r="U322" s="739"/>
      <c r="V322" s="739"/>
      <c r="W322" s="739"/>
      <c r="X322" s="739"/>
      <c r="Y322" s="739"/>
      <c r="Z322" s="739"/>
      <c r="AA322" s="718"/>
      <c r="AB322" s="718"/>
      <c r="AC322" s="718"/>
    </row>
    <row r="323" spans="1:68" ht="14.25" hidden="1" customHeight="1" x14ac:dyDescent="0.25">
      <c r="A323" s="741" t="s">
        <v>89</v>
      </c>
      <c r="B323" s="739"/>
      <c r="C323" s="739"/>
      <c r="D323" s="739"/>
      <c r="E323" s="739"/>
      <c r="F323" s="739"/>
      <c r="G323" s="739"/>
      <c r="H323" s="739"/>
      <c r="I323" s="739"/>
      <c r="J323" s="739"/>
      <c r="K323" s="739"/>
      <c r="L323" s="739"/>
      <c r="M323" s="739"/>
      <c r="N323" s="739"/>
      <c r="O323" s="739"/>
      <c r="P323" s="739"/>
      <c r="Q323" s="739"/>
      <c r="R323" s="739"/>
      <c r="S323" s="739"/>
      <c r="T323" s="739"/>
      <c r="U323" s="739"/>
      <c r="V323" s="739"/>
      <c r="W323" s="739"/>
      <c r="X323" s="739"/>
      <c r="Y323" s="739"/>
      <c r="Z323" s="739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3"/>
      <c r="R324" s="733"/>
      <c r="S324" s="733"/>
      <c r="T324" s="734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57"/>
      <c r="B325" s="739"/>
      <c r="C325" s="739"/>
      <c r="D325" s="739"/>
      <c r="E325" s="739"/>
      <c r="F325" s="739"/>
      <c r="G325" s="739"/>
      <c r="H325" s="739"/>
      <c r="I325" s="739"/>
      <c r="J325" s="739"/>
      <c r="K325" s="739"/>
      <c r="L325" s="739"/>
      <c r="M325" s="739"/>
      <c r="N325" s="739"/>
      <c r="O325" s="758"/>
      <c r="P325" s="735" t="s">
        <v>79</v>
      </c>
      <c r="Q325" s="736"/>
      <c r="R325" s="736"/>
      <c r="S325" s="736"/>
      <c r="T325" s="736"/>
      <c r="U325" s="736"/>
      <c r="V325" s="737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9"/>
      <c r="B326" s="739"/>
      <c r="C326" s="739"/>
      <c r="D326" s="739"/>
      <c r="E326" s="739"/>
      <c r="F326" s="739"/>
      <c r="G326" s="739"/>
      <c r="H326" s="739"/>
      <c r="I326" s="739"/>
      <c r="J326" s="739"/>
      <c r="K326" s="739"/>
      <c r="L326" s="739"/>
      <c r="M326" s="739"/>
      <c r="N326" s="739"/>
      <c r="O326" s="758"/>
      <c r="P326" s="735" t="s">
        <v>79</v>
      </c>
      <c r="Q326" s="736"/>
      <c r="R326" s="736"/>
      <c r="S326" s="736"/>
      <c r="T326" s="736"/>
      <c r="U326" s="736"/>
      <c r="V326" s="737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41" t="s">
        <v>145</v>
      </c>
      <c r="B327" s="739"/>
      <c r="C327" s="739"/>
      <c r="D327" s="739"/>
      <c r="E327" s="739"/>
      <c r="F327" s="739"/>
      <c r="G327" s="739"/>
      <c r="H327" s="739"/>
      <c r="I327" s="739"/>
      <c r="J327" s="739"/>
      <c r="K327" s="739"/>
      <c r="L327" s="739"/>
      <c r="M327" s="739"/>
      <c r="N327" s="739"/>
      <c r="O327" s="739"/>
      <c r="P327" s="739"/>
      <c r="Q327" s="739"/>
      <c r="R327" s="739"/>
      <c r="S327" s="739"/>
      <c r="T327" s="739"/>
      <c r="U327" s="739"/>
      <c r="V327" s="739"/>
      <c r="W327" s="739"/>
      <c r="X327" s="739"/>
      <c r="Y327" s="739"/>
      <c r="Z327" s="739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11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3"/>
      <c r="R328" s="733"/>
      <c r="S328" s="733"/>
      <c r="T328" s="734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110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3"/>
      <c r="R329" s="733"/>
      <c r="S329" s="733"/>
      <c r="T329" s="734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57"/>
      <c r="B330" s="739"/>
      <c r="C330" s="739"/>
      <c r="D330" s="739"/>
      <c r="E330" s="739"/>
      <c r="F330" s="739"/>
      <c r="G330" s="739"/>
      <c r="H330" s="739"/>
      <c r="I330" s="739"/>
      <c r="J330" s="739"/>
      <c r="K330" s="739"/>
      <c r="L330" s="739"/>
      <c r="M330" s="739"/>
      <c r="N330" s="739"/>
      <c r="O330" s="758"/>
      <c r="P330" s="735" t="s">
        <v>79</v>
      </c>
      <c r="Q330" s="736"/>
      <c r="R330" s="736"/>
      <c r="S330" s="736"/>
      <c r="T330" s="736"/>
      <c r="U330" s="736"/>
      <c r="V330" s="737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9"/>
      <c r="B331" s="739"/>
      <c r="C331" s="739"/>
      <c r="D331" s="739"/>
      <c r="E331" s="739"/>
      <c r="F331" s="739"/>
      <c r="G331" s="739"/>
      <c r="H331" s="739"/>
      <c r="I331" s="739"/>
      <c r="J331" s="739"/>
      <c r="K331" s="739"/>
      <c r="L331" s="739"/>
      <c r="M331" s="739"/>
      <c r="N331" s="739"/>
      <c r="O331" s="758"/>
      <c r="P331" s="735" t="s">
        <v>79</v>
      </c>
      <c r="Q331" s="736"/>
      <c r="R331" s="736"/>
      <c r="S331" s="736"/>
      <c r="T331" s="736"/>
      <c r="U331" s="736"/>
      <c r="V331" s="737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41" t="s">
        <v>63</v>
      </c>
      <c r="B332" s="739"/>
      <c r="C332" s="739"/>
      <c r="D332" s="739"/>
      <c r="E332" s="739"/>
      <c r="F332" s="739"/>
      <c r="G332" s="739"/>
      <c r="H332" s="739"/>
      <c r="I332" s="739"/>
      <c r="J332" s="739"/>
      <c r="K332" s="739"/>
      <c r="L332" s="739"/>
      <c r="M332" s="739"/>
      <c r="N332" s="739"/>
      <c r="O332" s="739"/>
      <c r="P332" s="739"/>
      <c r="Q332" s="739"/>
      <c r="R332" s="739"/>
      <c r="S332" s="739"/>
      <c r="T332" s="739"/>
      <c r="U332" s="739"/>
      <c r="V332" s="739"/>
      <c r="W332" s="739"/>
      <c r="X332" s="739"/>
      <c r="Y332" s="739"/>
      <c r="Z332" s="739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90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3"/>
      <c r="R333" s="733"/>
      <c r="S333" s="733"/>
      <c r="T333" s="734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57"/>
      <c r="B334" s="739"/>
      <c r="C334" s="739"/>
      <c r="D334" s="739"/>
      <c r="E334" s="739"/>
      <c r="F334" s="739"/>
      <c r="G334" s="739"/>
      <c r="H334" s="739"/>
      <c r="I334" s="739"/>
      <c r="J334" s="739"/>
      <c r="K334" s="739"/>
      <c r="L334" s="739"/>
      <c r="M334" s="739"/>
      <c r="N334" s="739"/>
      <c r="O334" s="758"/>
      <c r="P334" s="735" t="s">
        <v>79</v>
      </c>
      <c r="Q334" s="736"/>
      <c r="R334" s="736"/>
      <c r="S334" s="736"/>
      <c r="T334" s="736"/>
      <c r="U334" s="736"/>
      <c r="V334" s="737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9"/>
      <c r="B335" s="739"/>
      <c r="C335" s="739"/>
      <c r="D335" s="739"/>
      <c r="E335" s="739"/>
      <c r="F335" s="739"/>
      <c r="G335" s="739"/>
      <c r="H335" s="739"/>
      <c r="I335" s="739"/>
      <c r="J335" s="739"/>
      <c r="K335" s="739"/>
      <c r="L335" s="739"/>
      <c r="M335" s="739"/>
      <c r="N335" s="739"/>
      <c r="O335" s="758"/>
      <c r="P335" s="735" t="s">
        <v>79</v>
      </c>
      <c r="Q335" s="736"/>
      <c r="R335" s="736"/>
      <c r="S335" s="736"/>
      <c r="T335" s="736"/>
      <c r="U335" s="736"/>
      <c r="V335" s="737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743" t="s">
        <v>529</v>
      </c>
      <c r="B336" s="739"/>
      <c r="C336" s="739"/>
      <c r="D336" s="739"/>
      <c r="E336" s="739"/>
      <c r="F336" s="739"/>
      <c r="G336" s="739"/>
      <c r="H336" s="739"/>
      <c r="I336" s="739"/>
      <c r="J336" s="739"/>
      <c r="K336" s="739"/>
      <c r="L336" s="739"/>
      <c r="M336" s="739"/>
      <c r="N336" s="739"/>
      <c r="O336" s="739"/>
      <c r="P336" s="739"/>
      <c r="Q336" s="739"/>
      <c r="R336" s="739"/>
      <c r="S336" s="739"/>
      <c r="T336" s="739"/>
      <c r="U336" s="739"/>
      <c r="V336" s="739"/>
      <c r="W336" s="739"/>
      <c r="X336" s="739"/>
      <c r="Y336" s="739"/>
      <c r="Z336" s="739"/>
      <c r="AA336" s="718"/>
      <c r="AB336" s="718"/>
      <c r="AC336" s="718"/>
    </row>
    <row r="337" spans="1:68" ht="14.25" hidden="1" customHeight="1" x14ac:dyDescent="0.25">
      <c r="A337" s="741" t="s">
        <v>89</v>
      </c>
      <c r="B337" s="739"/>
      <c r="C337" s="739"/>
      <c r="D337" s="739"/>
      <c r="E337" s="739"/>
      <c r="F337" s="739"/>
      <c r="G337" s="739"/>
      <c r="H337" s="739"/>
      <c r="I337" s="739"/>
      <c r="J337" s="739"/>
      <c r="K337" s="739"/>
      <c r="L337" s="739"/>
      <c r="M337" s="739"/>
      <c r="N337" s="739"/>
      <c r="O337" s="739"/>
      <c r="P337" s="739"/>
      <c r="Q337" s="739"/>
      <c r="R337" s="739"/>
      <c r="S337" s="739"/>
      <c r="T337" s="739"/>
      <c r="U337" s="739"/>
      <c r="V337" s="739"/>
      <c r="W337" s="739"/>
      <c r="X337" s="739"/>
      <c r="Y337" s="739"/>
      <c r="Z337" s="739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7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3"/>
      <c r="R338" s="733"/>
      <c r="S338" s="733"/>
      <c r="T338" s="734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57"/>
      <c r="B339" s="739"/>
      <c r="C339" s="739"/>
      <c r="D339" s="739"/>
      <c r="E339" s="739"/>
      <c r="F339" s="739"/>
      <c r="G339" s="739"/>
      <c r="H339" s="739"/>
      <c r="I339" s="739"/>
      <c r="J339" s="739"/>
      <c r="K339" s="739"/>
      <c r="L339" s="739"/>
      <c r="M339" s="739"/>
      <c r="N339" s="739"/>
      <c r="O339" s="758"/>
      <c r="P339" s="735" t="s">
        <v>79</v>
      </c>
      <c r="Q339" s="736"/>
      <c r="R339" s="736"/>
      <c r="S339" s="736"/>
      <c r="T339" s="736"/>
      <c r="U339" s="736"/>
      <c r="V339" s="737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9"/>
      <c r="B340" s="739"/>
      <c r="C340" s="739"/>
      <c r="D340" s="739"/>
      <c r="E340" s="739"/>
      <c r="F340" s="739"/>
      <c r="G340" s="739"/>
      <c r="H340" s="739"/>
      <c r="I340" s="739"/>
      <c r="J340" s="739"/>
      <c r="K340" s="739"/>
      <c r="L340" s="739"/>
      <c r="M340" s="739"/>
      <c r="N340" s="739"/>
      <c r="O340" s="758"/>
      <c r="P340" s="735" t="s">
        <v>79</v>
      </c>
      <c r="Q340" s="736"/>
      <c r="R340" s="736"/>
      <c r="S340" s="736"/>
      <c r="T340" s="736"/>
      <c r="U340" s="736"/>
      <c r="V340" s="737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743" t="s">
        <v>533</v>
      </c>
      <c r="B341" s="739"/>
      <c r="C341" s="739"/>
      <c r="D341" s="739"/>
      <c r="E341" s="739"/>
      <c r="F341" s="739"/>
      <c r="G341" s="739"/>
      <c r="H341" s="739"/>
      <c r="I341" s="739"/>
      <c r="J341" s="739"/>
      <c r="K341" s="739"/>
      <c r="L341" s="739"/>
      <c r="M341" s="739"/>
      <c r="N341" s="739"/>
      <c r="O341" s="739"/>
      <c r="P341" s="739"/>
      <c r="Q341" s="739"/>
      <c r="R341" s="739"/>
      <c r="S341" s="739"/>
      <c r="T341" s="739"/>
      <c r="U341" s="739"/>
      <c r="V341" s="739"/>
      <c r="W341" s="739"/>
      <c r="X341" s="739"/>
      <c r="Y341" s="739"/>
      <c r="Z341" s="739"/>
      <c r="AA341" s="718"/>
      <c r="AB341" s="718"/>
      <c r="AC341" s="718"/>
    </row>
    <row r="342" spans="1:68" ht="14.25" hidden="1" customHeight="1" x14ac:dyDescent="0.25">
      <c r="A342" s="741" t="s">
        <v>89</v>
      </c>
      <c r="B342" s="739"/>
      <c r="C342" s="739"/>
      <c r="D342" s="739"/>
      <c r="E342" s="739"/>
      <c r="F342" s="739"/>
      <c r="G342" s="739"/>
      <c r="H342" s="739"/>
      <c r="I342" s="739"/>
      <c r="J342" s="739"/>
      <c r="K342" s="739"/>
      <c r="L342" s="739"/>
      <c r="M342" s="739"/>
      <c r="N342" s="739"/>
      <c r="O342" s="739"/>
      <c r="P342" s="739"/>
      <c r="Q342" s="739"/>
      <c r="R342" s="739"/>
      <c r="S342" s="739"/>
      <c r="T342" s="739"/>
      <c r="U342" s="739"/>
      <c r="V342" s="739"/>
      <c r="W342" s="739"/>
      <c r="X342" s="739"/>
      <c r="Y342" s="739"/>
      <c r="Z342" s="739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33"/>
      <c r="R343" s="733"/>
      <c r="S343" s="733"/>
      <c r="T343" s="734"/>
      <c r="U343" s="34"/>
      <c r="V343" s="34"/>
      <c r="W343" s="35" t="s">
        <v>68</v>
      </c>
      <c r="X343" s="723">
        <v>10</v>
      </c>
      <c r="Y343" s="724">
        <f t="shared" ref="Y343:Y350" si="47">IFERROR(IF(X343="",0,CEILING((X343/$H343),1)*$H343),"")</f>
        <v>10.8</v>
      </c>
      <c r="Z343" s="36">
        <f>IFERROR(IF(Y343=0,"",ROUNDUP(Y343/H343,0)*0.01898),"")</f>
        <v>1.898E-2</v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10.402777777777777</v>
      </c>
      <c r="BN343" s="64">
        <f t="shared" ref="BN343:BN350" si="49">IFERROR(Y343*I343/H343,"0")</f>
        <v>11.234999999999999</v>
      </c>
      <c r="BO343" s="64">
        <f t="shared" ref="BO343:BO350" si="50">IFERROR(1/J343*(X343/H343),"0")</f>
        <v>1.4467592592592591E-2</v>
      </c>
      <c r="BP343" s="64">
        <f t="shared" ref="BP343:BP350" si="51">IFERROR(1/J343*(Y343/H343),"0")</f>
        <v>1.5625E-2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7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33"/>
      <c r="R344" s="733"/>
      <c r="S344" s="733"/>
      <c r="T344" s="734"/>
      <c r="U344" s="34"/>
      <c r="V344" s="34"/>
      <c r="W344" s="35" t="s">
        <v>68</v>
      </c>
      <c r="X344" s="723">
        <v>4</v>
      </c>
      <c r="Y344" s="724">
        <f t="shared" si="47"/>
        <v>10.8</v>
      </c>
      <c r="Z344" s="36">
        <f>IFERROR(IF(Y344=0,"",ROUNDUP(Y344/H344,0)*0.01898),"")</f>
        <v>1.898E-2</v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4.1611111111111105</v>
      </c>
      <c r="BN344" s="64">
        <f t="shared" si="49"/>
        <v>11.234999999999999</v>
      </c>
      <c r="BO344" s="64">
        <f t="shared" si="50"/>
        <v>5.7870370370370367E-3</v>
      </c>
      <c r="BP344" s="64">
        <f t="shared" si="51"/>
        <v>1.5625E-2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33"/>
      <c r="R345" s="733"/>
      <c r="S345" s="733"/>
      <c r="T345" s="734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33"/>
      <c r="R346" s="733"/>
      <c r="S346" s="733"/>
      <c r="T346" s="734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8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33"/>
      <c r="R347" s="733"/>
      <c r="S347" s="733"/>
      <c r="T347" s="734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8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33"/>
      <c r="R348" s="733"/>
      <c r="S348" s="733"/>
      <c r="T348" s="734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8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33"/>
      <c r="R349" s="733"/>
      <c r="S349" s="733"/>
      <c r="T349" s="734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10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33"/>
      <c r="R350" s="733"/>
      <c r="S350" s="733"/>
      <c r="T350" s="734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57"/>
      <c r="B351" s="739"/>
      <c r="C351" s="739"/>
      <c r="D351" s="739"/>
      <c r="E351" s="739"/>
      <c r="F351" s="739"/>
      <c r="G351" s="739"/>
      <c r="H351" s="739"/>
      <c r="I351" s="739"/>
      <c r="J351" s="739"/>
      <c r="K351" s="739"/>
      <c r="L351" s="739"/>
      <c r="M351" s="739"/>
      <c r="N351" s="739"/>
      <c r="O351" s="758"/>
      <c r="P351" s="735" t="s">
        <v>79</v>
      </c>
      <c r="Q351" s="736"/>
      <c r="R351" s="736"/>
      <c r="S351" s="736"/>
      <c r="T351" s="736"/>
      <c r="U351" s="736"/>
      <c r="V351" s="737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1.2962962962962963</v>
      </c>
      <c r="Y351" s="725">
        <f>IFERROR(Y343/H343,"0")+IFERROR(Y344/H344,"0")+IFERROR(Y345/H345,"0")+IFERROR(Y346/H346,"0")+IFERROR(Y347/H347,"0")+IFERROR(Y348/H348,"0")+IFERROR(Y349/H349,"0")+IFERROR(Y350/H350,"0")</f>
        <v>2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3.7960000000000001E-2</v>
      </c>
      <c r="AA351" s="726"/>
      <c r="AB351" s="726"/>
      <c r="AC351" s="726"/>
    </row>
    <row r="352" spans="1:68" x14ac:dyDescent="0.2">
      <c r="A352" s="739"/>
      <c r="B352" s="739"/>
      <c r="C352" s="739"/>
      <c r="D352" s="739"/>
      <c r="E352" s="739"/>
      <c r="F352" s="739"/>
      <c r="G352" s="739"/>
      <c r="H352" s="739"/>
      <c r="I352" s="739"/>
      <c r="J352" s="739"/>
      <c r="K352" s="739"/>
      <c r="L352" s="739"/>
      <c r="M352" s="739"/>
      <c r="N352" s="739"/>
      <c r="O352" s="758"/>
      <c r="P352" s="735" t="s">
        <v>79</v>
      </c>
      <c r="Q352" s="736"/>
      <c r="R352" s="736"/>
      <c r="S352" s="736"/>
      <c r="T352" s="736"/>
      <c r="U352" s="736"/>
      <c r="V352" s="737"/>
      <c r="W352" s="37" t="s">
        <v>68</v>
      </c>
      <c r="X352" s="725">
        <f>IFERROR(SUM(X343:X350),"0")</f>
        <v>14</v>
      </c>
      <c r="Y352" s="725">
        <f>IFERROR(SUM(Y343:Y350),"0")</f>
        <v>21.6</v>
      </c>
      <c r="Z352" s="37"/>
      <c r="AA352" s="726"/>
      <c r="AB352" s="726"/>
      <c r="AC352" s="726"/>
    </row>
    <row r="353" spans="1:68" ht="14.25" hidden="1" customHeight="1" x14ac:dyDescent="0.25">
      <c r="A353" s="741" t="s">
        <v>145</v>
      </c>
      <c r="B353" s="739"/>
      <c r="C353" s="739"/>
      <c r="D353" s="739"/>
      <c r="E353" s="739"/>
      <c r="F353" s="739"/>
      <c r="G353" s="739"/>
      <c r="H353" s="739"/>
      <c r="I353" s="739"/>
      <c r="J353" s="739"/>
      <c r="K353" s="739"/>
      <c r="L353" s="739"/>
      <c r="M353" s="739"/>
      <c r="N353" s="739"/>
      <c r="O353" s="739"/>
      <c r="P353" s="739"/>
      <c r="Q353" s="739"/>
      <c r="R353" s="739"/>
      <c r="S353" s="739"/>
      <c r="T353" s="739"/>
      <c r="U353" s="739"/>
      <c r="V353" s="739"/>
      <c r="W353" s="739"/>
      <c r="X353" s="739"/>
      <c r="Y353" s="739"/>
      <c r="Z353" s="739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33"/>
      <c r="R354" s="733"/>
      <c r="S354" s="733"/>
      <c r="T354" s="734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33"/>
      <c r="R355" s="733"/>
      <c r="S355" s="733"/>
      <c r="T355" s="734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33"/>
      <c r="R356" s="733"/>
      <c r="S356" s="733"/>
      <c r="T356" s="734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7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33"/>
      <c r="R357" s="733"/>
      <c r="S357" s="733"/>
      <c r="T357" s="734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57"/>
      <c r="B358" s="739"/>
      <c r="C358" s="739"/>
      <c r="D358" s="739"/>
      <c r="E358" s="739"/>
      <c r="F358" s="739"/>
      <c r="G358" s="739"/>
      <c r="H358" s="739"/>
      <c r="I358" s="739"/>
      <c r="J358" s="739"/>
      <c r="K358" s="739"/>
      <c r="L358" s="739"/>
      <c r="M358" s="739"/>
      <c r="N358" s="739"/>
      <c r="O358" s="758"/>
      <c r="P358" s="735" t="s">
        <v>79</v>
      </c>
      <c r="Q358" s="736"/>
      <c r="R358" s="736"/>
      <c r="S358" s="736"/>
      <c r="T358" s="736"/>
      <c r="U358" s="736"/>
      <c r="V358" s="737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9"/>
      <c r="B359" s="739"/>
      <c r="C359" s="739"/>
      <c r="D359" s="739"/>
      <c r="E359" s="739"/>
      <c r="F359" s="739"/>
      <c r="G359" s="739"/>
      <c r="H359" s="739"/>
      <c r="I359" s="739"/>
      <c r="J359" s="739"/>
      <c r="K359" s="739"/>
      <c r="L359" s="739"/>
      <c r="M359" s="739"/>
      <c r="N359" s="739"/>
      <c r="O359" s="758"/>
      <c r="P359" s="735" t="s">
        <v>79</v>
      </c>
      <c r="Q359" s="736"/>
      <c r="R359" s="736"/>
      <c r="S359" s="736"/>
      <c r="T359" s="736"/>
      <c r="U359" s="736"/>
      <c r="V359" s="737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41" t="s">
        <v>63</v>
      </c>
      <c r="B360" s="739"/>
      <c r="C360" s="739"/>
      <c r="D360" s="739"/>
      <c r="E360" s="739"/>
      <c r="F360" s="739"/>
      <c r="G360" s="739"/>
      <c r="H360" s="739"/>
      <c r="I360" s="739"/>
      <c r="J360" s="739"/>
      <c r="K360" s="739"/>
      <c r="L360" s="739"/>
      <c r="M360" s="739"/>
      <c r="N360" s="739"/>
      <c r="O360" s="739"/>
      <c r="P360" s="739"/>
      <c r="Q360" s="739"/>
      <c r="R360" s="739"/>
      <c r="S360" s="739"/>
      <c r="T360" s="739"/>
      <c r="U360" s="739"/>
      <c r="V360" s="739"/>
      <c r="W360" s="739"/>
      <c r="X360" s="739"/>
      <c r="Y360" s="739"/>
      <c r="Z360" s="739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33"/>
      <c r="R361" s="733"/>
      <c r="S361" s="733"/>
      <c r="T361" s="734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33"/>
      <c r="R362" s="733"/>
      <c r="S362" s="733"/>
      <c r="T362" s="734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7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33"/>
      <c r="R363" s="733"/>
      <c r="S363" s="733"/>
      <c r="T363" s="734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8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33"/>
      <c r="R364" s="733"/>
      <c r="S364" s="733"/>
      <c r="T364" s="734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7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33"/>
      <c r="R365" s="733"/>
      <c r="S365" s="733"/>
      <c r="T365" s="734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11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33"/>
      <c r="R366" s="733"/>
      <c r="S366" s="733"/>
      <c r="T366" s="734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57"/>
      <c r="B367" s="739"/>
      <c r="C367" s="739"/>
      <c r="D367" s="739"/>
      <c r="E367" s="739"/>
      <c r="F367" s="739"/>
      <c r="G367" s="739"/>
      <c r="H367" s="739"/>
      <c r="I367" s="739"/>
      <c r="J367" s="739"/>
      <c r="K367" s="739"/>
      <c r="L367" s="739"/>
      <c r="M367" s="739"/>
      <c r="N367" s="739"/>
      <c r="O367" s="758"/>
      <c r="P367" s="735" t="s">
        <v>79</v>
      </c>
      <c r="Q367" s="736"/>
      <c r="R367" s="736"/>
      <c r="S367" s="736"/>
      <c r="T367" s="736"/>
      <c r="U367" s="736"/>
      <c r="V367" s="737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9"/>
      <c r="B368" s="739"/>
      <c r="C368" s="739"/>
      <c r="D368" s="739"/>
      <c r="E368" s="739"/>
      <c r="F368" s="739"/>
      <c r="G368" s="739"/>
      <c r="H368" s="739"/>
      <c r="I368" s="739"/>
      <c r="J368" s="739"/>
      <c r="K368" s="739"/>
      <c r="L368" s="739"/>
      <c r="M368" s="739"/>
      <c r="N368" s="739"/>
      <c r="O368" s="758"/>
      <c r="P368" s="735" t="s">
        <v>79</v>
      </c>
      <c r="Q368" s="736"/>
      <c r="R368" s="736"/>
      <c r="S368" s="736"/>
      <c r="T368" s="736"/>
      <c r="U368" s="736"/>
      <c r="V368" s="737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41" t="s">
        <v>174</v>
      </c>
      <c r="B369" s="739"/>
      <c r="C369" s="739"/>
      <c r="D369" s="739"/>
      <c r="E369" s="739"/>
      <c r="F369" s="739"/>
      <c r="G369" s="739"/>
      <c r="H369" s="739"/>
      <c r="I369" s="739"/>
      <c r="J369" s="739"/>
      <c r="K369" s="739"/>
      <c r="L369" s="739"/>
      <c r="M369" s="739"/>
      <c r="N369" s="739"/>
      <c r="O369" s="739"/>
      <c r="P369" s="739"/>
      <c r="Q369" s="739"/>
      <c r="R369" s="739"/>
      <c r="S369" s="739"/>
      <c r="T369" s="739"/>
      <c r="U369" s="739"/>
      <c r="V369" s="739"/>
      <c r="W369" s="739"/>
      <c r="X369" s="739"/>
      <c r="Y369" s="739"/>
      <c r="Z369" s="739"/>
      <c r="AA369" s="719"/>
      <c r="AB369" s="719"/>
      <c r="AC369" s="719"/>
    </row>
    <row r="370" spans="1:68" ht="27" hidden="1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33"/>
      <c r="R370" s="733"/>
      <c r="S370" s="733"/>
      <c r="T370" s="734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103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33"/>
      <c r="R371" s="733"/>
      <c r="S371" s="733"/>
      <c r="T371" s="734"/>
      <c r="U371" s="34"/>
      <c r="V371" s="34"/>
      <c r="W371" s="35" t="s">
        <v>68</v>
      </c>
      <c r="X371" s="723">
        <v>782</v>
      </c>
      <c r="Y371" s="724">
        <f>IFERROR(IF(X371="",0,CEILING((X371/$H371),1)*$H371),"")</f>
        <v>787.8</v>
      </c>
      <c r="Z371" s="36">
        <f>IFERROR(IF(Y371=0,"",ROUNDUP(Y371/H371,0)*0.01898),"")</f>
        <v>1.9169800000000001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834.03307692307703</v>
      </c>
      <c r="BN371" s="64">
        <f>IFERROR(Y371*I371/H371,"0")</f>
        <v>840.21900000000005</v>
      </c>
      <c r="BO371" s="64">
        <f>IFERROR(1/J371*(X371/H371),"0")</f>
        <v>1.5665064102564104</v>
      </c>
      <c r="BP371" s="64">
        <f>IFERROR(1/J371*(Y371/H371),"0")</f>
        <v>1.578125</v>
      </c>
    </row>
    <row r="372" spans="1:68" ht="16.5" hidden="1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33"/>
      <c r="R372" s="733"/>
      <c r="S372" s="733"/>
      <c r="T372" s="734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57"/>
      <c r="B373" s="739"/>
      <c r="C373" s="739"/>
      <c r="D373" s="739"/>
      <c r="E373" s="739"/>
      <c r="F373" s="739"/>
      <c r="G373" s="739"/>
      <c r="H373" s="739"/>
      <c r="I373" s="739"/>
      <c r="J373" s="739"/>
      <c r="K373" s="739"/>
      <c r="L373" s="739"/>
      <c r="M373" s="739"/>
      <c r="N373" s="739"/>
      <c r="O373" s="758"/>
      <c r="P373" s="735" t="s">
        <v>79</v>
      </c>
      <c r="Q373" s="736"/>
      <c r="R373" s="736"/>
      <c r="S373" s="736"/>
      <c r="T373" s="736"/>
      <c r="U373" s="736"/>
      <c r="V373" s="737"/>
      <c r="W373" s="37" t="s">
        <v>80</v>
      </c>
      <c r="X373" s="725">
        <f>IFERROR(X370/H370,"0")+IFERROR(X371/H371,"0")+IFERROR(X372/H372,"0")</f>
        <v>100.25641025641026</v>
      </c>
      <c r="Y373" s="725">
        <f>IFERROR(Y370/H370,"0")+IFERROR(Y371/H371,"0")+IFERROR(Y372/H372,"0")</f>
        <v>101</v>
      </c>
      <c r="Z373" s="725">
        <f>IFERROR(IF(Z370="",0,Z370),"0")+IFERROR(IF(Z371="",0,Z371),"0")+IFERROR(IF(Z372="",0,Z372),"0")</f>
        <v>1.9169800000000001</v>
      </c>
      <c r="AA373" s="726"/>
      <c r="AB373" s="726"/>
      <c r="AC373" s="726"/>
    </row>
    <row r="374" spans="1:68" x14ac:dyDescent="0.2">
      <c r="A374" s="739"/>
      <c r="B374" s="739"/>
      <c r="C374" s="739"/>
      <c r="D374" s="739"/>
      <c r="E374" s="739"/>
      <c r="F374" s="739"/>
      <c r="G374" s="739"/>
      <c r="H374" s="739"/>
      <c r="I374" s="739"/>
      <c r="J374" s="739"/>
      <c r="K374" s="739"/>
      <c r="L374" s="739"/>
      <c r="M374" s="739"/>
      <c r="N374" s="739"/>
      <c r="O374" s="758"/>
      <c r="P374" s="735" t="s">
        <v>79</v>
      </c>
      <c r="Q374" s="736"/>
      <c r="R374" s="736"/>
      <c r="S374" s="736"/>
      <c r="T374" s="736"/>
      <c r="U374" s="736"/>
      <c r="V374" s="737"/>
      <c r="W374" s="37" t="s">
        <v>68</v>
      </c>
      <c r="X374" s="725">
        <f>IFERROR(SUM(X370:X372),"0")</f>
        <v>782</v>
      </c>
      <c r="Y374" s="725">
        <f>IFERROR(SUM(Y370:Y372),"0")</f>
        <v>787.8</v>
      </c>
      <c r="Z374" s="37"/>
      <c r="AA374" s="726"/>
      <c r="AB374" s="726"/>
      <c r="AC374" s="726"/>
    </row>
    <row r="375" spans="1:68" ht="14.25" hidden="1" customHeight="1" x14ac:dyDescent="0.25">
      <c r="A375" s="741" t="s">
        <v>81</v>
      </c>
      <c r="B375" s="739"/>
      <c r="C375" s="739"/>
      <c r="D375" s="739"/>
      <c r="E375" s="739"/>
      <c r="F375" s="739"/>
      <c r="G375" s="739"/>
      <c r="H375" s="739"/>
      <c r="I375" s="739"/>
      <c r="J375" s="739"/>
      <c r="K375" s="739"/>
      <c r="L375" s="739"/>
      <c r="M375" s="739"/>
      <c r="N375" s="739"/>
      <c r="O375" s="739"/>
      <c r="P375" s="739"/>
      <c r="Q375" s="739"/>
      <c r="R375" s="739"/>
      <c r="S375" s="739"/>
      <c r="T375" s="739"/>
      <c r="U375" s="739"/>
      <c r="V375" s="739"/>
      <c r="W375" s="739"/>
      <c r="X375" s="739"/>
      <c r="Y375" s="739"/>
      <c r="Z375" s="739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1042" t="s">
        <v>596</v>
      </c>
      <c r="Q376" s="733"/>
      <c r="R376" s="733"/>
      <c r="S376" s="733"/>
      <c r="T376" s="734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33"/>
      <c r="R377" s="733"/>
      <c r="S377" s="733"/>
      <c r="T377" s="734"/>
      <c r="U377" s="34"/>
      <c r="V377" s="34"/>
      <c r="W377" s="35" t="s">
        <v>68</v>
      </c>
      <c r="X377" s="723">
        <v>22</v>
      </c>
      <c r="Y377" s="724">
        <f>IFERROR(IF(X377="",0,CEILING((X377/$H377),1)*$H377),"")</f>
        <v>22.95</v>
      </c>
      <c r="Z377" s="36">
        <f>IFERROR(IF(Y377=0,"",ROUNDUP(Y377/H377,0)*0.00651),"")</f>
        <v>5.8590000000000003E-2</v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25.494117647058829</v>
      </c>
      <c r="BN377" s="64">
        <f>IFERROR(Y377*I377/H377,"0")</f>
        <v>26.595000000000002</v>
      </c>
      <c r="BO377" s="64">
        <f>IFERROR(1/J377*(X377/H377),"0")</f>
        <v>4.7403576815341533E-2</v>
      </c>
      <c r="BP377" s="64">
        <f>IFERROR(1/J377*(Y377/H377),"0")</f>
        <v>4.9450549450549455E-2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33"/>
      <c r="R378" s="733"/>
      <c r="S378" s="733"/>
      <c r="T378" s="734"/>
      <c r="U378" s="34"/>
      <c r="V378" s="34"/>
      <c r="W378" s="35" t="s">
        <v>68</v>
      </c>
      <c r="X378" s="723">
        <v>46</v>
      </c>
      <c r="Y378" s="724">
        <f>IFERROR(IF(X378="",0,CEILING((X378/$H378),1)*$H378),"")</f>
        <v>48.449999999999996</v>
      </c>
      <c r="Z378" s="36">
        <f>IFERROR(IF(Y378=0,"",ROUNDUP(Y378/H378,0)*0.00651),"")</f>
        <v>0.12369000000000001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51.952941176470588</v>
      </c>
      <c r="BN378" s="64">
        <f>IFERROR(Y378*I378/H378,"0")</f>
        <v>54.719999999999992</v>
      </c>
      <c r="BO378" s="64">
        <f>IFERROR(1/J378*(X378/H378),"0")</f>
        <v>9.9116569704805008E-2</v>
      </c>
      <c r="BP378" s="64">
        <f>IFERROR(1/J378*(Y378/H378),"0")</f>
        <v>0.1043956043956044</v>
      </c>
    </row>
    <row r="379" spans="1:68" x14ac:dyDescent="0.2">
      <c r="A379" s="757"/>
      <c r="B379" s="739"/>
      <c r="C379" s="739"/>
      <c r="D379" s="739"/>
      <c r="E379" s="739"/>
      <c r="F379" s="739"/>
      <c r="G379" s="739"/>
      <c r="H379" s="739"/>
      <c r="I379" s="739"/>
      <c r="J379" s="739"/>
      <c r="K379" s="739"/>
      <c r="L379" s="739"/>
      <c r="M379" s="739"/>
      <c r="N379" s="739"/>
      <c r="O379" s="758"/>
      <c r="P379" s="735" t="s">
        <v>79</v>
      </c>
      <c r="Q379" s="736"/>
      <c r="R379" s="736"/>
      <c r="S379" s="736"/>
      <c r="T379" s="736"/>
      <c r="U379" s="736"/>
      <c r="V379" s="737"/>
      <c r="W379" s="37" t="s">
        <v>80</v>
      </c>
      <c r="X379" s="725">
        <f>IFERROR(X376/H376,"0")+IFERROR(X377/H377,"0")+IFERROR(X378/H378,"0")</f>
        <v>26.666666666666668</v>
      </c>
      <c r="Y379" s="725">
        <f>IFERROR(Y376/H376,"0")+IFERROR(Y377/H377,"0")+IFERROR(Y378/H378,"0")</f>
        <v>28</v>
      </c>
      <c r="Z379" s="725">
        <f>IFERROR(IF(Z376="",0,Z376),"0")+IFERROR(IF(Z377="",0,Z377),"0")+IFERROR(IF(Z378="",0,Z378),"0")</f>
        <v>0.18228</v>
      </c>
      <c r="AA379" s="726"/>
      <c r="AB379" s="726"/>
      <c r="AC379" s="726"/>
    </row>
    <row r="380" spans="1:68" x14ac:dyDescent="0.2">
      <c r="A380" s="739"/>
      <c r="B380" s="739"/>
      <c r="C380" s="739"/>
      <c r="D380" s="739"/>
      <c r="E380" s="739"/>
      <c r="F380" s="739"/>
      <c r="G380" s="739"/>
      <c r="H380" s="739"/>
      <c r="I380" s="739"/>
      <c r="J380" s="739"/>
      <c r="K380" s="739"/>
      <c r="L380" s="739"/>
      <c r="M380" s="739"/>
      <c r="N380" s="739"/>
      <c r="O380" s="758"/>
      <c r="P380" s="735" t="s">
        <v>79</v>
      </c>
      <c r="Q380" s="736"/>
      <c r="R380" s="736"/>
      <c r="S380" s="736"/>
      <c r="T380" s="736"/>
      <c r="U380" s="736"/>
      <c r="V380" s="737"/>
      <c r="W380" s="37" t="s">
        <v>68</v>
      </c>
      <c r="X380" s="725">
        <f>IFERROR(SUM(X376:X378),"0")</f>
        <v>68</v>
      </c>
      <c r="Y380" s="725">
        <f>IFERROR(SUM(Y376:Y378),"0")</f>
        <v>71.399999999999991</v>
      </c>
      <c r="Z380" s="37"/>
      <c r="AA380" s="726"/>
      <c r="AB380" s="726"/>
      <c r="AC380" s="726"/>
    </row>
    <row r="381" spans="1:68" ht="14.25" hidden="1" customHeight="1" x14ac:dyDescent="0.25">
      <c r="A381" s="741" t="s">
        <v>603</v>
      </c>
      <c r="B381" s="739"/>
      <c r="C381" s="739"/>
      <c r="D381" s="739"/>
      <c r="E381" s="739"/>
      <c r="F381" s="739"/>
      <c r="G381" s="739"/>
      <c r="H381" s="739"/>
      <c r="I381" s="739"/>
      <c r="J381" s="739"/>
      <c r="K381" s="739"/>
      <c r="L381" s="739"/>
      <c r="M381" s="739"/>
      <c r="N381" s="739"/>
      <c r="O381" s="739"/>
      <c r="P381" s="739"/>
      <c r="Q381" s="739"/>
      <c r="R381" s="739"/>
      <c r="S381" s="739"/>
      <c r="T381" s="739"/>
      <c r="U381" s="739"/>
      <c r="V381" s="739"/>
      <c r="W381" s="739"/>
      <c r="X381" s="739"/>
      <c r="Y381" s="739"/>
      <c r="Z381" s="739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11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33"/>
      <c r="R382" s="733"/>
      <c r="S382" s="733"/>
      <c r="T382" s="734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33"/>
      <c r="R383" s="733"/>
      <c r="S383" s="733"/>
      <c r="T383" s="734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11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33"/>
      <c r="R384" s="733"/>
      <c r="S384" s="733"/>
      <c r="T384" s="734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57"/>
      <c r="B385" s="739"/>
      <c r="C385" s="739"/>
      <c r="D385" s="739"/>
      <c r="E385" s="739"/>
      <c r="F385" s="739"/>
      <c r="G385" s="739"/>
      <c r="H385" s="739"/>
      <c r="I385" s="739"/>
      <c r="J385" s="739"/>
      <c r="K385" s="739"/>
      <c r="L385" s="739"/>
      <c r="M385" s="739"/>
      <c r="N385" s="739"/>
      <c r="O385" s="758"/>
      <c r="P385" s="735" t="s">
        <v>79</v>
      </c>
      <c r="Q385" s="736"/>
      <c r="R385" s="736"/>
      <c r="S385" s="736"/>
      <c r="T385" s="736"/>
      <c r="U385" s="736"/>
      <c r="V385" s="737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9"/>
      <c r="B386" s="739"/>
      <c r="C386" s="739"/>
      <c r="D386" s="739"/>
      <c r="E386" s="739"/>
      <c r="F386" s="739"/>
      <c r="G386" s="739"/>
      <c r="H386" s="739"/>
      <c r="I386" s="739"/>
      <c r="J386" s="739"/>
      <c r="K386" s="739"/>
      <c r="L386" s="739"/>
      <c r="M386" s="739"/>
      <c r="N386" s="739"/>
      <c r="O386" s="758"/>
      <c r="P386" s="735" t="s">
        <v>79</v>
      </c>
      <c r="Q386" s="736"/>
      <c r="R386" s="736"/>
      <c r="S386" s="736"/>
      <c r="T386" s="736"/>
      <c r="U386" s="736"/>
      <c r="V386" s="737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743" t="s">
        <v>612</v>
      </c>
      <c r="B387" s="739"/>
      <c r="C387" s="739"/>
      <c r="D387" s="739"/>
      <c r="E387" s="739"/>
      <c r="F387" s="739"/>
      <c r="G387" s="739"/>
      <c r="H387" s="739"/>
      <c r="I387" s="739"/>
      <c r="J387" s="739"/>
      <c r="K387" s="739"/>
      <c r="L387" s="739"/>
      <c r="M387" s="739"/>
      <c r="N387" s="739"/>
      <c r="O387" s="739"/>
      <c r="P387" s="739"/>
      <c r="Q387" s="739"/>
      <c r="R387" s="739"/>
      <c r="S387" s="739"/>
      <c r="T387" s="739"/>
      <c r="U387" s="739"/>
      <c r="V387" s="739"/>
      <c r="W387" s="739"/>
      <c r="X387" s="739"/>
      <c r="Y387" s="739"/>
      <c r="Z387" s="739"/>
      <c r="AA387" s="718"/>
      <c r="AB387" s="718"/>
      <c r="AC387" s="718"/>
    </row>
    <row r="388" spans="1:68" ht="14.25" hidden="1" customHeight="1" x14ac:dyDescent="0.25">
      <c r="A388" s="741" t="s">
        <v>145</v>
      </c>
      <c r="B388" s="739"/>
      <c r="C388" s="739"/>
      <c r="D388" s="739"/>
      <c r="E388" s="739"/>
      <c r="F388" s="739"/>
      <c r="G388" s="739"/>
      <c r="H388" s="739"/>
      <c r="I388" s="739"/>
      <c r="J388" s="739"/>
      <c r="K388" s="739"/>
      <c r="L388" s="739"/>
      <c r="M388" s="739"/>
      <c r="N388" s="739"/>
      <c r="O388" s="739"/>
      <c r="P388" s="739"/>
      <c r="Q388" s="739"/>
      <c r="R388" s="739"/>
      <c r="S388" s="739"/>
      <c r="T388" s="739"/>
      <c r="U388" s="739"/>
      <c r="V388" s="739"/>
      <c r="W388" s="739"/>
      <c r="X388" s="739"/>
      <c r="Y388" s="739"/>
      <c r="Z388" s="739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33"/>
      <c r="R389" s="733"/>
      <c r="S389" s="733"/>
      <c r="T389" s="734"/>
      <c r="U389" s="34"/>
      <c r="V389" s="34"/>
      <c r="W389" s="35" t="s">
        <v>68</v>
      </c>
      <c r="X389" s="723">
        <v>1</v>
      </c>
      <c r="Y389" s="724">
        <f>IFERROR(IF(X389="",0,CEILING((X389/$H389),1)*$H389),"")</f>
        <v>1.8</v>
      </c>
      <c r="Z389" s="36">
        <f>IFERROR(IF(Y389=0,"",ROUNDUP(Y389/H389,0)*0.00651),"")</f>
        <v>6.5100000000000002E-3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1.1266666666666667</v>
      </c>
      <c r="BN389" s="64">
        <f>IFERROR(Y389*I389/H389,"0")</f>
        <v>2.028</v>
      </c>
      <c r="BO389" s="64">
        <f>IFERROR(1/J389*(X389/H389),"0")</f>
        <v>3.0525030525030529E-3</v>
      </c>
      <c r="BP389" s="64">
        <f>IFERROR(1/J389*(Y389/H389),"0")</f>
        <v>5.4945054945054949E-3</v>
      </c>
    </row>
    <row r="390" spans="1:68" x14ac:dyDescent="0.2">
      <c r="A390" s="757"/>
      <c r="B390" s="739"/>
      <c r="C390" s="739"/>
      <c r="D390" s="739"/>
      <c r="E390" s="739"/>
      <c r="F390" s="739"/>
      <c r="G390" s="739"/>
      <c r="H390" s="739"/>
      <c r="I390" s="739"/>
      <c r="J390" s="739"/>
      <c r="K390" s="739"/>
      <c r="L390" s="739"/>
      <c r="M390" s="739"/>
      <c r="N390" s="739"/>
      <c r="O390" s="758"/>
      <c r="P390" s="735" t="s">
        <v>79</v>
      </c>
      <c r="Q390" s="736"/>
      <c r="R390" s="736"/>
      <c r="S390" s="736"/>
      <c r="T390" s="736"/>
      <c r="U390" s="736"/>
      <c r="V390" s="737"/>
      <c r="W390" s="37" t="s">
        <v>80</v>
      </c>
      <c r="X390" s="725">
        <f>IFERROR(X389/H389,"0")</f>
        <v>0.55555555555555558</v>
      </c>
      <c r="Y390" s="725">
        <f>IFERROR(Y389/H389,"0")</f>
        <v>1</v>
      </c>
      <c r="Z390" s="725">
        <f>IFERROR(IF(Z389="",0,Z389),"0")</f>
        <v>6.5100000000000002E-3</v>
      </c>
      <c r="AA390" s="726"/>
      <c r="AB390" s="726"/>
      <c r="AC390" s="726"/>
    </row>
    <row r="391" spans="1:68" x14ac:dyDescent="0.2">
      <c r="A391" s="739"/>
      <c r="B391" s="739"/>
      <c r="C391" s="739"/>
      <c r="D391" s="739"/>
      <c r="E391" s="739"/>
      <c r="F391" s="739"/>
      <c r="G391" s="739"/>
      <c r="H391" s="739"/>
      <c r="I391" s="739"/>
      <c r="J391" s="739"/>
      <c r="K391" s="739"/>
      <c r="L391" s="739"/>
      <c r="M391" s="739"/>
      <c r="N391" s="739"/>
      <c r="O391" s="758"/>
      <c r="P391" s="735" t="s">
        <v>79</v>
      </c>
      <c r="Q391" s="736"/>
      <c r="R391" s="736"/>
      <c r="S391" s="736"/>
      <c r="T391" s="736"/>
      <c r="U391" s="736"/>
      <c r="V391" s="737"/>
      <c r="W391" s="37" t="s">
        <v>68</v>
      </c>
      <c r="X391" s="725">
        <f>IFERROR(SUM(X389:X389),"0")</f>
        <v>1</v>
      </c>
      <c r="Y391" s="725">
        <f>IFERROR(SUM(Y389:Y389),"0")</f>
        <v>1.8</v>
      </c>
      <c r="Z391" s="37"/>
      <c r="AA391" s="726"/>
      <c r="AB391" s="726"/>
      <c r="AC391" s="726"/>
    </row>
    <row r="392" spans="1:68" ht="14.25" hidden="1" customHeight="1" x14ac:dyDescent="0.25">
      <c r="A392" s="741" t="s">
        <v>63</v>
      </c>
      <c r="B392" s="739"/>
      <c r="C392" s="739"/>
      <c r="D392" s="739"/>
      <c r="E392" s="739"/>
      <c r="F392" s="739"/>
      <c r="G392" s="739"/>
      <c r="H392" s="739"/>
      <c r="I392" s="739"/>
      <c r="J392" s="739"/>
      <c r="K392" s="739"/>
      <c r="L392" s="739"/>
      <c r="M392" s="739"/>
      <c r="N392" s="739"/>
      <c r="O392" s="739"/>
      <c r="P392" s="739"/>
      <c r="Q392" s="739"/>
      <c r="R392" s="739"/>
      <c r="S392" s="739"/>
      <c r="T392" s="739"/>
      <c r="U392" s="739"/>
      <c r="V392" s="739"/>
      <c r="W392" s="739"/>
      <c r="X392" s="739"/>
      <c r="Y392" s="739"/>
      <c r="Z392" s="739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33"/>
      <c r="R393" s="733"/>
      <c r="S393" s="733"/>
      <c r="T393" s="734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33"/>
      <c r="R394" s="733"/>
      <c r="S394" s="733"/>
      <c r="T394" s="734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1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33"/>
      <c r="R395" s="733"/>
      <c r="S395" s="733"/>
      <c r="T395" s="734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57"/>
      <c r="B396" s="739"/>
      <c r="C396" s="739"/>
      <c r="D396" s="739"/>
      <c r="E396" s="739"/>
      <c r="F396" s="739"/>
      <c r="G396" s="739"/>
      <c r="H396" s="739"/>
      <c r="I396" s="739"/>
      <c r="J396" s="739"/>
      <c r="K396" s="739"/>
      <c r="L396" s="739"/>
      <c r="M396" s="739"/>
      <c r="N396" s="739"/>
      <c r="O396" s="758"/>
      <c r="P396" s="735" t="s">
        <v>79</v>
      </c>
      <c r="Q396" s="736"/>
      <c r="R396" s="736"/>
      <c r="S396" s="736"/>
      <c r="T396" s="736"/>
      <c r="U396" s="736"/>
      <c r="V396" s="737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9"/>
      <c r="B397" s="739"/>
      <c r="C397" s="739"/>
      <c r="D397" s="739"/>
      <c r="E397" s="739"/>
      <c r="F397" s="739"/>
      <c r="G397" s="739"/>
      <c r="H397" s="739"/>
      <c r="I397" s="739"/>
      <c r="J397" s="739"/>
      <c r="K397" s="739"/>
      <c r="L397" s="739"/>
      <c r="M397" s="739"/>
      <c r="N397" s="739"/>
      <c r="O397" s="758"/>
      <c r="P397" s="735" t="s">
        <v>79</v>
      </c>
      <c r="Q397" s="736"/>
      <c r="R397" s="736"/>
      <c r="S397" s="736"/>
      <c r="T397" s="736"/>
      <c r="U397" s="736"/>
      <c r="V397" s="737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29" t="s">
        <v>625</v>
      </c>
      <c r="B398" s="830"/>
      <c r="C398" s="830"/>
      <c r="D398" s="830"/>
      <c r="E398" s="830"/>
      <c r="F398" s="830"/>
      <c r="G398" s="830"/>
      <c r="H398" s="830"/>
      <c r="I398" s="830"/>
      <c r="J398" s="830"/>
      <c r="K398" s="830"/>
      <c r="L398" s="830"/>
      <c r="M398" s="830"/>
      <c r="N398" s="830"/>
      <c r="O398" s="830"/>
      <c r="P398" s="830"/>
      <c r="Q398" s="830"/>
      <c r="R398" s="830"/>
      <c r="S398" s="830"/>
      <c r="T398" s="830"/>
      <c r="U398" s="830"/>
      <c r="V398" s="830"/>
      <c r="W398" s="830"/>
      <c r="X398" s="830"/>
      <c r="Y398" s="830"/>
      <c r="Z398" s="830"/>
      <c r="AA398" s="48"/>
      <c r="AB398" s="48"/>
      <c r="AC398" s="48"/>
    </row>
    <row r="399" spans="1:68" ht="16.5" hidden="1" customHeight="1" x14ac:dyDescent="0.25">
      <c r="A399" s="743" t="s">
        <v>626</v>
      </c>
      <c r="B399" s="739"/>
      <c r="C399" s="739"/>
      <c r="D399" s="739"/>
      <c r="E399" s="739"/>
      <c r="F399" s="739"/>
      <c r="G399" s="739"/>
      <c r="H399" s="739"/>
      <c r="I399" s="739"/>
      <c r="J399" s="739"/>
      <c r="K399" s="739"/>
      <c r="L399" s="739"/>
      <c r="M399" s="739"/>
      <c r="N399" s="739"/>
      <c r="O399" s="739"/>
      <c r="P399" s="739"/>
      <c r="Q399" s="739"/>
      <c r="R399" s="739"/>
      <c r="S399" s="739"/>
      <c r="T399" s="739"/>
      <c r="U399" s="739"/>
      <c r="V399" s="739"/>
      <c r="W399" s="739"/>
      <c r="X399" s="739"/>
      <c r="Y399" s="739"/>
      <c r="Z399" s="739"/>
      <c r="AA399" s="718"/>
      <c r="AB399" s="718"/>
      <c r="AC399" s="718"/>
    </row>
    <row r="400" spans="1:68" ht="14.25" hidden="1" customHeight="1" x14ac:dyDescent="0.25">
      <c r="A400" s="741" t="s">
        <v>89</v>
      </c>
      <c r="B400" s="739"/>
      <c r="C400" s="739"/>
      <c r="D400" s="739"/>
      <c r="E400" s="739"/>
      <c r="F400" s="739"/>
      <c r="G400" s="739"/>
      <c r="H400" s="739"/>
      <c r="I400" s="739"/>
      <c r="J400" s="739"/>
      <c r="K400" s="739"/>
      <c r="L400" s="739"/>
      <c r="M400" s="739"/>
      <c r="N400" s="739"/>
      <c r="O400" s="739"/>
      <c r="P400" s="739"/>
      <c r="Q400" s="739"/>
      <c r="R400" s="739"/>
      <c r="S400" s="739"/>
      <c r="T400" s="739"/>
      <c r="U400" s="739"/>
      <c r="V400" s="739"/>
      <c r="W400" s="739"/>
      <c r="X400" s="739"/>
      <c r="Y400" s="739"/>
      <c r="Z400" s="739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10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33"/>
      <c r="R401" s="733"/>
      <c r="S401" s="733"/>
      <c r="T401" s="734"/>
      <c r="U401" s="34"/>
      <c r="V401" s="34"/>
      <c r="W401" s="35" t="s">
        <v>68</v>
      </c>
      <c r="X401" s="723">
        <v>1410</v>
      </c>
      <c r="Y401" s="724">
        <f t="shared" ref="Y401:Y410" si="57">IFERROR(IF(X401="",0,CEILING((X401/$H401),1)*$H401),"")</f>
        <v>1410</v>
      </c>
      <c r="Z401" s="36">
        <f>IFERROR(IF(Y401=0,"",ROUNDUP(Y401/H401,0)*0.02175),"")</f>
        <v>2.0444999999999998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1455.12</v>
      </c>
      <c r="BN401" s="64">
        <f t="shared" ref="BN401:BN410" si="59">IFERROR(Y401*I401/H401,"0")</f>
        <v>1455.12</v>
      </c>
      <c r="BO401" s="64">
        <f t="shared" ref="BO401:BO410" si="60">IFERROR(1/J401*(X401/H401),"0")</f>
        <v>1.9583333333333333</v>
      </c>
      <c r="BP401" s="64">
        <f t="shared" ref="BP401:BP410" si="61">IFERROR(1/J401*(Y401/H401),"0")</f>
        <v>1.9583333333333333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33"/>
      <c r="R402" s="733"/>
      <c r="S402" s="733"/>
      <c r="T402" s="734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10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33"/>
      <c r="R403" s="733"/>
      <c r="S403" s="733"/>
      <c r="T403" s="734"/>
      <c r="U403" s="34"/>
      <c r="V403" s="34"/>
      <c r="W403" s="35" t="s">
        <v>68</v>
      </c>
      <c r="X403" s="723">
        <v>947</v>
      </c>
      <c r="Y403" s="724">
        <f t="shared" si="57"/>
        <v>960</v>
      </c>
      <c r="Z403" s="36">
        <f>IFERROR(IF(Y403=0,"",ROUNDUP(Y403/H403,0)*0.02175),"")</f>
        <v>1.3919999999999999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977.30400000000009</v>
      </c>
      <c r="BN403" s="64">
        <f t="shared" si="59"/>
        <v>990.72</v>
      </c>
      <c r="BO403" s="64">
        <f t="shared" si="60"/>
        <v>1.3152777777777778</v>
      </c>
      <c r="BP403" s="64">
        <f t="shared" si="61"/>
        <v>1.3333333333333333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11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33"/>
      <c r="R404" s="733"/>
      <c r="S404" s="733"/>
      <c r="T404" s="734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33"/>
      <c r="R405" s="733"/>
      <c r="S405" s="733"/>
      <c r="T405" s="734"/>
      <c r="U405" s="34"/>
      <c r="V405" s="34"/>
      <c r="W405" s="35" t="s">
        <v>68</v>
      </c>
      <c r="X405" s="723">
        <v>423</v>
      </c>
      <c r="Y405" s="724">
        <f t="shared" si="57"/>
        <v>435</v>
      </c>
      <c r="Z405" s="36">
        <f>IFERROR(IF(Y405=0,"",ROUNDUP(Y405/H405,0)*0.02175),"")</f>
        <v>0.63074999999999992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436.536</v>
      </c>
      <c r="BN405" s="64">
        <f t="shared" si="59"/>
        <v>448.92</v>
      </c>
      <c r="BO405" s="64">
        <f t="shared" si="60"/>
        <v>0.58749999999999991</v>
      </c>
      <c r="BP405" s="64">
        <f t="shared" si="61"/>
        <v>0.60416666666666663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33"/>
      <c r="R406" s="733"/>
      <c r="S406" s="733"/>
      <c r="T406" s="734"/>
      <c r="U406" s="34"/>
      <c r="V406" s="34"/>
      <c r="W406" s="35" t="s">
        <v>68</v>
      </c>
      <c r="X406" s="723">
        <v>172</v>
      </c>
      <c r="Y406" s="724">
        <f t="shared" si="57"/>
        <v>180</v>
      </c>
      <c r="Z406" s="36">
        <f>IFERROR(IF(Y406=0,"",ROUNDUP(Y406/H406,0)*0.02175),"")</f>
        <v>0.26100000000000001</v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177.50399999999999</v>
      </c>
      <c r="BN406" s="64">
        <f t="shared" si="59"/>
        <v>185.76000000000002</v>
      </c>
      <c r="BO406" s="64">
        <f t="shared" si="60"/>
        <v>0.23888888888888887</v>
      </c>
      <c r="BP406" s="64">
        <f t="shared" si="61"/>
        <v>0.25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33"/>
      <c r="R407" s="733"/>
      <c r="S407" s="733"/>
      <c r="T407" s="734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33"/>
      <c r="R408" s="733"/>
      <c r="S408" s="733"/>
      <c r="T408" s="734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33"/>
      <c r="R409" s="733"/>
      <c r="S409" s="733"/>
      <c r="T409" s="734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7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33"/>
      <c r="R410" s="733"/>
      <c r="S410" s="733"/>
      <c r="T410" s="734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57"/>
      <c r="B411" s="739"/>
      <c r="C411" s="739"/>
      <c r="D411" s="739"/>
      <c r="E411" s="739"/>
      <c r="F411" s="739"/>
      <c r="G411" s="739"/>
      <c r="H411" s="739"/>
      <c r="I411" s="739"/>
      <c r="J411" s="739"/>
      <c r="K411" s="739"/>
      <c r="L411" s="739"/>
      <c r="M411" s="739"/>
      <c r="N411" s="739"/>
      <c r="O411" s="758"/>
      <c r="P411" s="735" t="s">
        <v>79</v>
      </c>
      <c r="Q411" s="736"/>
      <c r="R411" s="736"/>
      <c r="S411" s="736"/>
      <c r="T411" s="736"/>
      <c r="U411" s="736"/>
      <c r="V411" s="737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196.79999999999998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199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4.3282499999999997</v>
      </c>
      <c r="AA411" s="726"/>
      <c r="AB411" s="726"/>
      <c r="AC411" s="726"/>
    </row>
    <row r="412" spans="1:68" x14ac:dyDescent="0.2">
      <c r="A412" s="739"/>
      <c r="B412" s="739"/>
      <c r="C412" s="739"/>
      <c r="D412" s="739"/>
      <c r="E412" s="739"/>
      <c r="F412" s="739"/>
      <c r="G412" s="739"/>
      <c r="H412" s="739"/>
      <c r="I412" s="739"/>
      <c r="J412" s="739"/>
      <c r="K412" s="739"/>
      <c r="L412" s="739"/>
      <c r="M412" s="739"/>
      <c r="N412" s="739"/>
      <c r="O412" s="758"/>
      <c r="P412" s="735" t="s">
        <v>79</v>
      </c>
      <c r="Q412" s="736"/>
      <c r="R412" s="736"/>
      <c r="S412" s="736"/>
      <c r="T412" s="736"/>
      <c r="U412" s="736"/>
      <c r="V412" s="737"/>
      <c r="W412" s="37" t="s">
        <v>68</v>
      </c>
      <c r="X412" s="725">
        <f>IFERROR(SUM(X401:X410),"0")</f>
        <v>2952</v>
      </c>
      <c r="Y412" s="725">
        <f>IFERROR(SUM(Y401:Y410),"0")</f>
        <v>2985</v>
      </c>
      <c r="Z412" s="37"/>
      <c r="AA412" s="726"/>
      <c r="AB412" s="726"/>
      <c r="AC412" s="726"/>
    </row>
    <row r="413" spans="1:68" ht="14.25" hidden="1" customHeight="1" x14ac:dyDescent="0.25">
      <c r="A413" s="741" t="s">
        <v>134</v>
      </c>
      <c r="B413" s="739"/>
      <c r="C413" s="739"/>
      <c r="D413" s="739"/>
      <c r="E413" s="739"/>
      <c r="F413" s="739"/>
      <c r="G413" s="739"/>
      <c r="H413" s="739"/>
      <c r="I413" s="739"/>
      <c r="J413" s="739"/>
      <c r="K413" s="739"/>
      <c r="L413" s="739"/>
      <c r="M413" s="739"/>
      <c r="N413" s="739"/>
      <c r="O413" s="739"/>
      <c r="P413" s="739"/>
      <c r="Q413" s="739"/>
      <c r="R413" s="739"/>
      <c r="S413" s="739"/>
      <c r="T413" s="739"/>
      <c r="U413" s="739"/>
      <c r="V413" s="739"/>
      <c r="W413" s="739"/>
      <c r="X413" s="739"/>
      <c r="Y413" s="739"/>
      <c r="Z413" s="739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10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33"/>
      <c r="R414" s="733"/>
      <c r="S414" s="733"/>
      <c r="T414" s="734"/>
      <c r="U414" s="34"/>
      <c r="V414" s="34"/>
      <c r="W414" s="35" t="s">
        <v>68</v>
      </c>
      <c r="X414" s="723">
        <v>1255</v>
      </c>
      <c r="Y414" s="724">
        <f>IFERROR(IF(X414="",0,CEILING((X414/$H414),1)*$H414),"")</f>
        <v>1260</v>
      </c>
      <c r="Z414" s="36">
        <f>IFERROR(IF(Y414=0,"",ROUNDUP(Y414/H414,0)*0.02175),"")</f>
        <v>1.827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1295.1600000000001</v>
      </c>
      <c r="BN414" s="64">
        <f>IFERROR(Y414*I414/H414,"0")</f>
        <v>1300.32</v>
      </c>
      <c r="BO414" s="64">
        <f>IFERROR(1/J414*(X414/H414),"0")</f>
        <v>1.7430555555555556</v>
      </c>
      <c r="BP414" s="64">
        <f>IFERROR(1/J414*(Y414/H414),"0")</f>
        <v>1.75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8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33"/>
      <c r="R415" s="733"/>
      <c r="S415" s="733"/>
      <c r="T415" s="734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57"/>
      <c r="B416" s="739"/>
      <c r="C416" s="739"/>
      <c r="D416" s="739"/>
      <c r="E416" s="739"/>
      <c r="F416" s="739"/>
      <c r="G416" s="739"/>
      <c r="H416" s="739"/>
      <c r="I416" s="739"/>
      <c r="J416" s="739"/>
      <c r="K416" s="739"/>
      <c r="L416" s="739"/>
      <c r="M416" s="739"/>
      <c r="N416" s="739"/>
      <c r="O416" s="758"/>
      <c r="P416" s="735" t="s">
        <v>79</v>
      </c>
      <c r="Q416" s="736"/>
      <c r="R416" s="736"/>
      <c r="S416" s="736"/>
      <c r="T416" s="736"/>
      <c r="U416" s="736"/>
      <c r="V416" s="737"/>
      <c r="W416" s="37" t="s">
        <v>80</v>
      </c>
      <c r="X416" s="725">
        <f>IFERROR(X414/H414,"0")+IFERROR(X415/H415,"0")</f>
        <v>83.666666666666671</v>
      </c>
      <c r="Y416" s="725">
        <f>IFERROR(Y414/H414,"0")+IFERROR(Y415/H415,"0")</f>
        <v>84</v>
      </c>
      <c r="Z416" s="725">
        <f>IFERROR(IF(Z414="",0,Z414),"0")+IFERROR(IF(Z415="",0,Z415),"0")</f>
        <v>1.827</v>
      </c>
      <c r="AA416" s="726"/>
      <c r="AB416" s="726"/>
      <c r="AC416" s="726"/>
    </row>
    <row r="417" spans="1:68" x14ac:dyDescent="0.2">
      <c r="A417" s="739"/>
      <c r="B417" s="739"/>
      <c r="C417" s="739"/>
      <c r="D417" s="739"/>
      <c r="E417" s="739"/>
      <c r="F417" s="739"/>
      <c r="G417" s="739"/>
      <c r="H417" s="739"/>
      <c r="I417" s="739"/>
      <c r="J417" s="739"/>
      <c r="K417" s="739"/>
      <c r="L417" s="739"/>
      <c r="M417" s="739"/>
      <c r="N417" s="739"/>
      <c r="O417" s="758"/>
      <c r="P417" s="735" t="s">
        <v>79</v>
      </c>
      <c r="Q417" s="736"/>
      <c r="R417" s="736"/>
      <c r="S417" s="736"/>
      <c r="T417" s="736"/>
      <c r="U417" s="736"/>
      <c r="V417" s="737"/>
      <c r="W417" s="37" t="s">
        <v>68</v>
      </c>
      <c r="X417" s="725">
        <f>IFERROR(SUM(X414:X415),"0")</f>
        <v>1255</v>
      </c>
      <c r="Y417" s="725">
        <f>IFERROR(SUM(Y414:Y415),"0")</f>
        <v>1260</v>
      </c>
      <c r="Z417" s="37"/>
      <c r="AA417" s="726"/>
      <c r="AB417" s="726"/>
      <c r="AC417" s="726"/>
    </row>
    <row r="418" spans="1:68" ht="14.25" hidden="1" customHeight="1" x14ac:dyDescent="0.25">
      <c r="A418" s="741" t="s">
        <v>63</v>
      </c>
      <c r="B418" s="739"/>
      <c r="C418" s="739"/>
      <c r="D418" s="739"/>
      <c r="E418" s="739"/>
      <c r="F418" s="739"/>
      <c r="G418" s="739"/>
      <c r="H418" s="739"/>
      <c r="I418" s="739"/>
      <c r="J418" s="739"/>
      <c r="K418" s="739"/>
      <c r="L418" s="739"/>
      <c r="M418" s="739"/>
      <c r="N418" s="739"/>
      <c r="O418" s="739"/>
      <c r="P418" s="739"/>
      <c r="Q418" s="739"/>
      <c r="R418" s="739"/>
      <c r="S418" s="739"/>
      <c r="T418" s="739"/>
      <c r="U418" s="739"/>
      <c r="V418" s="739"/>
      <c r="W418" s="739"/>
      <c r="X418" s="739"/>
      <c r="Y418" s="739"/>
      <c r="Z418" s="739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97" t="s">
        <v>657</v>
      </c>
      <c r="Q419" s="733"/>
      <c r="R419" s="733"/>
      <c r="S419" s="733"/>
      <c r="T419" s="734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823" t="s">
        <v>661</v>
      </c>
      <c r="Q420" s="733"/>
      <c r="R420" s="733"/>
      <c r="S420" s="733"/>
      <c r="T420" s="734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57"/>
      <c r="B421" s="739"/>
      <c r="C421" s="739"/>
      <c r="D421" s="739"/>
      <c r="E421" s="739"/>
      <c r="F421" s="739"/>
      <c r="G421" s="739"/>
      <c r="H421" s="739"/>
      <c r="I421" s="739"/>
      <c r="J421" s="739"/>
      <c r="K421" s="739"/>
      <c r="L421" s="739"/>
      <c r="M421" s="739"/>
      <c r="N421" s="739"/>
      <c r="O421" s="758"/>
      <c r="P421" s="735" t="s">
        <v>79</v>
      </c>
      <c r="Q421" s="736"/>
      <c r="R421" s="736"/>
      <c r="S421" s="736"/>
      <c r="T421" s="736"/>
      <c r="U421" s="736"/>
      <c r="V421" s="737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9"/>
      <c r="B422" s="739"/>
      <c r="C422" s="739"/>
      <c r="D422" s="739"/>
      <c r="E422" s="739"/>
      <c r="F422" s="739"/>
      <c r="G422" s="739"/>
      <c r="H422" s="739"/>
      <c r="I422" s="739"/>
      <c r="J422" s="739"/>
      <c r="K422" s="739"/>
      <c r="L422" s="739"/>
      <c r="M422" s="739"/>
      <c r="N422" s="739"/>
      <c r="O422" s="758"/>
      <c r="P422" s="735" t="s">
        <v>79</v>
      </c>
      <c r="Q422" s="736"/>
      <c r="R422" s="736"/>
      <c r="S422" s="736"/>
      <c r="T422" s="736"/>
      <c r="U422" s="736"/>
      <c r="V422" s="737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41" t="s">
        <v>174</v>
      </c>
      <c r="B423" s="739"/>
      <c r="C423" s="739"/>
      <c r="D423" s="739"/>
      <c r="E423" s="739"/>
      <c r="F423" s="739"/>
      <c r="G423" s="739"/>
      <c r="H423" s="739"/>
      <c r="I423" s="739"/>
      <c r="J423" s="739"/>
      <c r="K423" s="739"/>
      <c r="L423" s="739"/>
      <c r="M423" s="739"/>
      <c r="N423" s="739"/>
      <c r="O423" s="739"/>
      <c r="P423" s="739"/>
      <c r="Q423" s="739"/>
      <c r="R423" s="739"/>
      <c r="S423" s="739"/>
      <c r="T423" s="739"/>
      <c r="U423" s="739"/>
      <c r="V423" s="739"/>
      <c r="W423" s="739"/>
      <c r="X423" s="739"/>
      <c r="Y423" s="739"/>
      <c r="Z423" s="739"/>
      <c r="AA423" s="719"/>
      <c r="AB423" s="719"/>
      <c r="AC423" s="719"/>
    </row>
    <row r="424" spans="1:68" ht="27" hidden="1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85" t="s">
        <v>665</v>
      </c>
      <c r="Q424" s="733"/>
      <c r="R424" s="733"/>
      <c r="S424" s="733"/>
      <c r="T424" s="734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57"/>
      <c r="B425" s="739"/>
      <c r="C425" s="739"/>
      <c r="D425" s="739"/>
      <c r="E425" s="739"/>
      <c r="F425" s="739"/>
      <c r="G425" s="739"/>
      <c r="H425" s="739"/>
      <c r="I425" s="739"/>
      <c r="J425" s="739"/>
      <c r="K425" s="739"/>
      <c r="L425" s="739"/>
      <c r="M425" s="739"/>
      <c r="N425" s="739"/>
      <c r="O425" s="758"/>
      <c r="P425" s="735" t="s">
        <v>79</v>
      </c>
      <c r="Q425" s="736"/>
      <c r="R425" s="736"/>
      <c r="S425" s="736"/>
      <c r="T425" s="736"/>
      <c r="U425" s="736"/>
      <c r="V425" s="737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9"/>
      <c r="B426" s="739"/>
      <c r="C426" s="739"/>
      <c r="D426" s="739"/>
      <c r="E426" s="739"/>
      <c r="F426" s="739"/>
      <c r="G426" s="739"/>
      <c r="H426" s="739"/>
      <c r="I426" s="739"/>
      <c r="J426" s="739"/>
      <c r="K426" s="739"/>
      <c r="L426" s="739"/>
      <c r="M426" s="739"/>
      <c r="N426" s="739"/>
      <c r="O426" s="758"/>
      <c r="P426" s="735" t="s">
        <v>79</v>
      </c>
      <c r="Q426" s="736"/>
      <c r="R426" s="736"/>
      <c r="S426" s="736"/>
      <c r="T426" s="736"/>
      <c r="U426" s="736"/>
      <c r="V426" s="737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743" t="s">
        <v>667</v>
      </c>
      <c r="B427" s="739"/>
      <c r="C427" s="739"/>
      <c r="D427" s="739"/>
      <c r="E427" s="739"/>
      <c r="F427" s="739"/>
      <c r="G427" s="739"/>
      <c r="H427" s="739"/>
      <c r="I427" s="739"/>
      <c r="J427" s="739"/>
      <c r="K427" s="739"/>
      <c r="L427" s="739"/>
      <c r="M427" s="739"/>
      <c r="N427" s="739"/>
      <c r="O427" s="739"/>
      <c r="P427" s="739"/>
      <c r="Q427" s="739"/>
      <c r="R427" s="739"/>
      <c r="S427" s="739"/>
      <c r="T427" s="739"/>
      <c r="U427" s="739"/>
      <c r="V427" s="739"/>
      <c r="W427" s="739"/>
      <c r="X427" s="739"/>
      <c r="Y427" s="739"/>
      <c r="Z427" s="739"/>
      <c r="AA427" s="718"/>
      <c r="AB427" s="718"/>
      <c r="AC427" s="718"/>
    </row>
    <row r="428" spans="1:68" ht="14.25" hidden="1" customHeight="1" x14ac:dyDescent="0.25">
      <c r="A428" s="741" t="s">
        <v>89</v>
      </c>
      <c r="B428" s="739"/>
      <c r="C428" s="739"/>
      <c r="D428" s="739"/>
      <c r="E428" s="739"/>
      <c r="F428" s="739"/>
      <c r="G428" s="739"/>
      <c r="H428" s="739"/>
      <c r="I428" s="739"/>
      <c r="J428" s="739"/>
      <c r="K428" s="739"/>
      <c r="L428" s="739"/>
      <c r="M428" s="739"/>
      <c r="N428" s="739"/>
      <c r="O428" s="739"/>
      <c r="P428" s="739"/>
      <c r="Q428" s="739"/>
      <c r="R428" s="739"/>
      <c r="S428" s="739"/>
      <c r="T428" s="739"/>
      <c r="U428" s="739"/>
      <c r="V428" s="739"/>
      <c r="W428" s="739"/>
      <c r="X428" s="739"/>
      <c r="Y428" s="739"/>
      <c r="Z428" s="739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33"/>
      <c r="R429" s="733"/>
      <c r="S429" s="733"/>
      <c r="T429" s="734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33"/>
      <c r="R430" s="733"/>
      <c r="S430" s="733"/>
      <c r="T430" s="734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33"/>
      <c r="R431" s="733"/>
      <c r="S431" s="733"/>
      <c r="T431" s="734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111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33"/>
      <c r="R432" s="733"/>
      <c r="S432" s="733"/>
      <c r="T432" s="734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7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33"/>
      <c r="R433" s="733"/>
      <c r="S433" s="733"/>
      <c r="T433" s="734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7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33"/>
      <c r="R434" s="733"/>
      <c r="S434" s="733"/>
      <c r="T434" s="734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7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33"/>
      <c r="R435" s="733"/>
      <c r="S435" s="733"/>
      <c r="T435" s="734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33"/>
      <c r="R436" s="733"/>
      <c r="S436" s="733"/>
      <c r="T436" s="734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57"/>
      <c r="B437" s="739"/>
      <c r="C437" s="739"/>
      <c r="D437" s="739"/>
      <c r="E437" s="739"/>
      <c r="F437" s="739"/>
      <c r="G437" s="739"/>
      <c r="H437" s="739"/>
      <c r="I437" s="739"/>
      <c r="J437" s="739"/>
      <c r="K437" s="739"/>
      <c r="L437" s="739"/>
      <c r="M437" s="739"/>
      <c r="N437" s="739"/>
      <c r="O437" s="758"/>
      <c r="P437" s="735" t="s">
        <v>79</v>
      </c>
      <c r="Q437" s="736"/>
      <c r="R437" s="736"/>
      <c r="S437" s="736"/>
      <c r="T437" s="736"/>
      <c r="U437" s="736"/>
      <c r="V437" s="737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9"/>
      <c r="B438" s="739"/>
      <c r="C438" s="739"/>
      <c r="D438" s="739"/>
      <c r="E438" s="739"/>
      <c r="F438" s="739"/>
      <c r="G438" s="739"/>
      <c r="H438" s="739"/>
      <c r="I438" s="739"/>
      <c r="J438" s="739"/>
      <c r="K438" s="739"/>
      <c r="L438" s="739"/>
      <c r="M438" s="739"/>
      <c r="N438" s="739"/>
      <c r="O438" s="758"/>
      <c r="P438" s="735" t="s">
        <v>79</v>
      </c>
      <c r="Q438" s="736"/>
      <c r="R438" s="736"/>
      <c r="S438" s="736"/>
      <c r="T438" s="736"/>
      <c r="U438" s="736"/>
      <c r="V438" s="737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41" t="s">
        <v>145</v>
      </c>
      <c r="B439" s="739"/>
      <c r="C439" s="739"/>
      <c r="D439" s="739"/>
      <c r="E439" s="739"/>
      <c r="F439" s="739"/>
      <c r="G439" s="739"/>
      <c r="H439" s="739"/>
      <c r="I439" s="739"/>
      <c r="J439" s="739"/>
      <c r="K439" s="739"/>
      <c r="L439" s="739"/>
      <c r="M439" s="739"/>
      <c r="N439" s="739"/>
      <c r="O439" s="739"/>
      <c r="P439" s="739"/>
      <c r="Q439" s="739"/>
      <c r="R439" s="739"/>
      <c r="S439" s="739"/>
      <c r="T439" s="739"/>
      <c r="U439" s="739"/>
      <c r="V439" s="739"/>
      <c r="W439" s="739"/>
      <c r="X439" s="739"/>
      <c r="Y439" s="739"/>
      <c r="Z439" s="739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33"/>
      <c r="R440" s="733"/>
      <c r="S440" s="733"/>
      <c r="T440" s="734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33"/>
      <c r="R441" s="733"/>
      <c r="S441" s="733"/>
      <c r="T441" s="734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57"/>
      <c r="B442" s="739"/>
      <c r="C442" s="739"/>
      <c r="D442" s="739"/>
      <c r="E442" s="739"/>
      <c r="F442" s="739"/>
      <c r="G442" s="739"/>
      <c r="H442" s="739"/>
      <c r="I442" s="739"/>
      <c r="J442" s="739"/>
      <c r="K442" s="739"/>
      <c r="L442" s="739"/>
      <c r="M442" s="739"/>
      <c r="N442" s="739"/>
      <c r="O442" s="758"/>
      <c r="P442" s="735" t="s">
        <v>79</v>
      </c>
      <c r="Q442" s="736"/>
      <c r="R442" s="736"/>
      <c r="S442" s="736"/>
      <c r="T442" s="736"/>
      <c r="U442" s="736"/>
      <c r="V442" s="737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9"/>
      <c r="B443" s="739"/>
      <c r="C443" s="739"/>
      <c r="D443" s="739"/>
      <c r="E443" s="739"/>
      <c r="F443" s="739"/>
      <c r="G443" s="739"/>
      <c r="H443" s="739"/>
      <c r="I443" s="739"/>
      <c r="J443" s="739"/>
      <c r="K443" s="739"/>
      <c r="L443" s="739"/>
      <c r="M443" s="739"/>
      <c r="N443" s="739"/>
      <c r="O443" s="758"/>
      <c r="P443" s="735" t="s">
        <v>79</v>
      </c>
      <c r="Q443" s="736"/>
      <c r="R443" s="736"/>
      <c r="S443" s="736"/>
      <c r="T443" s="736"/>
      <c r="U443" s="736"/>
      <c r="V443" s="737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41" t="s">
        <v>63</v>
      </c>
      <c r="B444" s="739"/>
      <c r="C444" s="739"/>
      <c r="D444" s="739"/>
      <c r="E444" s="739"/>
      <c r="F444" s="739"/>
      <c r="G444" s="739"/>
      <c r="H444" s="739"/>
      <c r="I444" s="739"/>
      <c r="J444" s="739"/>
      <c r="K444" s="739"/>
      <c r="L444" s="739"/>
      <c r="M444" s="739"/>
      <c r="N444" s="739"/>
      <c r="O444" s="739"/>
      <c r="P444" s="739"/>
      <c r="Q444" s="739"/>
      <c r="R444" s="739"/>
      <c r="S444" s="739"/>
      <c r="T444" s="739"/>
      <c r="U444" s="739"/>
      <c r="V444" s="739"/>
      <c r="W444" s="739"/>
      <c r="X444" s="739"/>
      <c r="Y444" s="739"/>
      <c r="Z444" s="739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11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33"/>
      <c r="R445" s="733"/>
      <c r="S445" s="733"/>
      <c r="T445" s="734"/>
      <c r="U445" s="34"/>
      <c r="V445" s="34"/>
      <c r="W445" s="35" t="s">
        <v>68</v>
      </c>
      <c r="X445" s="723">
        <v>3345</v>
      </c>
      <c r="Y445" s="724">
        <f>IFERROR(IF(X445="",0,CEILING((X445/$H445),1)*$H445),"")</f>
        <v>3348</v>
      </c>
      <c r="Z445" s="36">
        <f>IFERROR(IF(Y445=0,"",ROUNDUP(Y445/H445,0)*0.01898),"")</f>
        <v>7.0605599999999997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3537.895</v>
      </c>
      <c r="BN445" s="64">
        <f>IFERROR(Y445*I445/H445,"0")</f>
        <v>3541.0680000000002</v>
      </c>
      <c r="BO445" s="64">
        <f>IFERROR(1/J445*(X445/H445),"0")</f>
        <v>5.807291666666667</v>
      </c>
      <c r="BP445" s="64">
        <f>IFERROR(1/J445*(Y445/H445),"0")</f>
        <v>5.8125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40" t="s">
        <v>696</v>
      </c>
      <c r="Q446" s="733"/>
      <c r="R446" s="733"/>
      <c r="S446" s="733"/>
      <c r="T446" s="734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7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33"/>
      <c r="R447" s="733"/>
      <c r="S447" s="733"/>
      <c r="T447" s="734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33"/>
      <c r="R448" s="733"/>
      <c r="S448" s="733"/>
      <c r="T448" s="734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7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33"/>
      <c r="R449" s="733"/>
      <c r="S449" s="733"/>
      <c r="T449" s="734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57"/>
      <c r="B450" s="739"/>
      <c r="C450" s="739"/>
      <c r="D450" s="739"/>
      <c r="E450" s="739"/>
      <c r="F450" s="739"/>
      <c r="G450" s="739"/>
      <c r="H450" s="739"/>
      <c r="I450" s="739"/>
      <c r="J450" s="739"/>
      <c r="K450" s="739"/>
      <c r="L450" s="739"/>
      <c r="M450" s="739"/>
      <c r="N450" s="739"/>
      <c r="O450" s="758"/>
      <c r="P450" s="735" t="s">
        <v>79</v>
      </c>
      <c r="Q450" s="736"/>
      <c r="R450" s="736"/>
      <c r="S450" s="736"/>
      <c r="T450" s="736"/>
      <c r="U450" s="736"/>
      <c r="V450" s="737"/>
      <c r="W450" s="37" t="s">
        <v>80</v>
      </c>
      <c r="X450" s="725">
        <f>IFERROR(X445/H445,"0")+IFERROR(X446/H446,"0")+IFERROR(X447/H447,"0")+IFERROR(X448/H448,"0")+IFERROR(X449/H449,"0")</f>
        <v>371.66666666666669</v>
      </c>
      <c r="Y450" s="725">
        <f>IFERROR(Y445/H445,"0")+IFERROR(Y446/H446,"0")+IFERROR(Y447/H447,"0")+IFERROR(Y448/H448,"0")+IFERROR(Y449/H449,"0")</f>
        <v>372</v>
      </c>
      <c r="Z450" s="725">
        <f>IFERROR(IF(Z445="",0,Z445),"0")+IFERROR(IF(Z446="",0,Z446),"0")+IFERROR(IF(Z447="",0,Z447),"0")+IFERROR(IF(Z448="",0,Z448),"0")+IFERROR(IF(Z449="",0,Z449),"0")</f>
        <v>7.0605599999999997</v>
      </c>
      <c r="AA450" s="726"/>
      <c r="AB450" s="726"/>
      <c r="AC450" s="726"/>
    </row>
    <row r="451" spans="1:68" x14ac:dyDescent="0.2">
      <c r="A451" s="739"/>
      <c r="B451" s="739"/>
      <c r="C451" s="739"/>
      <c r="D451" s="739"/>
      <c r="E451" s="739"/>
      <c r="F451" s="739"/>
      <c r="G451" s="739"/>
      <c r="H451" s="739"/>
      <c r="I451" s="739"/>
      <c r="J451" s="739"/>
      <c r="K451" s="739"/>
      <c r="L451" s="739"/>
      <c r="M451" s="739"/>
      <c r="N451" s="739"/>
      <c r="O451" s="758"/>
      <c r="P451" s="735" t="s">
        <v>79</v>
      </c>
      <c r="Q451" s="736"/>
      <c r="R451" s="736"/>
      <c r="S451" s="736"/>
      <c r="T451" s="736"/>
      <c r="U451" s="736"/>
      <c r="V451" s="737"/>
      <c r="W451" s="37" t="s">
        <v>68</v>
      </c>
      <c r="X451" s="725">
        <f>IFERROR(SUM(X445:X449),"0")</f>
        <v>3345</v>
      </c>
      <c r="Y451" s="725">
        <f>IFERROR(SUM(Y445:Y449),"0")</f>
        <v>3348</v>
      </c>
      <c r="Z451" s="37"/>
      <c r="AA451" s="726"/>
      <c r="AB451" s="726"/>
      <c r="AC451" s="726"/>
    </row>
    <row r="452" spans="1:68" ht="14.25" hidden="1" customHeight="1" x14ac:dyDescent="0.25">
      <c r="A452" s="741" t="s">
        <v>174</v>
      </c>
      <c r="B452" s="739"/>
      <c r="C452" s="739"/>
      <c r="D452" s="739"/>
      <c r="E452" s="739"/>
      <c r="F452" s="739"/>
      <c r="G452" s="739"/>
      <c r="H452" s="739"/>
      <c r="I452" s="739"/>
      <c r="J452" s="739"/>
      <c r="K452" s="739"/>
      <c r="L452" s="739"/>
      <c r="M452" s="739"/>
      <c r="N452" s="739"/>
      <c r="O452" s="739"/>
      <c r="P452" s="739"/>
      <c r="Q452" s="739"/>
      <c r="R452" s="739"/>
      <c r="S452" s="739"/>
      <c r="T452" s="739"/>
      <c r="U452" s="739"/>
      <c r="V452" s="739"/>
      <c r="W452" s="739"/>
      <c r="X452" s="739"/>
      <c r="Y452" s="739"/>
      <c r="Z452" s="739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1108" t="s">
        <v>707</v>
      </c>
      <c r="Q453" s="733"/>
      <c r="R453" s="733"/>
      <c r="S453" s="733"/>
      <c r="T453" s="734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57"/>
      <c r="B454" s="739"/>
      <c r="C454" s="739"/>
      <c r="D454" s="739"/>
      <c r="E454" s="739"/>
      <c r="F454" s="739"/>
      <c r="G454" s="739"/>
      <c r="H454" s="739"/>
      <c r="I454" s="739"/>
      <c r="J454" s="739"/>
      <c r="K454" s="739"/>
      <c r="L454" s="739"/>
      <c r="M454" s="739"/>
      <c r="N454" s="739"/>
      <c r="O454" s="758"/>
      <c r="P454" s="735" t="s">
        <v>79</v>
      </c>
      <c r="Q454" s="736"/>
      <c r="R454" s="736"/>
      <c r="S454" s="736"/>
      <c r="T454" s="736"/>
      <c r="U454" s="736"/>
      <c r="V454" s="737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9"/>
      <c r="B455" s="739"/>
      <c r="C455" s="739"/>
      <c r="D455" s="739"/>
      <c r="E455" s="739"/>
      <c r="F455" s="739"/>
      <c r="G455" s="739"/>
      <c r="H455" s="739"/>
      <c r="I455" s="739"/>
      <c r="J455" s="739"/>
      <c r="K455" s="739"/>
      <c r="L455" s="739"/>
      <c r="M455" s="739"/>
      <c r="N455" s="739"/>
      <c r="O455" s="758"/>
      <c r="P455" s="735" t="s">
        <v>79</v>
      </c>
      <c r="Q455" s="736"/>
      <c r="R455" s="736"/>
      <c r="S455" s="736"/>
      <c r="T455" s="736"/>
      <c r="U455" s="736"/>
      <c r="V455" s="737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29" t="s">
        <v>709</v>
      </c>
      <c r="B456" s="830"/>
      <c r="C456" s="830"/>
      <c r="D456" s="830"/>
      <c r="E456" s="830"/>
      <c r="F456" s="830"/>
      <c r="G456" s="830"/>
      <c r="H456" s="830"/>
      <c r="I456" s="830"/>
      <c r="J456" s="830"/>
      <c r="K456" s="830"/>
      <c r="L456" s="830"/>
      <c r="M456" s="830"/>
      <c r="N456" s="830"/>
      <c r="O456" s="830"/>
      <c r="P456" s="830"/>
      <c r="Q456" s="830"/>
      <c r="R456" s="830"/>
      <c r="S456" s="830"/>
      <c r="T456" s="830"/>
      <c r="U456" s="830"/>
      <c r="V456" s="830"/>
      <c r="W456" s="830"/>
      <c r="X456" s="830"/>
      <c r="Y456" s="830"/>
      <c r="Z456" s="830"/>
      <c r="AA456" s="48"/>
      <c r="AB456" s="48"/>
      <c r="AC456" s="48"/>
    </row>
    <row r="457" spans="1:68" ht="16.5" hidden="1" customHeight="1" x14ac:dyDescent="0.25">
      <c r="A457" s="743" t="s">
        <v>710</v>
      </c>
      <c r="B457" s="739"/>
      <c r="C457" s="739"/>
      <c r="D457" s="739"/>
      <c r="E457" s="739"/>
      <c r="F457" s="739"/>
      <c r="G457" s="739"/>
      <c r="H457" s="739"/>
      <c r="I457" s="739"/>
      <c r="J457" s="739"/>
      <c r="K457" s="739"/>
      <c r="L457" s="739"/>
      <c r="M457" s="739"/>
      <c r="N457" s="739"/>
      <c r="O457" s="739"/>
      <c r="P457" s="739"/>
      <c r="Q457" s="739"/>
      <c r="R457" s="739"/>
      <c r="S457" s="739"/>
      <c r="T457" s="739"/>
      <c r="U457" s="739"/>
      <c r="V457" s="739"/>
      <c r="W457" s="739"/>
      <c r="X457" s="739"/>
      <c r="Y457" s="739"/>
      <c r="Z457" s="739"/>
      <c r="AA457" s="718"/>
      <c r="AB457" s="718"/>
      <c r="AC457" s="718"/>
    </row>
    <row r="458" spans="1:68" ht="14.25" hidden="1" customHeight="1" x14ac:dyDescent="0.25">
      <c r="A458" s="741" t="s">
        <v>145</v>
      </c>
      <c r="B458" s="739"/>
      <c r="C458" s="739"/>
      <c r="D458" s="739"/>
      <c r="E458" s="739"/>
      <c r="F458" s="739"/>
      <c r="G458" s="739"/>
      <c r="H458" s="739"/>
      <c r="I458" s="739"/>
      <c r="J458" s="739"/>
      <c r="K458" s="739"/>
      <c r="L458" s="739"/>
      <c r="M458" s="739"/>
      <c r="N458" s="739"/>
      <c r="O458" s="739"/>
      <c r="P458" s="739"/>
      <c r="Q458" s="739"/>
      <c r="R458" s="739"/>
      <c r="S458" s="739"/>
      <c r="T458" s="739"/>
      <c r="U458" s="739"/>
      <c r="V458" s="739"/>
      <c r="W458" s="739"/>
      <c r="X458" s="739"/>
      <c r="Y458" s="739"/>
      <c r="Z458" s="739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23" t="s">
        <v>713</v>
      </c>
      <c r="Q459" s="733"/>
      <c r="R459" s="733"/>
      <c r="S459" s="733"/>
      <c r="T459" s="734"/>
      <c r="U459" s="34"/>
      <c r="V459" s="34"/>
      <c r="W459" s="35" t="s">
        <v>68</v>
      </c>
      <c r="X459" s="723">
        <v>51</v>
      </c>
      <c r="Y459" s="724">
        <f t="shared" ref="Y459:Y472" si="67">IFERROR(IF(X459="",0,CEILING((X459/$H459),1)*$H459),"")</f>
        <v>54</v>
      </c>
      <c r="Z459" s="36">
        <f>IFERROR(IF(Y459=0,"",ROUNDUP(Y459/H459,0)*0.00902),"")</f>
        <v>9.0200000000000002E-2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52.983333333333334</v>
      </c>
      <c r="BN459" s="64">
        <f t="shared" ref="BN459:BN472" si="69">IFERROR(Y459*I459/H459,"0")</f>
        <v>56.099999999999994</v>
      </c>
      <c r="BO459" s="64">
        <f t="shared" ref="BO459:BO472" si="70">IFERROR(1/J459*(X459/H459),"0")</f>
        <v>7.1548821548821556E-2</v>
      </c>
      <c r="BP459" s="64">
        <f t="shared" ref="BP459:BP472" si="71">IFERROR(1/J459*(Y459/H459),"0")</f>
        <v>7.575757575757576E-2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868" t="s">
        <v>717</v>
      </c>
      <c r="Q460" s="733"/>
      <c r="R460" s="733"/>
      <c r="S460" s="733"/>
      <c r="T460" s="734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866" t="s">
        <v>717</v>
      </c>
      <c r="Q461" s="733"/>
      <c r="R461" s="733"/>
      <c r="S461" s="733"/>
      <c r="T461" s="734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875" t="s">
        <v>722</v>
      </c>
      <c r="Q462" s="733"/>
      <c r="R462" s="733"/>
      <c r="S462" s="733"/>
      <c r="T462" s="734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8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33"/>
      <c r="R463" s="733"/>
      <c r="S463" s="733"/>
      <c r="T463" s="734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1141" t="s">
        <v>727</v>
      </c>
      <c r="Q464" s="733"/>
      <c r="R464" s="733"/>
      <c r="S464" s="733"/>
      <c r="T464" s="734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33"/>
      <c r="R465" s="733"/>
      <c r="S465" s="733"/>
      <c r="T465" s="734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10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33"/>
      <c r="R466" s="733"/>
      <c r="S466" s="733"/>
      <c r="T466" s="734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1055" t="s">
        <v>734</v>
      </c>
      <c r="Q467" s="733"/>
      <c r="R467" s="733"/>
      <c r="S467" s="733"/>
      <c r="T467" s="734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11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33"/>
      <c r="R468" s="733"/>
      <c r="S468" s="733"/>
      <c r="T468" s="734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100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33"/>
      <c r="R469" s="733"/>
      <c r="S469" s="733"/>
      <c r="T469" s="734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834" t="s">
        <v>741</v>
      </c>
      <c r="Q470" s="733"/>
      <c r="R470" s="733"/>
      <c r="S470" s="733"/>
      <c r="T470" s="734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33"/>
      <c r="R471" s="733"/>
      <c r="S471" s="733"/>
      <c r="T471" s="734"/>
      <c r="U471" s="34"/>
      <c r="V471" s="34"/>
      <c r="W471" s="35" t="s">
        <v>68</v>
      </c>
      <c r="X471" s="723">
        <v>17</v>
      </c>
      <c r="Y471" s="724">
        <f t="shared" si="67"/>
        <v>18.900000000000002</v>
      </c>
      <c r="Z471" s="36">
        <f t="shared" si="72"/>
        <v>4.5179999999999998E-2</v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18.05238095238095</v>
      </c>
      <c r="BN471" s="64">
        <f t="shared" si="69"/>
        <v>20.07</v>
      </c>
      <c r="BO471" s="64">
        <f t="shared" si="70"/>
        <v>3.4595034595034595E-2</v>
      </c>
      <c r="BP471" s="64">
        <f t="shared" si="71"/>
        <v>3.8461538461538464E-2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33"/>
      <c r="R472" s="733"/>
      <c r="S472" s="733"/>
      <c r="T472" s="734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57"/>
      <c r="B473" s="739"/>
      <c r="C473" s="739"/>
      <c r="D473" s="739"/>
      <c r="E473" s="739"/>
      <c r="F473" s="739"/>
      <c r="G473" s="739"/>
      <c r="H473" s="739"/>
      <c r="I473" s="739"/>
      <c r="J473" s="739"/>
      <c r="K473" s="739"/>
      <c r="L473" s="739"/>
      <c r="M473" s="739"/>
      <c r="N473" s="739"/>
      <c r="O473" s="758"/>
      <c r="P473" s="735" t="s">
        <v>79</v>
      </c>
      <c r="Q473" s="736"/>
      <c r="R473" s="736"/>
      <c r="S473" s="736"/>
      <c r="T473" s="736"/>
      <c r="U473" s="736"/>
      <c r="V473" s="737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17.539682539682538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19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0.13538</v>
      </c>
      <c r="AA473" s="726"/>
      <c r="AB473" s="726"/>
      <c r="AC473" s="726"/>
    </row>
    <row r="474" spans="1:68" x14ac:dyDescent="0.2">
      <c r="A474" s="739"/>
      <c r="B474" s="739"/>
      <c r="C474" s="739"/>
      <c r="D474" s="739"/>
      <c r="E474" s="739"/>
      <c r="F474" s="739"/>
      <c r="G474" s="739"/>
      <c r="H474" s="739"/>
      <c r="I474" s="739"/>
      <c r="J474" s="739"/>
      <c r="K474" s="739"/>
      <c r="L474" s="739"/>
      <c r="M474" s="739"/>
      <c r="N474" s="739"/>
      <c r="O474" s="758"/>
      <c r="P474" s="735" t="s">
        <v>79</v>
      </c>
      <c r="Q474" s="736"/>
      <c r="R474" s="736"/>
      <c r="S474" s="736"/>
      <c r="T474" s="736"/>
      <c r="U474" s="736"/>
      <c r="V474" s="737"/>
      <c r="W474" s="37" t="s">
        <v>68</v>
      </c>
      <c r="X474" s="725">
        <f>IFERROR(SUM(X459:X472),"0")</f>
        <v>68</v>
      </c>
      <c r="Y474" s="725">
        <f>IFERROR(SUM(Y459:Y472),"0")</f>
        <v>72.900000000000006</v>
      </c>
      <c r="Z474" s="37"/>
      <c r="AA474" s="726"/>
      <c r="AB474" s="726"/>
      <c r="AC474" s="726"/>
    </row>
    <row r="475" spans="1:68" ht="14.25" hidden="1" customHeight="1" x14ac:dyDescent="0.25">
      <c r="A475" s="741" t="s">
        <v>63</v>
      </c>
      <c r="B475" s="739"/>
      <c r="C475" s="739"/>
      <c r="D475" s="739"/>
      <c r="E475" s="739"/>
      <c r="F475" s="739"/>
      <c r="G475" s="739"/>
      <c r="H475" s="739"/>
      <c r="I475" s="739"/>
      <c r="J475" s="739"/>
      <c r="K475" s="739"/>
      <c r="L475" s="739"/>
      <c r="M475" s="739"/>
      <c r="N475" s="739"/>
      <c r="O475" s="739"/>
      <c r="P475" s="739"/>
      <c r="Q475" s="739"/>
      <c r="R475" s="739"/>
      <c r="S475" s="739"/>
      <c r="T475" s="739"/>
      <c r="U475" s="739"/>
      <c r="V475" s="739"/>
      <c r="W475" s="739"/>
      <c r="X475" s="739"/>
      <c r="Y475" s="739"/>
      <c r="Z475" s="739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10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33"/>
      <c r="R476" s="733"/>
      <c r="S476" s="733"/>
      <c r="T476" s="734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33"/>
      <c r="R477" s="733"/>
      <c r="S477" s="733"/>
      <c r="T477" s="734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57"/>
      <c r="B478" s="739"/>
      <c r="C478" s="739"/>
      <c r="D478" s="739"/>
      <c r="E478" s="739"/>
      <c r="F478" s="739"/>
      <c r="G478" s="739"/>
      <c r="H478" s="739"/>
      <c r="I478" s="739"/>
      <c r="J478" s="739"/>
      <c r="K478" s="739"/>
      <c r="L478" s="739"/>
      <c r="M478" s="739"/>
      <c r="N478" s="739"/>
      <c r="O478" s="758"/>
      <c r="P478" s="735" t="s">
        <v>79</v>
      </c>
      <c r="Q478" s="736"/>
      <c r="R478" s="736"/>
      <c r="S478" s="736"/>
      <c r="T478" s="736"/>
      <c r="U478" s="736"/>
      <c r="V478" s="737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9"/>
      <c r="B479" s="739"/>
      <c r="C479" s="739"/>
      <c r="D479" s="739"/>
      <c r="E479" s="739"/>
      <c r="F479" s="739"/>
      <c r="G479" s="739"/>
      <c r="H479" s="739"/>
      <c r="I479" s="739"/>
      <c r="J479" s="739"/>
      <c r="K479" s="739"/>
      <c r="L479" s="739"/>
      <c r="M479" s="739"/>
      <c r="N479" s="739"/>
      <c r="O479" s="758"/>
      <c r="P479" s="735" t="s">
        <v>79</v>
      </c>
      <c r="Q479" s="736"/>
      <c r="R479" s="736"/>
      <c r="S479" s="736"/>
      <c r="T479" s="736"/>
      <c r="U479" s="736"/>
      <c r="V479" s="737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743" t="s">
        <v>753</v>
      </c>
      <c r="B480" s="739"/>
      <c r="C480" s="739"/>
      <c r="D480" s="739"/>
      <c r="E480" s="739"/>
      <c r="F480" s="739"/>
      <c r="G480" s="739"/>
      <c r="H480" s="739"/>
      <c r="I480" s="739"/>
      <c r="J480" s="739"/>
      <c r="K480" s="739"/>
      <c r="L480" s="739"/>
      <c r="M480" s="739"/>
      <c r="N480" s="739"/>
      <c r="O480" s="739"/>
      <c r="P480" s="739"/>
      <c r="Q480" s="739"/>
      <c r="R480" s="739"/>
      <c r="S480" s="739"/>
      <c r="T480" s="739"/>
      <c r="U480" s="739"/>
      <c r="V480" s="739"/>
      <c r="W480" s="739"/>
      <c r="X480" s="739"/>
      <c r="Y480" s="739"/>
      <c r="Z480" s="739"/>
      <c r="AA480" s="718"/>
      <c r="AB480" s="718"/>
      <c r="AC480" s="718"/>
    </row>
    <row r="481" spans="1:68" ht="14.25" hidden="1" customHeight="1" x14ac:dyDescent="0.25">
      <c r="A481" s="741" t="s">
        <v>134</v>
      </c>
      <c r="B481" s="739"/>
      <c r="C481" s="739"/>
      <c r="D481" s="739"/>
      <c r="E481" s="739"/>
      <c r="F481" s="739"/>
      <c r="G481" s="739"/>
      <c r="H481" s="739"/>
      <c r="I481" s="739"/>
      <c r="J481" s="739"/>
      <c r="K481" s="739"/>
      <c r="L481" s="739"/>
      <c r="M481" s="739"/>
      <c r="N481" s="739"/>
      <c r="O481" s="739"/>
      <c r="P481" s="739"/>
      <c r="Q481" s="739"/>
      <c r="R481" s="739"/>
      <c r="S481" s="739"/>
      <c r="T481" s="739"/>
      <c r="U481" s="739"/>
      <c r="V481" s="739"/>
      <c r="W481" s="739"/>
      <c r="X481" s="739"/>
      <c r="Y481" s="739"/>
      <c r="Z481" s="739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10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33"/>
      <c r="R482" s="733"/>
      <c r="S482" s="733"/>
      <c r="T482" s="734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33"/>
      <c r="R483" s="733"/>
      <c r="S483" s="733"/>
      <c r="T483" s="734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57"/>
      <c r="B484" s="739"/>
      <c r="C484" s="739"/>
      <c r="D484" s="739"/>
      <c r="E484" s="739"/>
      <c r="F484" s="739"/>
      <c r="G484" s="739"/>
      <c r="H484" s="739"/>
      <c r="I484" s="739"/>
      <c r="J484" s="739"/>
      <c r="K484" s="739"/>
      <c r="L484" s="739"/>
      <c r="M484" s="739"/>
      <c r="N484" s="739"/>
      <c r="O484" s="758"/>
      <c r="P484" s="735" t="s">
        <v>79</v>
      </c>
      <c r="Q484" s="736"/>
      <c r="R484" s="736"/>
      <c r="S484" s="736"/>
      <c r="T484" s="736"/>
      <c r="U484" s="736"/>
      <c r="V484" s="737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9"/>
      <c r="B485" s="739"/>
      <c r="C485" s="739"/>
      <c r="D485" s="739"/>
      <c r="E485" s="739"/>
      <c r="F485" s="739"/>
      <c r="G485" s="739"/>
      <c r="H485" s="739"/>
      <c r="I485" s="739"/>
      <c r="J485" s="739"/>
      <c r="K485" s="739"/>
      <c r="L485" s="739"/>
      <c r="M485" s="739"/>
      <c r="N485" s="739"/>
      <c r="O485" s="758"/>
      <c r="P485" s="735" t="s">
        <v>79</v>
      </c>
      <c r="Q485" s="736"/>
      <c r="R485" s="736"/>
      <c r="S485" s="736"/>
      <c r="T485" s="736"/>
      <c r="U485" s="736"/>
      <c r="V485" s="737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41" t="s">
        <v>145</v>
      </c>
      <c r="B486" s="739"/>
      <c r="C486" s="739"/>
      <c r="D486" s="739"/>
      <c r="E486" s="739"/>
      <c r="F486" s="739"/>
      <c r="G486" s="739"/>
      <c r="H486" s="739"/>
      <c r="I486" s="739"/>
      <c r="J486" s="739"/>
      <c r="K486" s="739"/>
      <c r="L486" s="739"/>
      <c r="M486" s="739"/>
      <c r="N486" s="739"/>
      <c r="O486" s="739"/>
      <c r="P486" s="739"/>
      <c r="Q486" s="739"/>
      <c r="R486" s="739"/>
      <c r="S486" s="739"/>
      <c r="T486" s="739"/>
      <c r="U486" s="739"/>
      <c r="V486" s="739"/>
      <c r="W486" s="739"/>
      <c r="X486" s="739"/>
      <c r="Y486" s="739"/>
      <c r="Z486" s="739"/>
      <c r="AA486" s="719"/>
      <c r="AB486" s="719"/>
      <c r="AC486" s="719"/>
    </row>
    <row r="487" spans="1:68" ht="27" hidden="1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898" t="s">
        <v>762</v>
      </c>
      <c r="Q487" s="733"/>
      <c r="R487" s="733"/>
      <c r="S487" s="733"/>
      <c r="T487" s="734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33"/>
      <c r="R488" s="733"/>
      <c r="S488" s="733"/>
      <c r="T488" s="734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66" t="s">
        <v>769</v>
      </c>
      <c r="Q489" s="733"/>
      <c r="R489" s="733"/>
      <c r="S489" s="733"/>
      <c r="T489" s="734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33"/>
      <c r="R490" s="733"/>
      <c r="S490" s="733"/>
      <c r="T490" s="734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57"/>
      <c r="B491" s="739"/>
      <c r="C491" s="739"/>
      <c r="D491" s="739"/>
      <c r="E491" s="739"/>
      <c r="F491" s="739"/>
      <c r="G491" s="739"/>
      <c r="H491" s="739"/>
      <c r="I491" s="739"/>
      <c r="J491" s="739"/>
      <c r="K491" s="739"/>
      <c r="L491" s="739"/>
      <c r="M491" s="739"/>
      <c r="N491" s="739"/>
      <c r="O491" s="758"/>
      <c r="P491" s="735" t="s">
        <v>79</v>
      </c>
      <c r="Q491" s="736"/>
      <c r="R491" s="736"/>
      <c r="S491" s="736"/>
      <c r="T491" s="736"/>
      <c r="U491" s="736"/>
      <c r="V491" s="737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hidden="1" x14ac:dyDescent="0.2">
      <c r="A492" s="739"/>
      <c r="B492" s="739"/>
      <c r="C492" s="739"/>
      <c r="D492" s="739"/>
      <c r="E492" s="739"/>
      <c r="F492" s="739"/>
      <c r="G492" s="739"/>
      <c r="H492" s="739"/>
      <c r="I492" s="739"/>
      <c r="J492" s="739"/>
      <c r="K492" s="739"/>
      <c r="L492" s="739"/>
      <c r="M492" s="739"/>
      <c r="N492" s="739"/>
      <c r="O492" s="758"/>
      <c r="P492" s="735" t="s">
        <v>79</v>
      </c>
      <c r="Q492" s="736"/>
      <c r="R492" s="736"/>
      <c r="S492" s="736"/>
      <c r="T492" s="736"/>
      <c r="U492" s="736"/>
      <c r="V492" s="737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hidden="1" customHeight="1" x14ac:dyDescent="0.25">
      <c r="A493" s="743" t="s">
        <v>773</v>
      </c>
      <c r="B493" s="739"/>
      <c r="C493" s="739"/>
      <c r="D493" s="739"/>
      <c r="E493" s="739"/>
      <c r="F493" s="739"/>
      <c r="G493" s="739"/>
      <c r="H493" s="739"/>
      <c r="I493" s="739"/>
      <c r="J493" s="739"/>
      <c r="K493" s="739"/>
      <c r="L493" s="739"/>
      <c r="M493" s="739"/>
      <c r="N493" s="739"/>
      <c r="O493" s="739"/>
      <c r="P493" s="739"/>
      <c r="Q493" s="739"/>
      <c r="R493" s="739"/>
      <c r="S493" s="739"/>
      <c r="T493" s="739"/>
      <c r="U493" s="739"/>
      <c r="V493" s="739"/>
      <c r="W493" s="739"/>
      <c r="X493" s="739"/>
      <c r="Y493" s="739"/>
      <c r="Z493" s="739"/>
      <c r="AA493" s="718"/>
      <c r="AB493" s="718"/>
      <c r="AC493" s="718"/>
    </row>
    <row r="494" spans="1:68" ht="14.25" hidden="1" customHeight="1" x14ac:dyDescent="0.25">
      <c r="A494" s="741" t="s">
        <v>145</v>
      </c>
      <c r="B494" s="739"/>
      <c r="C494" s="739"/>
      <c r="D494" s="739"/>
      <c r="E494" s="739"/>
      <c r="F494" s="739"/>
      <c r="G494" s="739"/>
      <c r="H494" s="739"/>
      <c r="I494" s="739"/>
      <c r="J494" s="739"/>
      <c r="K494" s="739"/>
      <c r="L494" s="739"/>
      <c r="M494" s="739"/>
      <c r="N494" s="739"/>
      <c r="O494" s="739"/>
      <c r="P494" s="739"/>
      <c r="Q494" s="739"/>
      <c r="R494" s="739"/>
      <c r="S494" s="739"/>
      <c r="T494" s="739"/>
      <c r="U494" s="739"/>
      <c r="V494" s="739"/>
      <c r="W494" s="739"/>
      <c r="X494" s="739"/>
      <c r="Y494" s="739"/>
      <c r="Z494" s="739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10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3"/>
      <c r="R495" s="733"/>
      <c r="S495" s="733"/>
      <c r="T495" s="734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72" t="s">
        <v>779</v>
      </c>
      <c r="Q496" s="733"/>
      <c r="R496" s="733"/>
      <c r="S496" s="733"/>
      <c r="T496" s="734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57"/>
      <c r="B497" s="739"/>
      <c r="C497" s="739"/>
      <c r="D497" s="739"/>
      <c r="E497" s="739"/>
      <c r="F497" s="739"/>
      <c r="G497" s="739"/>
      <c r="H497" s="739"/>
      <c r="I497" s="739"/>
      <c r="J497" s="739"/>
      <c r="K497" s="739"/>
      <c r="L497" s="739"/>
      <c r="M497" s="739"/>
      <c r="N497" s="739"/>
      <c r="O497" s="758"/>
      <c r="P497" s="735" t="s">
        <v>79</v>
      </c>
      <c r="Q497" s="736"/>
      <c r="R497" s="736"/>
      <c r="S497" s="736"/>
      <c r="T497" s="736"/>
      <c r="U497" s="736"/>
      <c r="V497" s="737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9"/>
      <c r="B498" s="739"/>
      <c r="C498" s="739"/>
      <c r="D498" s="739"/>
      <c r="E498" s="739"/>
      <c r="F498" s="739"/>
      <c r="G498" s="739"/>
      <c r="H498" s="739"/>
      <c r="I498" s="739"/>
      <c r="J498" s="739"/>
      <c r="K498" s="739"/>
      <c r="L498" s="739"/>
      <c r="M498" s="739"/>
      <c r="N498" s="739"/>
      <c r="O498" s="758"/>
      <c r="P498" s="735" t="s">
        <v>79</v>
      </c>
      <c r="Q498" s="736"/>
      <c r="R498" s="736"/>
      <c r="S498" s="736"/>
      <c r="T498" s="736"/>
      <c r="U498" s="736"/>
      <c r="V498" s="737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743" t="s">
        <v>781</v>
      </c>
      <c r="B499" s="739"/>
      <c r="C499" s="739"/>
      <c r="D499" s="739"/>
      <c r="E499" s="739"/>
      <c r="F499" s="739"/>
      <c r="G499" s="739"/>
      <c r="H499" s="739"/>
      <c r="I499" s="739"/>
      <c r="J499" s="739"/>
      <c r="K499" s="739"/>
      <c r="L499" s="739"/>
      <c r="M499" s="739"/>
      <c r="N499" s="739"/>
      <c r="O499" s="739"/>
      <c r="P499" s="739"/>
      <c r="Q499" s="739"/>
      <c r="R499" s="739"/>
      <c r="S499" s="739"/>
      <c r="T499" s="739"/>
      <c r="U499" s="739"/>
      <c r="V499" s="739"/>
      <c r="W499" s="739"/>
      <c r="X499" s="739"/>
      <c r="Y499" s="739"/>
      <c r="Z499" s="739"/>
      <c r="AA499" s="718"/>
      <c r="AB499" s="718"/>
      <c r="AC499" s="718"/>
    </row>
    <row r="500" spans="1:68" ht="14.25" hidden="1" customHeight="1" x14ac:dyDescent="0.25">
      <c r="A500" s="741" t="s">
        <v>145</v>
      </c>
      <c r="B500" s="739"/>
      <c r="C500" s="739"/>
      <c r="D500" s="739"/>
      <c r="E500" s="739"/>
      <c r="F500" s="739"/>
      <c r="G500" s="739"/>
      <c r="H500" s="739"/>
      <c r="I500" s="739"/>
      <c r="J500" s="739"/>
      <c r="K500" s="739"/>
      <c r="L500" s="739"/>
      <c r="M500" s="739"/>
      <c r="N500" s="739"/>
      <c r="O500" s="739"/>
      <c r="P500" s="739"/>
      <c r="Q500" s="739"/>
      <c r="R500" s="739"/>
      <c r="S500" s="739"/>
      <c r="T500" s="739"/>
      <c r="U500" s="739"/>
      <c r="V500" s="739"/>
      <c r="W500" s="739"/>
      <c r="X500" s="739"/>
      <c r="Y500" s="739"/>
      <c r="Z500" s="739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8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33"/>
      <c r="R501" s="733"/>
      <c r="S501" s="733"/>
      <c r="T501" s="734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57"/>
      <c r="B502" s="739"/>
      <c r="C502" s="739"/>
      <c r="D502" s="739"/>
      <c r="E502" s="739"/>
      <c r="F502" s="739"/>
      <c r="G502" s="739"/>
      <c r="H502" s="739"/>
      <c r="I502" s="739"/>
      <c r="J502" s="739"/>
      <c r="K502" s="739"/>
      <c r="L502" s="739"/>
      <c r="M502" s="739"/>
      <c r="N502" s="739"/>
      <c r="O502" s="758"/>
      <c r="P502" s="735" t="s">
        <v>79</v>
      </c>
      <c r="Q502" s="736"/>
      <c r="R502" s="736"/>
      <c r="S502" s="736"/>
      <c r="T502" s="736"/>
      <c r="U502" s="736"/>
      <c r="V502" s="737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9"/>
      <c r="B503" s="739"/>
      <c r="C503" s="739"/>
      <c r="D503" s="739"/>
      <c r="E503" s="739"/>
      <c r="F503" s="739"/>
      <c r="G503" s="739"/>
      <c r="H503" s="739"/>
      <c r="I503" s="739"/>
      <c r="J503" s="739"/>
      <c r="K503" s="739"/>
      <c r="L503" s="739"/>
      <c r="M503" s="739"/>
      <c r="N503" s="739"/>
      <c r="O503" s="758"/>
      <c r="P503" s="735" t="s">
        <v>79</v>
      </c>
      <c r="Q503" s="736"/>
      <c r="R503" s="736"/>
      <c r="S503" s="736"/>
      <c r="T503" s="736"/>
      <c r="U503" s="736"/>
      <c r="V503" s="737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41" t="s">
        <v>174</v>
      </c>
      <c r="B504" s="739"/>
      <c r="C504" s="739"/>
      <c r="D504" s="739"/>
      <c r="E504" s="739"/>
      <c r="F504" s="739"/>
      <c r="G504" s="739"/>
      <c r="H504" s="739"/>
      <c r="I504" s="739"/>
      <c r="J504" s="739"/>
      <c r="K504" s="739"/>
      <c r="L504" s="739"/>
      <c r="M504" s="739"/>
      <c r="N504" s="739"/>
      <c r="O504" s="739"/>
      <c r="P504" s="739"/>
      <c r="Q504" s="739"/>
      <c r="R504" s="739"/>
      <c r="S504" s="739"/>
      <c r="T504" s="739"/>
      <c r="U504" s="739"/>
      <c r="V504" s="739"/>
      <c r="W504" s="739"/>
      <c r="X504" s="739"/>
      <c r="Y504" s="739"/>
      <c r="Z504" s="739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7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33"/>
      <c r="R505" s="733"/>
      <c r="S505" s="733"/>
      <c r="T505" s="734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57"/>
      <c r="B506" s="739"/>
      <c r="C506" s="739"/>
      <c r="D506" s="739"/>
      <c r="E506" s="739"/>
      <c r="F506" s="739"/>
      <c r="G506" s="739"/>
      <c r="H506" s="739"/>
      <c r="I506" s="739"/>
      <c r="J506" s="739"/>
      <c r="K506" s="739"/>
      <c r="L506" s="739"/>
      <c r="M506" s="739"/>
      <c r="N506" s="739"/>
      <c r="O506" s="758"/>
      <c r="P506" s="735" t="s">
        <v>79</v>
      </c>
      <c r="Q506" s="736"/>
      <c r="R506" s="736"/>
      <c r="S506" s="736"/>
      <c r="T506" s="736"/>
      <c r="U506" s="736"/>
      <c r="V506" s="737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9"/>
      <c r="B507" s="739"/>
      <c r="C507" s="739"/>
      <c r="D507" s="739"/>
      <c r="E507" s="739"/>
      <c r="F507" s="739"/>
      <c r="G507" s="739"/>
      <c r="H507" s="739"/>
      <c r="I507" s="739"/>
      <c r="J507" s="739"/>
      <c r="K507" s="739"/>
      <c r="L507" s="739"/>
      <c r="M507" s="739"/>
      <c r="N507" s="739"/>
      <c r="O507" s="758"/>
      <c r="P507" s="735" t="s">
        <v>79</v>
      </c>
      <c r="Q507" s="736"/>
      <c r="R507" s="736"/>
      <c r="S507" s="736"/>
      <c r="T507" s="736"/>
      <c r="U507" s="736"/>
      <c r="V507" s="737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29" t="s">
        <v>788</v>
      </c>
      <c r="B508" s="830"/>
      <c r="C508" s="830"/>
      <c r="D508" s="830"/>
      <c r="E508" s="830"/>
      <c r="F508" s="830"/>
      <c r="G508" s="830"/>
      <c r="H508" s="830"/>
      <c r="I508" s="830"/>
      <c r="J508" s="830"/>
      <c r="K508" s="830"/>
      <c r="L508" s="830"/>
      <c r="M508" s="830"/>
      <c r="N508" s="830"/>
      <c r="O508" s="830"/>
      <c r="P508" s="830"/>
      <c r="Q508" s="830"/>
      <c r="R508" s="830"/>
      <c r="S508" s="830"/>
      <c r="T508" s="830"/>
      <c r="U508" s="830"/>
      <c r="V508" s="830"/>
      <c r="W508" s="830"/>
      <c r="X508" s="830"/>
      <c r="Y508" s="830"/>
      <c r="Z508" s="830"/>
      <c r="AA508" s="48"/>
      <c r="AB508" s="48"/>
      <c r="AC508" s="48"/>
    </row>
    <row r="509" spans="1:68" ht="16.5" hidden="1" customHeight="1" x14ac:dyDescent="0.25">
      <c r="A509" s="743" t="s">
        <v>788</v>
      </c>
      <c r="B509" s="739"/>
      <c r="C509" s="739"/>
      <c r="D509" s="739"/>
      <c r="E509" s="739"/>
      <c r="F509" s="739"/>
      <c r="G509" s="739"/>
      <c r="H509" s="739"/>
      <c r="I509" s="739"/>
      <c r="J509" s="739"/>
      <c r="K509" s="739"/>
      <c r="L509" s="739"/>
      <c r="M509" s="739"/>
      <c r="N509" s="739"/>
      <c r="O509" s="739"/>
      <c r="P509" s="739"/>
      <c r="Q509" s="739"/>
      <c r="R509" s="739"/>
      <c r="S509" s="739"/>
      <c r="T509" s="739"/>
      <c r="U509" s="739"/>
      <c r="V509" s="739"/>
      <c r="W509" s="739"/>
      <c r="X509" s="739"/>
      <c r="Y509" s="739"/>
      <c r="Z509" s="739"/>
      <c r="AA509" s="718"/>
      <c r="AB509" s="718"/>
      <c r="AC509" s="718"/>
    </row>
    <row r="510" spans="1:68" ht="14.25" hidden="1" customHeight="1" x14ac:dyDescent="0.25">
      <c r="A510" s="741" t="s">
        <v>89</v>
      </c>
      <c r="B510" s="739"/>
      <c r="C510" s="739"/>
      <c r="D510" s="739"/>
      <c r="E510" s="739"/>
      <c r="F510" s="739"/>
      <c r="G510" s="739"/>
      <c r="H510" s="739"/>
      <c r="I510" s="739"/>
      <c r="J510" s="739"/>
      <c r="K510" s="739"/>
      <c r="L510" s="739"/>
      <c r="M510" s="739"/>
      <c r="N510" s="739"/>
      <c r="O510" s="739"/>
      <c r="P510" s="739"/>
      <c r="Q510" s="739"/>
      <c r="R510" s="739"/>
      <c r="S510" s="739"/>
      <c r="T510" s="739"/>
      <c r="U510" s="739"/>
      <c r="V510" s="739"/>
      <c r="W510" s="739"/>
      <c r="X510" s="739"/>
      <c r="Y510" s="739"/>
      <c r="Z510" s="739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33"/>
      <c r="R511" s="733"/>
      <c r="S511" s="733"/>
      <c r="T511" s="734"/>
      <c r="U511" s="34"/>
      <c r="V511" s="34"/>
      <c r="W511" s="35" t="s">
        <v>68</v>
      </c>
      <c r="X511" s="723">
        <v>165</v>
      </c>
      <c r="Y511" s="724">
        <f t="shared" ref="Y511:Y526" si="73">IFERROR(IF(X511="",0,CEILING((X511/$H511),1)*$H511),"")</f>
        <v>168.96</v>
      </c>
      <c r="Z511" s="36">
        <f t="shared" ref="Z511:Z516" si="74">IFERROR(IF(Y511=0,"",ROUNDUP(Y511/H511,0)*0.01196),"")</f>
        <v>0.38272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176.24999999999997</v>
      </c>
      <c r="BN511" s="64">
        <f t="shared" ref="BN511:BN526" si="76">IFERROR(Y511*I511/H511,"0")</f>
        <v>180.48</v>
      </c>
      <c r="BO511" s="64">
        <f t="shared" ref="BO511:BO526" si="77">IFERROR(1/J511*(X511/H511),"0")</f>
        <v>0.30048076923076927</v>
      </c>
      <c r="BP511" s="64">
        <f t="shared" ref="BP511:BP526" si="78">IFERROR(1/J511*(Y511/H511),"0")</f>
        <v>0.30769230769230771</v>
      </c>
    </row>
    <row r="512" spans="1:68" ht="27" hidden="1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8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33"/>
      <c r="R512" s="733"/>
      <c r="S512" s="733"/>
      <c r="T512" s="734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33"/>
      <c r="R513" s="733"/>
      <c r="S513" s="733"/>
      <c r="T513" s="734"/>
      <c r="U513" s="34"/>
      <c r="V513" s="34"/>
      <c r="W513" s="35" t="s">
        <v>68</v>
      </c>
      <c r="X513" s="723">
        <v>738</v>
      </c>
      <c r="Y513" s="724">
        <f t="shared" si="73"/>
        <v>739.2</v>
      </c>
      <c r="Z513" s="36">
        <f t="shared" si="74"/>
        <v>1.6744000000000001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788.31818181818176</v>
      </c>
      <c r="BN513" s="64">
        <f t="shared" si="76"/>
        <v>789.59999999999991</v>
      </c>
      <c r="BO513" s="64">
        <f t="shared" si="77"/>
        <v>1.3439685314685312</v>
      </c>
      <c r="BP513" s="64">
        <f t="shared" si="78"/>
        <v>1.3461538461538463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33"/>
      <c r="R514" s="733"/>
      <c r="S514" s="733"/>
      <c r="T514" s="734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33"/>
      <c r="R515" s="733"/>
      <c r="S515" s="733"/>
      <c r="T515" s="734"/>
      <c r="U515" s="34"/>
      <c r="V515" s="34"/>
      <c r="W515" s="35" t="s">
        <v>68</v>
      </c>
      <c r="X515" s="723">
        <v>773</v>
      </c>
      <c r="Y515" s="724">
        <f t="shared" si="73"/>
        <v>776.16000000000008</v>
      </c>
      <c r="Z515" s="36">
        <f t="shared" si="74"/>
        <v>1.7581200000000001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825.70454545454527</v>
      </c>
      <c r="BN515" s="64">
        <f t="shared" si="76"/>
        <v>829.08</v>
      </c>
      <c r="BO515" s="64">
        <f t="shared" si="77"/>
        <v>1.4077068764568765</v>
      </c>
      <c r="BP515" s="64">
        <f t="shared" si="78"/>
        <v>1.4134615384615385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33"/>
      <c r="R516" s="733"/>
      <c r="S516" s="733"/>
      <c r="T516" s="734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17" t="s">
        <v>809</v>
      </c>
      <c r="Q517" s="733"/>
      <c r="R517" s="733"/>
      <c r="S517" s="733"/>
      <c r="T517" s="734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11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33"/>
      <c r="R518" s="733"/>
      <c r="S518" s="733"/>
      <c r="T518" s="734"/>
      <c r="U518" s="34"/>
      <c r="V518" s="34"/>
      <c r="W518" s="35" t="s">
        <v>68</v>
      </c>
      <c r="X518" s="723">
        <v>90</v>
      </c>
      <c r="Y518" s="724">
        <f t="shared" si="73"/>
        <v>90</v>
      </c>
      <c r="Z518" s="36">
        <f>IFERROR(IF(Y518=0,"",ROUNDUP(Y518/H518,0)*0.00902),"")</f>
        <v>0.22550000000000001</v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95.249999999999986</v>
      </c>
      <c r="BN518" s="64">
        <f t="shared" si="76"/>
        <v>95.249999999999986</v>
      </c>
      <c r="BO518" s="64">
        <f t="shared" si="77"/>
        <v>0.18939393939393939</v>
      </c>
      <c r="BP518" s="64">
        <f t="shared" si="78"/>
        <v>0.18939393939393939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102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33"/>
      <c r="R519" s="733"/>
      <c r="S519" s="733"/>
      <c r="T519" s="734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11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33"/>
      <c r="R520" s="733"/>
      <c r="S520" s="733"/>
      <c r="T520" s="734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1089" t="s">
        <v>817</v>
      </c>
      <c r="Q521" s="733"/>
      <c r="R521" s="733"/>
      <c r="S521" s="733"/>
      <c r="T521" s="734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1104" t="s">
        <v>820</v>
      </c>
      <c r="Q522" s="733"/>
      <c r="R522" s="733"/>
      <c r="S522" s="733"/>
      <c r="T522" s="734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10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33"/>
      <c r="R523" s="733"/>
      <c r="S523" s="733"/>
      <c r="T523" s="734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10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3"/>
      <c r="R524" s="733"/>
      <c r="S524" s="733"/>
      <c r="T524" s="734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870" t="s">
        <v>827</v>
      </c>
      <c r="Q525" s="733"/>
      <c r="R525" s="733"/>
      <c r="S525" s="733"/>
      <c r="T525" s="734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90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33"/>
      <c r="R526" s="733"/>
      <c r="S526" s="733"/>
      <c r="T526" s="734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57"/>
      <c r="B527" s="739"/>
      <c r="C527" s="739"/>
      <c r="D527" s="739"/>
      <c r="E527" s="739"/>
      <c r="F527" s="739"/>
      <c r="G527" s="739"/>
      <c r="H527" s="739"/>
      <c r="I527" s="739"/>
      <c r="J527" s="739"/>
      <c r="K527" s="739"/>
      <c r="L527" s="739"/>
      <c r="M527" s="739"/>
      <c r="N527" s="739"/>
      <c r="O527" s="758"/>
      <c r="P527" s="735" t="s">
        <v>79</v>
      </c>
      <c r="Q527" s="736"/>
      <c r="R527" s="736"/>
      <c r="S527" s="736"/>
      <c r="T527" s="736"/>
      <c r="U527" s="736"/>
      <c r="V527" s="737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342.42424242424238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344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4.0407400000000004</v>
      </c>
      <c r="AA527" s="726"/>
      <c r="AB527" s="726"/>
      <c r="AC527" s="726"/>
    </row>
    <row r="528" spans="1:68" x14ac:dyDescent="0.2">
      <c r="A528" s="739"/>
      <c r="B528" s="739"/>
      <c r="C528" s="739"/>
      <c r="D528" s="739"/>
      <c r="E528" s="739"/>
      <c r="F528" s="739"/>
      <c r="G528" s="739"/>
      <c r="H528" s="739"/>
      <c r="I528" s="739"/>
      <c r="J528" s="739"/>
      <c r="K528" s="739"/>
      <c r="L528" s="739"/>
      <c r="M528" s="739"/>
      <c r="N528" s="739"/>
      <c r="O528" s="758"/>
      <c r="P528" s="735" t="s">
        <v>79</v>
      </c>
      <c r="Q528" s="736"/>
      <c r="R528" s="736"/>
      <c r="S528" s="736"/>
      <c r="T528" s="736"/>
      <c r="U528" s="736"/>
      <c r="V528" s="737"/>
      <c r="W528" s="37" t="s">
        <v>68</v>
      </c>
      <c r="X528" s="725">
        <f>IFERROR(SUM(X511:X526),"0")</f>
        <v>1766</v>
      </c>
      <c r="Y528" s="725">
        <f>IFERROR(SUM(Y511:Y526),"0")</f>
        <v>1774.3200000000002</v>
      </c>
      <c r="Z528" s="37"/>
      <c r="AA528" s="726"/>
      <c r="AB528" s="726"/>
      <c r="AC528" s="726"/>
    </row>
    <row r="529" spans="1:68" ht="14.25" hidden="1" customHeight="1" x14ac:dyDescent="0.25">
      <c r="A529" s="741" t="s">
        <v>134</v>
      </c>
      <c r="B529" s="739"/>
      <c r="C529" s="739"/>
      <c r="D529" s="739"/>
      <c r="E529" s="739"/>
      <c r="F529" s="739"/>
      <c r="G529" s="739"/>
      <c r="H529" s="739"/>
      <c r="I529" s="739"/>
      <c r="J529" s="739"/>
      <c r="K529" s="739"/>
      <c r="L529" s="739"/>
      <c r="M529" s="739"/>
      <c r="N529" s="739"/>
      <c r="O529" s="739"/>
      <c r="P529" s="739"/>
      <c r="Q529" s="739"/>
      <c r="R529" s="739"/>
      <c r="S529" s="739"/>
      <c r="T529" s="739"/>
      <c r="U529" s="739"/>
      <c r="V529" s="739"/>
      <c r="W529" s="739"/>
      <c r="X529" s="739"/>
      <c r="Y529" s="739"/>
      <c r="Z529" s="739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33"/>
      <c r="R530" s="733"/>
      <c r="S530" s="733"/>
      <c r="T530" s="734"/>
      <c r="U530" s="34"/>
      <c r="V530" s="34"/>
      <c r="W530" s="35" t="s">
        <v>68</v>
      </c>
      <c r="X530" s="723">
        <v>1165</v>
      </c>
      <c r="Y530" s="724">
        <f>IFERROR(IF(X530="",0,CEILING((X530/$H530),1)*$H530),"")</f>
        <v>1166.8800000000001</v>
      </c>
      <c r="Z530" s="36">
        <f>IFERROR(IF(Y530=0,"",ROUNDUP(Y530/H530,0)*0.01196),"")</f>
        <v>2.64316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1244.431818181818</v>
      </c>
      <c r="BN530" s="64">
        <f>IFERROR(Y530*I530/H530,"0")</f>
        <v>1246.4399999999998</v>
      </c>
      <c r="BO530" s="64">
        <f>IFERROR(1/J530*(X530/H530),"0")</f>
        <v>2.1215763403263401</v>
      </c>
      <c r="BP530" s="64">
        <f>IFERROR(1/J530*(Y530/H530),"0")</f>
        <v>2.125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1118" t="s">
        <v>834</v>
      </c>
      <c r="Q531" s="733"/>
      <c r="R531" s="733"/>
      <c r="S531" s="733"/>
      <c r="T531" s="734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20" t="s">
        <v>838</v>
      </c>
      <c r="Q532" s="733"/>
      <c r="R532" s="733"/>
      <c r="S532" s="733"/>
      <c r="T532" s="734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37" t="s">
        <v>841</v>
      </c>
      <c r="Q533" s="733"/>
      <c r="R533" s="733"/>
      <c r="S533" s="733"/>
      <c r="T533" s="734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57"/>
      <c r="B534" s="739"/>
      <c r="C534" s="739"/>
      <c r="D534" s="739"/>
      <c r="E534" s="739"/>
      <c r="F534" s="739"/>
      <c r="G534" s="739"/>
      <c r="H534" s="739"/>
      <c r="I534" s="739"/>
      <c r="J534" s="739"/>
      <c r="K534" s="739"/>
      <c r="L534" s="739"/>
      <c r="M534" s="739"/>
      <c r="N534" s="739"/>
      <c r="O534" s="758"/>
      <c r="P534" s="735" t="s">
        <v>79</v>
      </c>
      <c r="Q534" s="736"/>
      <c r="R534" s="736"/>
      <c r="S534" s="736"/>
      <c r="T534" s="736"/>
      <c r="U534" s="736"/>
      <c r="V534" s="737"/>
      <c r="W534" s="37" t="s">
        <v>80</v>
      </c>
      <c r="X534" s="725">
        <f>IFERROR(X530/H530,"0")+IFERROR(X531/H531,"0")+IFERROR(X532/H532,"0")+IFERROR(X533/H533,"0")</f>
        <v>220.64393939393938</v>
      </c>
      <c r="Y534" s="725">
        <f>IFERROR(Y530/H530,"0")+IFERROR(Y531/H531,"0")+IFERROR(Y532/H532,"0")+IFERROR(Y533/H533,"0")</f>
        <v>221</v>
      </c>
      <c r="Z534" s="725">
        <f>IFERROR(IF(Z530="",0,Z530),"0")+IFERROR(IF(Z531="",0,Z531),"0")+IFERROR(IF(Z532="",0,Z532),"0")+IFERROR(IF(Z533="",0,Z533),"0")</f>
        <v>2.64316</v>
      </c>
      <c r="AA534" s="726"/>
      <c r="AB534" s="726"/>
      <c r="AC534" s="726"/>
    </row>
    <row r="535" spans="1:68" x14ac:dyDescent="0.2">
      <c r="A535" s="739"/>
      <c r="B535" s="739"/>
      <c r="C535" s="739"/>
      <c r="D535" s="739"/>
      <c r="E535" s="739"/>
      <c r="F535" s="739"/>
      <c r="G535" s="739"/>
      <c r="H535" s="739"/>
      <c r="I535" s="739"/>
      <c r="J535" s="739"/>
      <c r="K535" s="739"/>
      <c r="L535" s="739"/>
      <c r="M535" s="739"/>
      <c r="N535" s="739"/>
      <c r="O535" s="758"/>
      <c r="P535" s="735" t="s">
        <v>79</v>
      </c>
      <c r="Q535" s="736"/>
      <c r="R535" s="736"/>
      <c r="S535" s="736"/>
      <c r="T535" s="736"/>
      <c r="U535" s="736"/>
      <c r="V535" s="737"/>
      <c r="W535" s="37" t="s">
        <v>68</v>
      </c>
      <c r="X535" s="725">
        <f>IFERROR(SUM(X530:X533),"0")</f>
        <v>1165</v>
      </c>
      <c r="Y535" s="725">
        <f>IFERROR(SUM(Y530:Y533),"0")</f>
        <v>1166.8800000000001</v>
      </c>
      <c r="Z535" s="37"/>
      <c r="AA535" s="726"/>
      <c r="AB535" s="726"/>
      <c r="AC535" s="726"/>
    </row>
    <row r="536" spans="1:68" ht="14.25" hidden="1" customHeight="1" x14ac:dyDescent="0.25">
      <c r="A536" s="741" t="s">
        <v>145</v>
      </c>
      <c r="B536" s="739"/>
      <c r="C536" s="739"/>
      <c r="D536" s="739"/>
      <c r="E536" s="739"/>
      <c r="F536" s="739"/>
      <c r="G536" s="739"/>
      <c r="H536" s="739"/>
      <c r="I536" s="739"/>
      <c r="J536" s="739"/>
      <c r="K536" s="739"/>
      <c r="L536" s="739"/>
      <c r="M536" s="739"/>
      <c r="N536" s="739"/>
      <c r="O536" s="739"/>
      <c r="P536" s="739"/>
      <c r="Q536" s="739"/>
      <c r="R536" s="739"/>
      <c r="S536" s="739"/>
      <c r="T536" s="739"/>
      <c r="U536" s="739"/>
      <c r="V536" s="739"/>
      <c r="W536" s="739"/>
      <c r="X536" s="739"/>
      <c r="Y536" s="739"/>
      <c r="Z536" s="739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1110" t="s">
        <v>844</v>
      </c>
      <c r="Q537" s="733"/>
      <c r="R537" s="733"/>
      <c r="S537" s="733"/>
      <c r="T537" s="734"/>
      <c r="U537" s="34"/>
      <c r="V537" s="34"/>
      <c r="W537" s="35" t="s">
        <v>68</v>
      </c>
      <c r="X537" s="723">
        <v>51</v>
      </c>
      <c r="Y537" s="724">
        <f t="shared" ref="Y537:Y548" si="79">IFERROR(IF(X537="",0,CEILING((X537/$H537),1)*$H537),"")</f>
        <v>52.800000000000004</v>
      </c>
      <c r="Z537" s="36">
        <f>IFERROR(IF(Y537=0,"",ROUNDUP(Y537/H537,0)*0.01196),"")</f>
        <v>0.1196</v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54.47727272727272</v>
      </c>
      <c r="BN537" s="64">
        <f t="shared" ref="BN537:BN548" si="81">IFERROR(Y537*I537/H537,"0")</f>
        <v>56.400000000000006</v>
      </c>
      <c r="BO537" s="64">
        <f t="shared" ref="BO537:BO548" si="82">IFERROR(1/J537*(X537/H537),"0")</f>
        <v>9.2875874125874128E-2</v>
      </c>
      <c r="BP537" s="64">
        <f t="shared" ref="BP537:BP548" si="83">IFERROR(1/J537*(Y537/H537),"0")</f>
        <v>9.6153846153846159E-2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42" t="s">
        <v>848</v>
      </c>
      <c r="Q538" s="733"/>
      <c r="R538" s="733"/>
      <c r="S538" s="733"/>
      <c r="T538" s="734"/>
      <c r="U538" s="34"/>
      <c r="V538" s="34"/>
      <c r="W538" s="35" t="s">
        <v>68</v>
      </c>
      <c r="X538" s="723">
        <v>623</v>
      </c>
      <c r="Y538" s="724">
        <f t="shared" si="79"/>
        <v>623.04000000000008</v>
      </c>
      <c r="Z538" s="36">
        <f>IFERROR(IF(Y538=0,"",ROUNDUP(Y538/H538,0)*0.01196),"")</f>
        <v>1.4112800000000001</v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665.47727272727263</v>
      </c>
      <c r="BN538" s="64">
        <f t="shared" si="81"/>
        <v>665.52</v>
      </c>
      <c r="BO538" s="64">
        <f t="shared" si="82"/>
        <v>1.1345425407925407</v>
      </c>
      <c r="BP538" s="64">
        <f t="shared" si="83"/>
        <v>1.1346153846153848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1077" t="s">
        <v>852</v>
      </c>
      <c r="Q539" s="733"/>
      <c r="R539" s="733"/>
      <c r="S539" s="733"/>
      <c r="T539" s="734"/>
      <c r="U539" s="34"/>
      <c r="V539" s="34"/>
      <c r="W539" s="35" t="s">
        <v>68</v>
      </c>
      <c r="X539" s="723">
        <v>1095</v>
      </c>
      <c r="Y539" s="724">
        <f t="shared" si="79"/>
        <v>1098.24</v>
      </c>
      <c r="Z539" s="36">
        <f>IFERROR(IF(Y539=0,"",ROUNDUP(Y539/H539,0)*0.01196),"")</f>
        <v>2.4876800000000001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1169.6590909090908</v>
      </c>
      <c r="BN539" s="64">
        <f t="shared" si="81"/>
        <v>1173.1199999999999</v>
      </c>
      <c r="BO539" s="64">
        <f t="shared" si="82"/>
        <v>1.9940996503496504</v>
      </c>
      <c r="BP539" s="64">
        <f t="shared" si="83"/>
        <v>2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32" t="s">
        <v>856</v>
      </c>
      <c r="Q540" s="733"/>
      <c r="R540" s="733"/>
      <c r="S540" s="733"/>
      <c r="T540" s="734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884" t="s">
        <v>859</v>
      </c>
      <c r="Q541" s="733"/>
      <c r="R541" s="733"/>
      <c r="S541" s="733"/>
      <c r="T541" s="734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1064" t="s">
        <v>861</v>
      </c>
      <c r="Q542" s="733"/>
      <c r="R542" s="733"/>
      <c r="S542" s="733"/>
      <c r="T542" s="734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33"/>
      <c r="R543" s="733"/>
      <c r="S543" s="733"/>
      <c r="T543" s="734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10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33"/>
      <c r="R544" s="733"/>
      <c r="S544" s="733"/>
      <c r="T544" s="734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4" t="s">
        <v>868</v>
      </c>
      <c r="Q545" s="733"/>
      <c r="R545" s="733"/>
      <c r="S545" s="733"/>
      <c r="T545" s="734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10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33"/>
      <c r="R546" s="733"/>
      <c r="S546" s="733"/>
      <c r="T546" s="734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840" t="s">
        <v>873</v>
      </c>
      <c r="Q547" s="733"/>
      <c r="R547" s="733"/>
      <c r="S547" s="733"/>
      <c r="T547" s="734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10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33"/>
      <c r="R548" s="733"/>
      <c r="S548" s="733"/>
      <c r="T548" s="734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57"/>
      <c r="B549" s="739"/>
      <c r="C549" s="739"/>
      <c r="D549" s="739"/>
      <c r="E549" s="739"/>
      <c r="F549" s="739"/>
      <c r="G549" s="739"/>
      <c r="H549" s="739"/>
      <c r="I549" s="739"/>
      <c r="J549" s="739"/>
      <c r="K549" s="739"/>
      <c r="L549" s="739"/>
      <c r="M549" s="739"/>
      <c r="N549" s="739"/>
      <c r="O549" s="758"/>
      <c r="P549" s="735" t="s">
        <v>79</v>
      </c>
      <c r="Q549" s="736"/>
      <c r="R549" s="736"/>
      <c r="S549" s="736"/>
      <c r="T549" s="736"/>
      <c r="U549" s="736"/>
      <c r="V549" s="737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335.03787878787875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336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4.0185599999999999</v>
      </c>
      <c r="AA549" s="726"/>
      <c r="AB549" s="726"/>
      <c r="AC549" s="726"/>
    </row>
    <row r="550" spans="1:68" x14ac:dyDescent="0.2">
      <c r="A550" s="739"/>
      <c r="B550" s="739"/>
      <c r="C550" s="739"/>
      <c r="D550" s="739"/>
      <c r="E550" s="739"/>
      <c r="F550" s="739"/>
      <c r="G550" s="739"/>
      <c r="H550" s="739"/>
      <c r="I550" s="739"/>
      <c r="J550" s="739"/>
      <c r="K550" s="739"/>
      <c r="L550" s="739"/>
      <c r="M550" s="739"/>
      <c r="N550" s="739"/>
      <c r="O550" s="758"/>
      <c r="P550" s="735" t="s">
        <v>79</v>
      </c>
      <c r="Q550" s="736"/>
      <c r="R550" s="736"/>
      <c r="S550" s="736"/>
      <c r="T550" s="736"/>
      <c r="U550" s="736"/>
      <c r="V550" s="737"/>
      <c r="W550" s="37" t="s">
        <v>68</v>
      </c>
      <c r="X550" s="725">
        <f>IFERROR(SUM(X537:X548),"0")</f>
        <v>1769</v>
      </c>
      <c r="Y550" s="725">
        <f>IFERROR(SUM(Y537:Y548),"0")</f>
        <v>1774.08</v>
      </c>
      <c r="Z550" s="37"/>
      <c r="AA550" s="726"/>
      <c r="AB550" s="726"/>
      <c r="AC550" s="726"/>
    </row>
    <row r="551" spans="1:68" ht="14.25" hidden="1" customHeight="1" x14ac:dyDescent="0.25">
      <c r="A551" s="741" t="s">
        <v>63</v>
      </c>
      <c r="B551" s="739"/>
      <c r="C551" s="739"/>
      <c r="D551" s="739"/>
      <c r="E551" s="739"/>
      <c r="F551" s="739"/>
      <c r="G551" s="739"/>
      <c r="H551" s="739"/>
      <c r="I551" s="739"/>
      <c r="J551" s="739"/>
      <c r="K551" s="739"/>
      <c r="L551" s="739"/>
      <c r="M551" s="739"/>
      <c r="N551" s="739"/>
      <c r="O551" s="739"/>
      <c r="P551" s="739"/>
      <c r="Q551" s="739"/>
      <c r="R551" s="739"/>
      <c r="S551" s="739"/>
      <c r="T551" s="739"/>
      <c r="U551" s="739"/>
      <c r="V551" s="739"/>
      <c r="W551" s="739"/>
      <c r="X551" s="739"/>
      <c r="Y551" s="739"/>
      <c r="Z551" s="739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33"/>
      <c r="R552" s="733"/>
      <c r="S552" s="733"/>
      <c r="T552" s="734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11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33"/>
      <c r="R553" s="733"/>
      <c r="S553" s="733"/>
      <c r="T553" s="734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8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33"/>
      <c r="R554" s="733"/>
      <c r="S554" s="733"/>
      <c r="T554" s="734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57"/>
      <c r="B555" s="739"/>
      <c r="C555" s="739"/>
      <c r="D555" s="739"/>
      <c r="E555" s="739"/>
      <c r="F555" s="739"/>
      <c r="G555" s="739"/>
      <c r="H555" s="739"/>
      <c r="I555" s="739"/>
      <c r="J555" s="739"/>
      <c r="K555" s="739"/>
      <c r="L555" s="739"/>
      <c r="M555" s="739"/>
      <c r="N555" s="739"/>
      <c r="O555" s="758"/>
      <c r="P555" s="735" t="s">
        <v>79</v>
      </c>
      <c r="Q555" s="736"/>
      <c r="R555" s="736"/>
      <c r="S555" s="736"/>
      <c r="T555" s="736"/>
      <c r="U555" s="736"/>
      <c r="V555" s="737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9"/>
      <c r="B556" s="739"/>
      <c r="C556" s="739"/>
      <c r="D556" s="739"/>
      <c r="E556" s="739"/>
      <c r="F556" s="739"/>
      <c r="G556" s="739"/>
      <c r="H556" s="739"/>
      <c r="I556" s="739"/>
      <c r="J556" s="739"/>
      <c r="K556" s="739"/>
      <c r="L556" s="739"/>
      <c r="M556" s="739"/>
      <c r="N556" s="739"/>
      <c r="O556" s="758"/>
      <c r="P556" s="735" t="s">
        <v>79</v>
      </c>
      <c r="Q556" s="736"/>
      <c r="R556" s="736"/>
      <c r="S556" s="736"/>
      <c r="T556" s="736"/>
      <c r="U556" s="736"/>
      <c r="V556" s="737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41" t="s">
        <v>174</v>
      </c>
      <c r="B557" s="739"/>
      <c r="C557" s="739"/>
      <c r="D557" s="739"/>
      <c r="E557" s="739"/>
      <c r="F557" s="739"/>
      <c r="G557" s="739"/>
      <c r="H557" s="739"/>
      <c r="I557" s="739"/>
      <c r="J557" s="739"/>
      <c r="K557" s="739"/>
      <c r="L557" s="739"/>
      <c r="M557" s="739"/>
      <c r="N557" s="739"/>
      <c r="O557" s="739"/>
      <c r="P557" s="739"/>
      <c r="Q557" s="739"/>
      <c r="R557" s="739"/>
      <c r="S557" s="739"/>
      <c r="T557" s="739"/>
      <c r="U557" s="739"/>
      <c r="V557" s="739"/>
      <c r="W557" s="739"/>
      <c r="X557" s="739"/>
      <c r="Y557" s="739"/>
      <c r="Z557" s="739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33"/>
      <c r="R558" s="733"/>
      <c r="S558" s="733"/>
      <c r="T558" s="734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21" t="s">
        <v>889</v>
      </c>
      <c r="Q559" s="733"/>
      <c r="R559" s="733"/>
      <c r="S559" s="733"/>
      <c r="T559" s="734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57"/>
      <c r="B560" s="739"/>
      <c r="C560" s="739"/>
      <c r="D560" s="739"/>
      <c r="E560" s="739"/>
      <c r="F560" s="739"/>
      <c r="G560" s="739"/>
      <c r="H560" s="739"/>
      <c r="I560" s="739"/>
      <c r="J560" s="739"/>
      <c r="K560" s="739"/>
      <c r="L560" s="739"/>
      <c r="M560" s="739"/>
      <c r="N560" s="739"/>
      <c r="O560" s="758"/>
      <c r="P560" s="735" t="s">
        <v>79</v>
      </c>
      <c r="Q560" s="736"/>
      <c r="R560" s="736"/>
      <c r="S560" s="736"/>
      <c r="T560" s="736"/>
      <c r="U560" s="736"/>
      <c r="V560" s="737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9"/>
      <c r="B561" s="739"/>
      <c r="C561" s="739"/>
      <c r="D561" s="739"/>
      <c r="E561" s="739"/>
      <c r="F561" s="739"/>
      <c r="G561" s="739"/>
      <c r="H561" s="739"/>
      <c r="I561" s="739"/>
      <c r="J561" s="739"/>
      <c r="K561" s="739"/>
      <c r="L561" s="739"/>
      <c r="M561" s="739"/>
      <c r="N561" s="739"/>
      <c r="O561" s="758"/>
      <c r="P561" s="735" t="s">
        <v>79</v>
      </c>
      <c r="Q561" s="736"/>
      <c r="R561" s="736"/>
      <c r="S561" s="736"/>
      <c r="T561" s="736"/>
      <c r="U561" s="736"/>
      <c r="V561" s="737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29" t="s">
        <v>890</v>
      </c>
      <c r="B562" s="830"/>
      <c r="C562" s="830"/>
      <c r="D562" s="830"/>
      <c r="E562" s="830"/>
      <c r="F562" s="830"/>
      <c r="G562" s="830"/>
      <c r="H562" s="830"/>
      <c r="I562" s="830"/>
      <c r="J562" s="830"/>
      <c r="K562" s="830"/>
      <c r="L562" s="830"/>
      <c r="M562" s="830"/>
      <c r="N562" s="830"/>
      <c r="O562" s="830"/>
      <c r="P562" s="830"/>
      <c r="Q562" s="830"/>
      <c r="R562" s="830"/>
      <c r="S562" s="830"/>
      <c r="T562" s="830"/>
      <c r="U562" s="830"/>
      <c r="V562" s="830"/>
      <c r="W562" s="830"/>
      <c r="X562" s="830"/>
      <c r="Y562" s="830"/>
      <c r="Z562" s="830"/>
      <c r="AA562" s="48"/>
      <c r="AB562" s="48"/>
      <c r="AC562" s="48"/>
    </row>
    <row r="563" spans="1:68" ht="16.5" hidden="1" customHeight="1" x14ac:dyDescent="0.25">
      <c r="A563" s="743" t="s">
        <v>890</v>
      </c>
      <c r="B563" s="739"/>
      <c r="C563" s="739"/>
      <c r="D563" s="739"/>
      <c r="E563" s="739"/>
      <c r="F563" s="739"/>
      <c r="G563" s="739"/>
      <c r="H563" s="739"/>
      <c r="I563" s="739"/>
      <c r="J563" s="739"/>
      <c r="K563" s="739"/>
      <c r="L563" s="739"/>
      <c r="M563" s="739"/>
      <c r="N563" s="739"/>
      <c r="O563" s="739"/>
      <c r="P563" s="739"/>
      <c r="Q563" s="739"/>
      <c r="R563" s="739"/>
      <c r="S563" s="739"/>
      <c r="T563" s="739"/>
      <c r="U563" s="739"/>
      <c r="V563" s="739"/>
      <c r="W563" s="739"/>
      <c r="X563" s="739"/>
      <c r="Y563" s="739"/>
      <c r="Z563" s="739"/>
      <c r="AA563" s="718"/>
      <c r="AB563" s="718"/>
      <c r="AC563" s="718"/>
    </row>
    <row r="564" spans="1:68" ht="14.25" hidden="1" customHeight="1" x14ac:dyDescent="0.25">
      <c r="A564" s="741" t="s">
        <v>89</v>
      </c>
      <c r="B564" s="739"/>
      <c r="C564" s="739"/>
      <c r="D564" s="739"/>
      <c r="E564" s="739"/>
      <c r="F564" s="739"/>
      <c r="G564" s="739"/>
      <c r="H564" s="739"/>
      <c r="I564" s="739"/>
      <c r="J564" s="739"/>
      <c r="K564" s="739"/>
      <c r="L564" s="739"/>
      <c r="M564" s="739"/>
      <c r="N564" s="739"/>
      <c r="O564" s="739"/>
      <c r="P564" s="739"/>
      <c r="Q564" s="739"/>
      <c r="R564" s="739"/>
      <c r="S564" s="739"/>
      <c r="T564" s="739"/>
      <c r="U564" s="739"/>
      <c r="V564" s="739"/>
      <c r="W564" s="739"/>
      <c r="X564" s="739"/>
      <c r="Y564" s="739"/>
      <c r="Z564" s="739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1105" t="s">
        <v>893</v>
      </c>
      <c r="Q565" s="733"/>
      <c r="R565" s="733"/>
      <c r="S565" s="733"/>
      <c r="T565" s="734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16" t="s">
        <v>897</v>
      </c>
      <c r="Q566" s="733"/>
      <c r="R566" s="733"/>
      <c r="S566" s="733"/>
      <c r="T566" s="734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862" t="s">
        <v>901</v>
      </c>
      <c r="Q567" s="733"/>
      <c r="R567" s="733"/>
      <c r="S567" s="733"/>
      <c r="T567" s="734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781" t="s">
        <v>905</v>
      </c>
      <c r="Q568" s="733"/>
      <c r="R568" s="733"/>
      <c r="S568" s="733"/>
      <c r="T568" s="734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869" t="s">
        <v>909</v>
      </c>
      <c r="Q569" s="733"/>
      <c r="R569" s="733"/>
      <c r="S569" s="733"/>
      <c r="T569" s="734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1088" t="s">
        <v>912</v>
      </c>
      <c r="Q570" s="733"/>
      <c r="R570" s="733"/>
      <c r="S570" s="733"/>
      <c r="T570" s="734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1075" t="s">
        <v>915</v>
      </c>
      <c r="Q571" s="733"/>
      <c r="R571" s="733"/>
      <c r="S571" s="733"/>
      <c r="T571" s="734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57"/>
      <c r="B572" s="739"/>
      <c r="C572" s="739"/>
      <c r="D572" s="739"/>
      <c r="E572" s="739"/>
      <c r="F572" s="739"/>
      <c r="G572" s="739"/>
      <c r="H572" s="739"/>
      <c r="I572" s="739"/>
      <c r="J572" s="739"/>
      <c r="K572" s="739"/>
      <c r="L572" s="739"/>
      <c r="M572" s="739"/>
      <c r="N572" s="739"/>
      <c r="O572" s="758"/>
      <c r="P572" s="735" t="s">
        <v>79</v>
      </c>
      <c r="Q572" s="736"/>
      <c r="R572" s="736"/>
      <c r="S572" s="736"/>
      <c r="T572" s="736"/>
      <c r="U572" s="736"/>
      <c r="V572" s="737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9"/>
      <c r="B573" s="739"/>
      <c r="C573" s="739"/>
      <c r="D573" s="739"/>
      <c r="E573" s="739"/>
      <c r="F573" s="739"/>
      <c r="G573" s="739"/>
      <c r="H573" s="739"/>
      <c r="I573" s="739"/>
      <c r="J573" s="739"/>
      <c r="K573" s="739"/>
      <c r="L573" s="739"/>
      <c r="M573" s="739"/>
      <c r="N573" s="739"/>
      <c r="O573" s="758"/>
      <c r="P573" s="735" t="s">
        <v>79</v>
      </c>
      <c r="Q573" s="736"/>
      <c r="R573" s="736"/>
      <c r="S573" s="736"/>
      <c r="T573" s="736"/>
      <c r="U573" s="736"/>
      <c r="V573" s="737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41" t="s">
        <v>134</v>
      </c>
      <c r="B574" s="739"/>
      <c r="C574" s="739"/>
      <c r="D574" s="739"/>
      <c r="E574" s="739"/>
      <c r="F574" s="739"/>
      <c r="G574" s="739"/>
      <c r="H574" s="739"/>
      <c r="I574" s="739"/>
      <c r="J574" s="739"/>
      <c r="K574" s="739"/>
      <c r="L574" s="739"/>
      <c r="M574" s="739"/>
      <c r="N574" s="739"/>
      <c r="O574" s="739"/>
      <c r="P574" s="739"/>
      <c r="Q574" s="739"/>
      <c r="R574" s="739"/>
      <c r="S574" s="739"/>
      <c r="T574" s="739"/>
      <c r="U574" s="739"/>
      <c r="V574" s="739"/>
      <c r="W574" s="739"/>
      <c r="X574" s="739"/>
      <c r="Y574" s="739"/>
      <c r="Z574" s="739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835" t="s">
        <v>918</v>
      </c>
      <c r="Q575" s="733"/>
      <c r="R575" s="733"/>
      <c r="S575" s="733"/>
      <c r="T575" s="734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847" t="s">
        <v>922</v>
      </c>
      <c r="Q576" s="733"/>
      <c r="R576" s="733"/>
      <c r="S576" s="733"/>
      <c r="T576" s="734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844" t="s">
        <v>925</v>
      </c>
      <c r="Q577" s="733"/>
      <c r="R577" s="733"/>
      <c r="S577" s="733"/>
      <c r="T577" s="734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813" t="s">
        <v>929</v>
      </c>
      <c r="Q578" s="733"/>
      <c r="R578" s="733"/>
      <c r="S578" s="733"/>
      <c r="T578" s="734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57"/>
      <c r="B579" s="739"/>
      <c r="C579" s="739"/>
      <c r="D579" s="739"/>
      <c r="E579" s="739"/>
      <c r="F579" s="739"/>
      <c r="G579" s="739"/>
      <c r="H579" s="739"/>
      <c r="I579" s="739"/>
      <c r="J579" s="739"/>
      <c r="K579" s="739"/>
      <c r="L579" s="739"/>
      <c r="M579" s="739"/>
      <c r="N579" s="739"/>
      <c r="O579" s="758"/>
      <c r="P579" s="735" t="s">
        <v>79</v>
      </c>
      <c r="Q579" s="736"/>
      <c r="R579" s="736"/>
      <c r="S579" s="736"/>
      <c r="T579" s="736"/>
      <c r="U579" s="736"/>
      <c r="V579" s="737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9"/>
      <c r="B580" s="739"/>
      <c r="C580" s="739"/>
      <c r="D580" s="739"/>
      <c r="E580" s="739"/>
      <c r="F580" s="739"/>
      <c r="G580" s="739"/>
      <c r="H580" s="739"/>
      <c r="I580" s="739"/>
      <c r="J580" s="739"/>
      <c r="K580" s="739"/>
      <c r="L580" s="739"/>
      <c r="M580" s="739"/>
      <c r="N580" s="739"/>
      <c r="O580" s="758"/>
      <c r="P580" s="735" t="s">
        <v>79</v>
      </c>
      <c r="Q580" s="736"/>
      <c r="R580" s="736"/>
      <c r="S580" s="736"/>
      <c r="T580" s="736"/>
      <c r="U580" s="736"/>
      <c r="V580" s="737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41" t="s">
        <v>145</v>
      </c>
      <c r="B581" s="739"/>
      <c r="C581" s="739"/>
      <c r="D581" s="739"/>
      <c r="E581" s="739"/>
      <c r="F581" s="739"/>
      <c r="G581" s="739"/>
      <c r="H581" s="739"/>
      <c r="I581" s="739"/>
      <c r="J581" s="739"/>
      <c r="K581" s="739"/>
      <c r="L581" s="739"/>
      <c r="M581" s="739"/>
      <c r="N581" s="739"/>
      <c r="O581" s="739"/>
      <c r="P581" s="739"/>
      <c r="Q581" s="739"/>
      <c r="R581" s="739"/>
      <c r="S581" s="739"/>
      <c r="T581" s="739"/>
      <c r="U581" s="739"/>
      <c r="V581" s="739"/>
      <c r="W581" s="739"/>
      <c r="X581" s="739"/>
      <c r="Y581" s="739"/>
      <c r="Z581" s="739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92" t="s">
        <v>932</v>
      </c>
      <c r="Q582" s="733"/>
      <c r="R582" s="733"/>
      <c r="S582" s="733"/>
      <c r="T582" s="734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818" t="s">
        <v>936</v>
      </c>
      <c r="Q583" s="733"/>
      <c r="R583" s="733"/>
      <c r="S583" s="733"/>
      <c r="T583" s="734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1051" t="s">
        <v>940</v>
      </c>
      <c r="Q584" s="733"/>
      <c r="R584" s="733"/>
      <c r="S584" s="733"/>
      <c r="T584" s="734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1034" t="s">
        <v>944</v>
      </c>
      <c r="Q585" s="733"/>
      <c r="R585" s="733"/>
      <c r="S585" s="733"/>
      <c r="T585" s="734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68" t="s">
        <v>948</v>
      </c>
      <c r="Q586" s="733"/>
      <c r="R586" s="733"/>
      <c r="S586" s="733"/>
      <c r="T586" s="734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1019" t="s">
        <v>952</v>
      </c>
      <c r="Q587" s="733"/>
      <c r="R587" s="733"/>
      <c r="S587" s="733"/>
      <c r="T587" s="734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827" t="s">
        <v>955</v>
      </c>
      <c r="Q588" s="733"/>
      <c r="R588" s="733"/>
      <c r="S588" s="733"/>
      <c r="T588" s="734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57"/>
      <c r="B589" s="739"/>
      <c r="C589" s="739"/>
      <c r="D589" s="739"/>
      <c r="E589" s="739"/>
      <c r="F589" s="739"/>
      <c r="G589" s="739"/>
      <c r="H589" s="739"/>
      <c r="I589" s="739"/>
      <c r="J589" s="739"/>
      <c r="K589" s="739"/>
      <c r="L589" s="739"/>
      <c r="M589" s="739"/>
      <c r="N589" s="739"/>
      <c r="O589" s="758"/>
      <c r="P589" s="735" t="s">
        <v>79</v>
      </c>
      <c r="Q589" s="736"/>
      <c r="R589" s="736"/>
      <c r="S589" s="736"/>
      <c r="T589" s="736"/>
      <c r="U589" s="736"/>
      <c r="V589" s="737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9"/>
      <c r="B590" s="739"/>
      <c r="C590" s="739"/>
      <c r="D590" s="739"/>
      <c r="E590" s="739"/>
      <c r="F590" s="739"/>
      <c r="G590" s="739"/>
      <c r="H590" s="739"/>
      <c r="I590" s="739"/>
      <c r="J590" s="739"/>
      <c r="K590" s="739"/>
      <c r="L590" s="739"/>
      <c r="M590" s="739"/>
      <c r="N590" s="739"/>
      <c r="O590" s="758"/>
      <c r="P590" s="735" t="s">
        <v>79</v>
      </c>
      <c r="Q590" s="736"/>
      <c r="R590" s="736"/>
      <c r="S590" s="736"/>
      <c r="T590" s="736"/>
      <c r="U590" s="736"/>
      <c r="V590" s="737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41" t="s">
        <v>63</v>
      </c>
      <c r="B591" s="739"/>
      <c r="C591" s="739"/>
      <c r="D591" s="739"/>
      <c r="E591" s="739"/>
      <c r="F591" s="739"/>
      <c r="G591" s="739"/>
      <c r="H591" s="739"/>
      <c r="I591" s="739"/>
      <c r="J591" s="739"/>
      <c r="K591" s="739"/>
      <c r="L591" s="739"/>
      <c r="M591" s="739"/>
      <c r="N591" s="739"/>
      <c r="O591" s="739"/>
      <c r="P591" s="739"/>
      <c r="Q591" s="739"/>
      <c r="R591" s="739"/>
      <c r="S591" s="739"/>
      <c r="T591" s="739"/>
      <c r="U591" s="739"/>
      <c r="V591" s="739"/>
      <c r="W591" s="739"/>
      <c r="X591" s="739"/>
      <c r="Y591" s="739"/>
      <c r="Z591" s="739"/>
      <c r="AA591" s="719"/>
      <c r="AB591" s="719"/>
      <c r="AC591" s="719"/>
    </row>
    <row r="592" spans="1:68" ht="27" hidden="1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1029" t="s">
        <v>958</v>
      </c>
      <c r="Q592" s="733"/>
      <c r="R592" s="733"/>
      <c r="S592" s="733"/>
      <c r="T592" s="734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1017" t="s">
        <v>961</v>
      </c>
      <c r="Q593" s="733"/>
      <c r="R593" s="733"/>
      <c r="S593" s="733"/>
      <c r="T593" s="734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1134" t="s">
        <v>964</v>
      </c>
      <c r="Q594" s="733"/>
      <c r="R594" s="733"/>
      <c r="S594" s="733"/>
      <c r="T594" s="734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84" t="s">
        <v>968</v>
      </c>
      <c r="Q595" s="733"/>
      <c r="R595" s="733"/>
      <c r="S595" s="733"/>
      <c r="T595" s="734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31" t="s">
        <v>971</v>
      </c>
      <c r="Q596" s="733"/>
      <c r="R596" s="733"/>
      <c r="S596" s="733"/>
      <c r="T596" s="734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57"/>
      <c r="B597" s="739"/>
      <c r="C597" s="739"/>
      <c r="D597" s="739"/>
      <c r="E597" s="739"/>
      <c r="F597" s="739"/>
      <c r="G597" s="739"/>
      <c r="H597" s="739"/>
      <c r="I597" s="739"/>
      <c r="J597" s="739"/>
      <c r="K597" s="739"/>
      <c r="L597" s="739"/>
      <c r="M597" s="739"/>
      <c r="N597" s="739"/>
      <c r="O597" s="758"/>
      <c r="P597" s="735" t="s">
        <v>79</v>
      </c>
      <c r="Q597" s="736"/>
      <c r="R597" s="736"/>
      <c r="S597" s="736"/>
      <c r="T597" s="736"/>
      <c r="U597" s="736"/>
      <c r="V597" s="737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9"/>
      <c r="B598" s="739"/>
      <c r="C598" s="739"/>
      <c r="D598" s="739"/>
      <c r="E598" s="739"/>
      <c r="F598" s="739"/>
      <c r="G598" s="739"/>
      <c r="H598" s="739"/>
      <c r="I598" s="739"/>
      <c r="J598" s="739"/>
      <c r="K598" s="739"/>
      <c r="L598" s="739"/>
      <c r="M598" s="739"/>
      <c r="N598" s="739"/>
      <c r="O598" s="758"/>
      <c r="P598" s="735" t="s">
        <v>79</v>
      </c>
      <c r="Q598" s="736"/>
      <c r="R598" s="736"/>
      <c r="S598" s="736"/>
      <c r="T598" s="736"/>
      <c r="U598" s="736"/>
      <c r="V598" s="737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hidden="1" customHeight="1" x14ac:dyDescent="0.25">
      <c r="A599" s="741" t="s">
        <v>174</v>
      </c>
      <c r="B599" s="739"/>
      <c r="C599" s="739"/>
      <c r="D599" s="739"/>
      <c r="E599" s="739"/>
      <c r="F599" s="739"/>
      <c r="G599" s="739"/>
      <c r="H599" s="739"/>
      <c r="I599" s="739"/>
      <c r="J599" s="739"/>
      <c r="K599" s="739"/>
      <c r="L599" s="739"/>
      <c r="M599" s="739"/>
      <c r="N599" s="739"/>
      <c r="O599" s="739"/>
      <c r="P599" s="739"/>
      <c r="Q599" s="739"/>
      <c r="R599" s="739"/>
      <c r="S599" s="739"/>
      <c r="T599" s="739"/>
      <c r="U599" s="739"/>
      <c r="V599" s="739"/>
      <c r="W599" s="739"/>
      <c r="X599" s="739"/>
      <c r="Y599" s="739"/>
      <c r="Z599" s="739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1133" t="s">
        <v>974</v>
      </c>
      <c r="Q600" s="733"/>
      <c r="R600" s="733"/>
      <c r="S600" s="733"/>
      <c r="T600" s="734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807" t="s">
        <v>977</v>
      </c>
      <c r="Q601" s="733"/>
      <c r="R601" s="733"/>
      <c r="S601" s="733"/>
      <c r="T601" s="734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30" t="s">
        <v>980</v>
      </c>
      <c r="Q602" s="733"/>
      <c r="R602" s="733"/>
      <c r="S602" s="733"/>
      <c r="T602" s="734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811" t="s">
        <v>983</v>
      </c>
      <c r="Q603" s="733"/>
      <c r="R603" s="733"/>
      <c r="S603" s="733"/>
      <c r="T603" s="734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57"/>
      <c r="B604" s="739"/>
      <c r="C604" s="739"/>
      <c r="D604" s="739"/>
      <c r="E604" s="739"/>
      <c r="F604" s="739"/>
      <c r="G604" s="739"/>
      <c r="H604" s="739"/>
      <c r="I604" s="739"/>
      <c r="J604" s="739"/>
      <c r="K604" s="739"/>
      <c r="L604" s="739"/>
      <c r="M604" s="739"/>
      <c r="N604" s="739"/>
      <c r="O604" s="758"/>
      <c r="P604" s="735" t="s">
        <v>79</v>
      </c>
      <c r="Q604" s="736"/>
      <c r="R604" s="736"/>
      <c r="S604" s="736"/>
      <c r="T604" s="736"/>
      <c r="U604" s="736"/>
      <c r="V604" s="737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9"/>
      <c r="B605" s="739"/>
      <c r="C605" s="739"/>
      <c r="D605" s="739"/>
      <c r="E605" s="739"/>
      <c r="F605" s="739"/>
      <c r="G605" s="739"/>
      <c r="H605" s="739"/>
      <c r="I605" s="739"/>
      <c r="J605" s="739"/>
      <c r="K605" s="739"/>
      <c r="L605" s="739"/>
      <c r="M605" s="739"/>
      <c r="N605" s="739"/>
      <c r="O605" s="758"/>
      <c r="P605" s="735" t="s">
        <v>79</v>
      </c>
      <c r="Q605" s="736"/>
      <c r="R605" s="736"/>
      <c r="S605" s="736"/>
      <c r="T605" s="736"/>
      <c r="U605" s="736"/>
      <c r="V605" s="737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743" t="s">
        <v>984</v>
      </c>
      <c r="B606" s="739"/>
      <c r="C606" s="739"/>
      <c r="D606" s="739"/>
      <c r="E606" s="739"/>
      <c r="F606" s="739"/>
      <c r="G606" s="739"/>
      <c r="H606" s="739"/>
      <c r="I606" s="739"/>
      <c r="J606" s="739"/>
      <c r="K606" s="739"/>
      <c r="L606" s="739"/>
      <c r="M606" s="739"/>
      <c r="N606" s="739"/>
      <c r="O606" s="739"/>
      <c r="P606" s="739"/>
      <c r="Q606" s="739"/>
      <c r="R606" s="739"/>
      <c r="S606" s="739"/>
      <c r="T606" s="739"/>
      <c r="U606" s="739"/>
      <c r="V606" s="739"/>
      <c r="W606" s="739"/>
      <c r="X606" s="739"/>
      <c r="Y606" s="739"/>
      <c r="Z606" s="739"/>
      <c r="AA606" s="718"/>
      <c r="AB606" s="718"/>
      <c r="AC606" s="718"/>
    </row>
    <row r="607" spans="1:68" ht="14.25" hidden="1" customHeight="1" x14ac:dyDescent="0.25">
      <c r="A607" s="741" t="s">
        <v>89</v>
      </c>
      <c r="B607" s="739"/>
      <c r="C607" s="739"/>
      <c r="D607" s="739"/>
      <c r="E607" s="739"/>
      <c r="F607" s="739"/>
      <c r="G607" s="739"/>
      <c r="H607" s="739"/>
      <c r="I607" s="739"/>
      <c r="J607" s="739"/>
      <c r="K607" s="739"/>
      <c r="L607" s="739"/>
      <c r="M607" s="739"/>
      <c r="N607" s="739"/>
      <c r="O607" s="739"/>
      <c r="P607" s="739"/>
      <c r="Q607" s="739"/>
      <c r="R607" s="739"/>
      <c r="S607" s="739"/>
      <c r="T607" s="739"/>
      <c r="U607" s="739"/>
      <c r="V607" s="739"/>
      <c r="W607" s="739"/>
      <c r="X607" s="739"/>
      <c r="Y607" s="739"/>
      <c r="Z607" s="739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82" t="s">
        <v>987</v>
      </c>
      <c r="Q608" s="733"/>
      <c r="R608" s="733"/>
      <c r="S608" s="733"/>
      <c r="T608" s="734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60" t="s">
        <v>991</v>
      </c>
      <c r="Q609" s="733"/>
      <c r="R609" s="733"/>
      <c r="S609" s="733"/>
      <c r="T609" s="734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57"/>
      <c r="B610" s="739"/>
      <c r="C610" s="739"/>
      <c r="D610" s="739"/>
      <c r="E610" s="739"/>
      <c r="F610" s="739"/>
      <c r="G610" s="739"/>
      <c r="H610" s="739"/>
      <c r="I610" s="739"/>
      <c r="J610" s="739"/>
      <c r="K610" s="739"/>
      <c r="L610" s="739"/>
      <c r="M610" s="739"/>
      <c r="N610" s="739"/>
      <c r="O610" s="758"/>
      <c r="P610" s="735" t="s">
        <v>79</v>
      </c>
      <c r="Q610" s="736"/>
      <c r="R610" s="736"/>
      <c r="S610" s="736"/>
      <c r="T610" s="736"/>
      <c r="U610" s="736"/>
      <c r="V610" s="737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9"/>
      <c r="B611" s="739"/>
      <c r="C611" s="739"/>
      <c r="D611" s="739"/>
      <c r="E611" s="739"/>
      <c r="F611" s="739"/>
      <c r="G611" s="739"/>
      <c r="H611" s="739"/>
      <c r="I611" s="739"/>
      <c r="J611" s="739"/>
      <c r="K611" s="739"/>
      <c r="L611" s="739"/>
      <c r="M611" s="739"/>
      <c r="N611" s="739"/>
      <c r="O611" s="758"/>
      <c r="P611" s="735" t="s">
        <v>79</v>
      </c>
      <c r="Q611" s="736"/>
      <c r="R611" s="736"/>
      <c r="S611" s="736"/>
      <c r="T611" s="736"/>
      <c r="U611" s="736"/>
      <c r="V611" s="737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41" t="s">
        <v>134</v>
      </c>
      <c r="B612" s="739"/>
      <c r="C612" s="739"/>
      <c r="D612" s="739"/>
      <c r="E612" s="739"/>
      <c r="F612" s="739"/>
      <c r="G612" s="739"/>
      <c r="H612" s="739"/>
      <c r="I612" s="739"/>
      <c r="J612" s="739"/>
      <c r="K612" s="739"/>
      <c r="L612" s="739"/>
      <c r="M612" s="739"/>
      <c r="N612" s="739"/>
      <c r="O612" s="739"/>
      <c r="P612" s="739"/>
      <c r="Q612" s="739"/>
      <c r="R612" s="739"/>
      <c r="S612" s="739"/>
      <c r="T612" s="739"/>
      <c r="U612" s="739"/>
      <c r="V612" s="739"/>
      <c r="W612" s="739"/>
      <c r="X612" s="739"/>
      <c r="Y612" s="739"/>
      <c r="Z612" s="739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1131" t="s">
        <v>995</v>
      </c>
      <c r="Q613" s="733"/>
      <c r="R613" s="733"/>
      <c r="S613" s="733"/>
      <c r="T613" s="734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57"/>
      <c r="B614" s="739"/>
      <c r="C614" s="739"/>
      <c r="D614" s="739"/>
      <c r="E614" s="739"/>
      <c r="F614" s="739"/>
      <c r="G614" s="739"/>
      <c r="H614" s="739"/>
      <c r="I614" s="739"/>
      <c r="J614" s="739"/>
      <c r="K614" s="739"/>
      <c r="L614" s="739"/>
      <c r="M614" s="739"/>
      <c r="N614" s="739"/>
      <c r="O614" s="758"/>
      <c r="P614" s="735" t="s">
        <v>79</v>
      </c>
      <c r="Q614" s="736"/>
      <c r="R614" s="736"/>
      <c r="S614" s="736"/>
      <c r="T614" s="736"/>
      <c r="U614" s="736"/>
      <c r="V614" s="737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9"/>
      <c r="B615" s="739"/>
      <c r="C615" s="739"/>
      <c r="D615" s="739"/>
      <c r="E615" s="739"/>
      <c r="F615" s="739"/>
      <c r="G615" s="739"/>
      <c r="H615" s="739"/>
      <c r="I615" s="739"/>
      <c r="J615" s="739"/>
      <c r="K615" s="739"/>
      <c r="L615" s="739"/>
      <c r="M615" s="739"/>
      <c r="N615" s="739"/>
      <c r="O615" s="758"/>
      <c r="P615" s="735" t="s">
        <v>79</v>
      </c>
      <c r="Q615" s="736"/>
      <c r="R615" s="736"/>
      <c r="S615" s="736"/>
      <c r="T615" s="736"/>
      <c r="U615" s="736"/>
      <c r="V615" s="737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41" t="s">
        <v>145</v>
      </c>
      <c r="B616" s="739"/>
      <c r="C616" s="739"/>
      <c r="D616" s="739"/>
      <c r="E616" s="739"/>
      <c r="F616" s="739"/>
      <c r="G616" s="739"/>
      <c r="H616" s="739"/>
      <c r="I616" s="739"/>
      <c r="J616" s="739"/>
      <c r="K616" s="739"/>
      <c r="L616" s="739"/>
      <c r="M616" s="739"/>
      <c r="N616" s="739"/>
      <c r="O616" s="739"/>
      <c r="P616" s="739"/>
      <c r="Q616" s="739"/>
      <c r="R616" s="739"/>
      <c r="S616" s="739"/>
      <c r="T616" s="739"/>
      <c r="U616" s="739"/>
      <c r="V616" s="739"/>
      <c r="W616" s="739"/>
      <c r="X616" s="739"/>
      <c r="Y616" s="739"/>
      <c r="Z616" s="739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44" t="s">
        <v>999</v>
      </c>
      <c r="Q617" s="733"/>
      <c r="R617" s="733"/>
      <c r="S617" s="733"/>
      <c r="T617" s="734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57"/>
      <c r="B618" s="739"/>
      <c r="C618" s="739"/>
      <c r="D618" s="739"/>
      <c r="E618" s="739"/>
      <c r="F618" s="739"/>
      <c r="G618" s="739"/>
      <c r="H618" s="739"/>
      <c r="I618" s="739"/>
      <c r="J618" s="739"/>
      <c r="K618" s="739"/>
      <c r="L618" s="739"/>
      <c r="M618" s="739"/>
      <c r="N618" s="739"/>
      <c r="O618" s="758"/>
      <c r="P618" s="735" t="s">
        <v>79</v>
      </c>
      <c r="Q618" s="736"/>
      <c r="R618" s="736"/>
      <c r="S618" s="736"/>
      <c r="T618" s="736"/>
      <c r="U618" s="736"/>
      <c r="V618" s="737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9"/>
      <c r="B619" s="739"/>
      <c r="C619" s="739"/>
      <c r="D619" s="739"/>
      <c r="E619" s="739"/>
      <c r="F619" s="739"/>
      <c r="G619" s="739"/>
      <c r="H619" s="739"/>
      <c r="I619" s="739"/>
      <c r="J619" s="739"/>
      <c r="K619" s="739"/>
      <c r="L619" s="739"/>
      <c r="M619" s="739"/>
      <c r="N619" s="739"/>
      <c r="O619" s="758"/>
      <c r="P619" s="735" t="s">
        <v>79</v>
      </c>
      <c r="Q619" s="736"/>
      <c r="R619" s="736"/>
      <c r="S619" s="736"/>
      <c r="T619" s="736"/>
      <c r="U619" s="736"/>
      <c r="V619" s="737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41" t="s">
        <v>63</v>
      </c>
      <c r="B620" s="739"/>
      <c r="C620" s="739"/>
      <c r="D620" s="739"/>
      <c r="E620" s="739"/>
      <c r="F620" s="739"/>
      <c r="G620" s="739"/>
      <c r="H620" s="739"/>
      <c r="I620" s="739"/>
      <c r="J620" s="739"/>
      <c r="K620" s="739"/>
      <c r="L620" s="739"/>
      <c r="M620" s="739"/>
      <c r="N620" s="739"/>
      <c r="O620" s="739"/>
      <c r="P620" s="739"/>
      <c r="Q620" s="739"/>
      <c r="R620" s="739"/>
      <c r="S620" s="739"/>
      <c r="T620" s="739"/>
      <c r="U620" s="739"/>
      <c r="V620" s="739"/>
      <c r="W620" s="739"/>
      <c r="X620" s="739"/>
      <c r="Y620" s="739"/>
      <c r="Z620" s="739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1135" t="s">
        <v>1003</v>
      </c>
      <c r="Q621" s="733"/>
      <c r="R621" s="733"/>
      <c r="S621" s="733"/>
      <c r="T621" s="734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8" t="s">
        <v>1007</v>
      </c>
      <c r="Q622" s="733"/>
      <c r="R622" s="733"/>
      <c r="S622" s="733"/>
      <c r="T622" s="734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57"/>
      <c r="B623" s="739"/>
      <c r="C623" s="739"/>
      <c r="D623" s="739"/>
      <c r="E623" s="739"/>
      <c r="F623" s="739"/>
      <c r="G623" s="739"/>
      <c r="H623" s="739"/>
      <c r="I623" s="739"/>
      <c r="J623" s="739"/>
      <c r="K623" s="739"/>
      <c r="L623" s="739"/>
      <c r="M623" s="739"/>
      <c r="N623" s="739"/>
      <c r="O623" s="758"/>
      <c r="P623" s="735" t="s">
        <v>79</v>
      </c>
      <c r="Q623" s="736"/>
      <c r="R623" s="736"/>
      <c r="S623" s="736"/>
      <c r="T623" s="736"/>
      <c r="U623" s="736"/>
      <c r="V623" s="737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9"/>
      <c r="B624" s="739"/>
      <c r="C624" s="739"/>
      <c r="D624" s="739"/>
      <c r="E624" s="739"/>
      <c r="F624" s="739"/>
      <c r="G624" s="739"/>
      <c r="H624" s="739"/>
      <c r="I624" s="739"/>
      <c r="J624" s="739"/>
      <c r="K624" s="739"/>
      <c r="L624" s="739"/>
      <c r="M624" s="739"/>
      <c r="N624" s="739"/>
      <c r="O624" s="758"/>
      <c r="P624" s="735" t="s">
        <v>79</v>
      </c>
      <c r="Q624" s="736"/>
      <c r="R624" s="736"/>
      <c r="S624" s="736"/>
      <c r="T624" s="736"/>
      <c r="U624" s="736"/>
      <c r="V624" s="737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790"/>
      <c r="B625" s="739"/>
      <c r="C625" s="739"/>
      <c r="D625" s="739"/>
      <c r="E625" s="739"/>
      <c r="F625" s="739"/>
      <c r="G625" s="739"/>
      <c r="H625" s="739"/>
      <c r="I625" s="739"/>
      <c r="J625" s="739"/>
      <c r="K625" s="739"/>
      <c r="L625" s="739"/>
      <c r="M625" s="739"/>
      <c r="N625" s="739"/>
      <c r="O625" s="791"/>
      <c r="P625" s="912" t="s">
        <v>1009</v>
      </c>
      <c r="Q625" s="913"/>
      <c r="R625" s="913"/>
      <c r="S625" s="913"/>
      <c r="T625" s="913"/>
      <c r="U625" s="913"/>
      <c r="V625" s="76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17801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17939.82</v>
      </c>
      <c r="Z625" s="37"/>
      <c r="AA625" s="726"/>
      <c r="AB625" s="726"/>
      <c r="AC625" s="726"/>
    </row>
    <row r="626" spans="1:32" x14ac:dyDescent="0.2">
      <c r="A626" s="739"/>
      <c r="B626" s="739"/>
      <c r="C626" s="739"/>
      <c r="D626" s="739"/>
      <c r="E626" s="739"/>
      <c r="F626" s="739"/>
      <c r="G626" s="739"/>
      <c r="H626" s="739"/>
      <c r="I626" s="739"/>
      <c r="J626" s="739"/>
      <c r="K626" s="739"/>
      <c r="L626" s="739"/>
      <c r="M626" s="739"/>
      <c r="N626" s="739"/>
      <c r="O626" s="791"/>
      <c r="P626" s="912" t="s">
        <v>1010</v>
      </c>
      <c r="Q626" s="913"/>
      <c r="R626" s="913"/>
      <c r="S626" s="913"/>
      <c r="T626" s="913"/>
      <c r="U626" s="913"/>
      <c r="V626" s="765"/>
      <c r="W626" s="37" t="s">
        <v>68</v>
      </c>
      <c r="X626" s="725">
        <f>IFERROR(SUM(BM22:BM622),"0")</f>
        <v>18813.244894473031</v>
      </c>
      <c r="Y626" s="725">
        <f>IFERROR(SUM(BN22:BN622),"0")</f>
        <v>18959.546000000002</v>
      </c>
      <c r="Z626" s="37"/>
      <c r="AA626" s="726"/>
      <c r="AB626" s="726"/>
      <c r="AC626" s="726"/>
    </row>
    <row r="627" spans="1:32" x14ac:dyDescent="0.2">
      <c r="A627" s="739"/>
      <c r="B627" s="739"/>
      <c r="C627" s="739"/>
      <c r="D627" s="739"/>
      <c r="E627" s="739"/>
      <c r="F627" s="739"/>
      <c r="G627" s="739"/>
      <c r="H627" s="739"/>
      <c r="I627" s="739"/>
      <c r="J627" s="739"/>
      <c r="K627" s="739"/>
      <c r="L627" s="739"/>
      <c r="M627" s="739"/>
      <c r="N627" s="739"/>
      <c r="O627" s="791"/>
      <c r="P627" s="912" t="s">
        <v>1011</v>
      </c>
      <c r="Q627" s="913"/>
      <c r="R627" s="913"/>
      <c r="S627" s="913"/>
      <c r="T627" s="913"/>
      <c r="U627" s="913"/>
      <c r="V627" s="765"/>
      <c r="W627" s="37" t="s">
        <v>1012</v>
      </c>
      <c r="X627" s="38">
        <f>ROUNDUP(SUM(BO22:BO622),0)</f>
        <v>31</v>
      </c>
      <c r="Y627" s="38">
        <f>ROUNDUP(SUM(BP22:BP622),0)</f>
        <v>31</v>
      </c>
      <c r="Z627" s="37"/>
      <c r="AA627" s="726"/>
      <c r="AB627" s="726"/>
      <c r="AC627" s="726"/>
    </row>
    <row r="628" spans="1:32" x14ac:dyDescent="0.2">
      <c r="A628" s="739"/>
      <c r="B628" s="739"/>
      <c r="C628" s="739"/>
      <c r="D628" s="739"/>
      <c r="E628" s="739"/>
      <c r="F628" s="739"/>
      <c r="G628" s="739"/>
      <c r="H628" s="739"/>
      <c r="I628" s="739"/>
      <c r="J628" s="739"/>
      <c r="K628" s="739"/>
      <c r="L628" s="739"/>
      <c r="M628" s="739"/>
      <c r="N628" s="739"/>
      <c r="O628" s="791"/>
      <c r="P628" s="912" t="s">
        <v>1013</v>
      </c>
      <c r="Q628" s="913"/>
      <c r="R628" s="913"/>
      <c r="S628" s="913"/>
      <c r="T628" s="913"/>
      <c r="U628" s="913"/>
      <c r="V628" s="765"/>
      <c r="W628" s="37" t="s">
        <v>68</v>
      </c>
      <c r="X628" s="725">
        <f>GrossWeightTotal+PalletQtyTotal*25</f>
        <v>19588.244894473031</v>
      </c>
      <c r="Y628" s="725">
        <f>GrossWeightTotalR+PalletQtyTotalR*25</f>
        <v>19734.546000000002</v>
      </c>
      <c r="Z628" s="37"/>
      <c r="AA628" s="726"/>
      <c r="AB628" s="726"/>
      <c r="AC628" s="726"/>
    </row>
    <row r="629" spans="1:32" x14ac:dyDescent="0.2">
      <c r="A629" s="739"/>
      <c r="B629" s="739"/>
      <c r="C629" s="739"/>
      <c r="D629" s="739"/>
      <c r="E629" s="739"/>
      <c r="F629" s="739"/>
      <c r="G629" s="739"/>
      <c r="H629" s="739"/>
      <c r="I629" s="739"/>
      <c r="J629" s="739"/>
      <c r="K629" s="739"/>
      <c r="L629" s="739"/>
      <c r="M629" s="739"/>
      <c r="N629" s="739"/>
      <c r="O629" s="791"/>
      <c r="P629" s="912" t="s">
        <v>1014</v>
      </c>
      <c r="Q629" s="913"/>
      <c r="R629" s="913"/>
      <c r="S629" s="913"/>
      <c r="T629" s="913"/>
      <c r="U629" s="913"/>
      <c r="V629" s="76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2768.3464307403965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2792</v>
      </c>
      <c r="Z629" s="37"/>
      <c r="AA629" s="726"/>
      <c r="AB629" s="726"/>
      <c r="AC629" s="726"/>
    </row>
    <row r="630" spans="1:32" ht="14.25" hidden="1" customHeight="1" x14ac:dyDescent="0.2">
      <c r="A630" s="739"/>
      <c r="B630" s="739"/>
      <c r="C630" s="739"/>
      <c r="D630" s="739"/>
      <c r="E630" s="739"/>
      <c r="F630" s="739"/>
      <c r="G630" s="739"/>
      <c r="H630" s="739"/>
      <c r="I630" s="739"/>
      <c r="J630" s="739"/>
      <c r="K630" s="739"/>
      <c r="L630" s="739"/>
      <c r="M630" s="739"/>
      <c r="N630" s="739"/>
      <c r="O630" s="791"/>
      <c r="P630" s="912" t="s">
        <v>1015</v>
      </c>
      <c r="Q630" s="913"/>
      <c r="R630" s="913"/>
      <c r="S630" s="913"/>
      <c r="T630" s="913"/>
      <c r="U630" s="913"/>
      <c r="V630" s="76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36.315220000000004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27" t="s">
        <v>87</v>
      </c>
      <c r="D632" s="728"/>
      <c r="E632" s="728"/>
      <c r="F632" s="728"/>
      <c r="G632" s="728"/>
      <c r="H632" s="729"/>
      <c r="I632" s="727" t="s">
        <v>297</v>
      </c>
      <c r="J632" s="728"/>
      <c r="K632" s="728"/>
      <c r="L632" s="728"/>
      <c r="M632" s="728"/>
      <c r="N632" s="728"/>
      <c r="O632" s="728"/>
      <c r="P632" s="728"/>
      <c r="Q632" s="728"/>
      <c r="R632" s="728"/>
      <c r="S632" s="728"/>
      <c r="T632" s="728"/>
      <c r="U632" s="728"/>
      <c r="V632" s="728"/>
      <c r="W632" s="729"/>
      <c r="X632" s="727" t="s">
        <v>625</v>
      </c>
      <c r="Y632" s="729"/>
      <c r="Z632" s="727" t="s">
        <v>709</v>
      </c>
      <c r="AA632" s="728"/>
      <c r="AB632" s="728"/>
      <c r="AC632" s="729"/>
      <c r="AD632" s="720" t="s">
        <v>788</v>
      </c>
      <c r="AE632" s="727" t="s">
        <v>890</v>
      </c>
      <c r="AF632" s="729"/>
    </row>
    <row r="633" spans="1:32" ht="14.25" customHeight="1" thickTop="1" x14ac:dyDescent="0.2">
      <c r="A633" s="902" t="s">
        <v>1018</v>
      </c>
      <c r="B633" s="727" t="s">
        <v>62</v>
      </c>
      <c r="C633" s="727" t="s">
        <v>88</v>
      </c>
      <c r="D633" s="727" t="s">
        <v>113</v>
      </c>
      <c r="E633" s="727" t="s">
        <v>182</v>
      </c>
      <c r="F633" s="727" t="s">
        <v>216</v>
      </c>
      <c r="G633" s="727" t="s">
        <v>263</v>
      </c>
      <c r="H633" s="727" t="s">
        <v>87</v>
      </c>
      <c r="I633" s="727" t="s">
        <v>298</v>
      </c>
      <c r="J633" s="727" t="s">
        <v>327</v>
      </c>
      <c r="K633" s="727" t="s">
        <v>403</v>
      </c>
      <c r="L633" s="727" t="s">
        <v>414</v>
      </c>
      <c r="M633" s="727" t="s">
        <v>440</v>
      </c>
      <c r="N633" s="721"/>
      <c r="O633" s="727" t="s">
        <v>467</v>
      </c>
      <c r="P633" s="727" t="s">
        <v>470</v>
      </c>
      <c r="Q633" s="727" t="s">
        <v>479</v>
      </c>
      <c r="R633" s="727" t="s">
        <v>495</v>
      </c>
      <c r="S633" s="727" t="s">
        <v>505</v>
      </c>
      <c r="T633" s="727" t="s">
        <v>518</v>
      </c>
      <c r="U633" s="727" t="s">
        <v>529</v>
      </c>
      <c r="V633" s="727" t="s">
        <v>533</v>
      </c>
      <c r="W633" s="727" t="s">
        <v>612</v>
      </c>
      <c r="X633" s="727" t="s">
        <v>626</v>
      </c>
      <c r="Y633" s="727" t="s">
        <v>667</v>
      </c>
      <c r="Z633" s="727" t="s">
        <v>710</v>
      </c>
      <c r="AA633" s="727" t="s">
        <v>753</v>
      </c>
      <c r="AB633" s="727" t="s">
        <v>773</v>
      </c>
      <c r="AC633" s="727" t="s">
        <v>781</v>
      </c>
      <c r="AD633" s="727" t="s">
        <v>788</v>
      </c>
      <c r="AE633" s="727" t="s">
        <v>890</v>
      </c>
      <c r="AF633" s="727" t="s">
        <v>984</v>
      </c>
    </row>
    <row r="634" spans="1:32" ht="13.5" customHeight="1" thickBot="1" x14ac:dyDescent="0.25">
      <c r="A634" s="903"/>
      <c r="B634" s="751"/>
      <c r="C634" s="751"/>
      <c r="D634" s="751"/>
      <c r="E634" s="751"/>
      <c r="F634" s="751"/>
      <c r="G634" s="751"/>
      <c r="H634" s="751"/>
      <c r="I634" s="751"/>
      <c r="J634" s="751"/>
      <c r="K634" s="751"/>
      <c r="L634" s="751"/>
      <c r="M634" s="751"/>
      <c r="N634" s="721"/>
      <c r="O634" s="751"/>
      <c r="P634" s="751"/>
      <c r="Q634" s="751"/>
      <c r="R634" s="751"/>
      <c r="S634" s="751"/>
      <c r="T634" s="751"/>
      <c r="U634" s="751"/>
      <c r="V634" s="751"/>
      <c r="W634" s="751"/>
      <c r="X634" s="751"/>
      <c r="Y634" s="751"/>
      <c r="Z634" s="751"/>
      <c r="AA634" s="751"/>
      <c r="AB634" s="751"/>
      <c r="AC634" s="751"/>
      <c r="AD634" s="751"/>
      <c r="AE634" s="751"/>
      <c r="AF634" s="75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575.20000000000005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387.2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1073.7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1036.5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306.24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1242.0000000000002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55.199999999999996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880.80000000000007</v>
      </c>
      <c r="W635" s="46">
        <f>IFERROR(Y389*1,"0")+IFERROR(Y393*1,"0")+IFERROR(Y394*1,"0")+IFERROR(Y395*1,"0")</f>
        <v>1.8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4245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3348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72.900000000000006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4715.2800000000007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 025,00"/>
        <filter val="1 095,00"/>
        <filter val="1 165,00"/>
        <filter val="1 255,00"/>
        <filter val="1 410,00"/>
        <filter val="1 766,00"/>
        <filter val="1 769,00"/>
        <filter val="1,00"/>
        <filter val="1,30"/>
        <filter val="10,00"/>
        <filter val="100,26"/>
        <filter val="108,57"/>
        <filter val="11,00"/>
        <filter val="110,00"/>
        <filter val="12,00"/>
        <filter val="14,00"/>
        <filter val="15,00"/>
        <filter val="157,00"/>
        <filter val="159,00"/>
        <filter val="165,00"/>
        <filter val="165,24"/>
        <filter val="17 801,00"/>
        <filter val="17,00"/>
        <filter val="17,54"/>
        <filter val="17,78"/>
        <filter val="172,00"/>
        <filter val="179,00"/>
        <filter val="18 813,24"/>
        <filter val="18,00"/>
        <filter val="19 588,24"/>
        <filter val="192,00"/>
        <filter val="196,80"/>
        <filter val="2 768,35"/>
        <filter val="2 952,00"/>
        <filter val="2,14"/>
        <filter val="2,53"/>
        <filter val="20,00"/>
        <filter val="22,00"/>
        <filter val="22,08"/>
        <filter val="220,64"/>
        <filter val="237,00"/>
        <filter val="238,00"/>
        <filter val="242,00"/>
        <filter val="251,00"/>
        <filter val="26,67"/>
        <filter val="27,78"/>
        <filter val="28,89"/>
        <filter val="288,00"/>
        <filter val="299,00"/>
        <filter val="3 345,00"/>
        <filter val="31"/>
        <filter val="335,04"/>
        <filter val="34,00"/>
        <filter val="342,42"/>
        <filter val="371,67"/>
        <filter val="4,00"/>
        <filter val="405,00"/>
        <filter val="41,67"/>
        <filter val="416,82"/>
        <filter val="423,00"/>
        <filter val="46,00"/>
        <filter val="492,00"/>
        <filter val="494,00"/>
        <filter val="5,00"/>
        <filter val="51,00"/>
        <filter val="52,26"/>
        <filter val="53,00"/>
        <filter val="567,00"/>
        <filter val="623,00"/>
        <filter val="67,00"/>
        <filter val="68,00"/>
        <filter val="69,00"/>
        <filter val="73,00"/>
        <filter val="732,00"/>
        <filter val="738,00"/>
        <filter val="77,00"/>
        <filter val="773,00"/>
        <filter val="780,00"/>
        <filter val="782,00"/>
        <filter val="8,33"/>
        <filter val="83,67"/>
        <filter val="830,00"/>
        <filter val="88,15"/>
        <filter val="89,00"/>
        <filter val="89,56"/>
        <filter val="90,00"/>
        <filter val="947,00"/>
        <filter val="96,00"/>
        <filter val="98,00"/>
      </filters>
    </filterColumn>
    <filterColumn colId="29" showButton="0"/>
    <filterColumn colId="30" showButton="0"/>
  </autoFilter>
  <mergeCells count="1120"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