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796EFB-2CF4-4DF5-9BBD-B4CBF7D1A2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X618" i="1"/>
  <c r="BO617" i="1"/>
  <c r="BM617" i="1"/>
  <c r="Y617" i="1"/>
  <c r="X615" i="1"/>
  <c r="X614" i="1"/>
  <c r="BO613" i="1"/>
  <c r="BM613" i="1"/>
  <c r="Y613" i="1"/>
  <c r="X611" i="1"/>
  <c r="X610" i="1"/>
  <c r="BO609" i="1"/>
  <c r="BM609" i="1"/>
  <c r="Y609" i="1"/>
  <c r="BO608" i="1"/>
  <c r="BM608" i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7" i="1" s="1"/>
  <c r="Y592" i="1"/>
  <c r="Y598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Y579" i="1"/>
  <c r="X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Z579" i="1" s="1"/>
  <c r="Y575" i="1"/>
  <c r="Y580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Z560" i="1" s="1"/>
  <c r="Y558" i="1"/>
  <c r="Y561" i="1" s="1"/>
  <c r="P558" i="1"/>
  <c r="X556" i="1"/>
  <c r="X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P545" i="1"/>
  <c r="BO544" i="1"/>
  <c r="BM544" i="1"/>
  <c r="Y544" i="1"/>
  <c r="BO543" i="1"/>
  <c r="BM543" i="1"/>
  <c r="Y543" i="1"/>
  <c r="P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P482" i="1"/>
  <c r="X479" i="1"/>
  <c r="X478" i="1"/>
  <c r="BO477" i="1"/>
  <c r="BM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BP328" i="1" s="1"/>
  <c r="P328" i="1"/>
  <c r="X326" i="1"/>
  <c r="X325" i="1"/>
  <c r="BO324" i="1"/>
  <c r="BM324" i="1"/>
  <c r="Y324" i="1"/>
  <c r="Y325" i="1" s="1"/>
  <c r="P324" i="1"/>
  <c r="X321" i="1"/>
  <c r="X320" i="1"/>
  <c r="BO319" i="1"/>
  <c r="BM319" i="1"/>
  <c r="Y319" i="1"/>
  <c r="BP319" i="1" s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90" i="1" s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2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Y168" i="1" s="1"/>
  <c r="P162" i="1"/>
  <c r="X160" i="1"/>
  <c r="X159" i="1"/>
  <c r="BO158" i="1"/>
  <c r="BM158" i="1"/>
  <c r="Y158" i="1"/>
  <c r="H635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P127" i="1" s="1"/>
  <c r="BO126" i="1"/>
  <c r="BM126" i="1"/>
  <c r="Y126" i="1"/>
  <c r="P126" i="1"/>
  <c r="BO125" i="1"/>
  <c r="BM125" i="1"/>
  <c r="Y125" i="1"/>
  <c r="BP125" i="1" s="1"/>
  <c r="BO124" i="1"/>
  <c r="BM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E635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P44" i="1"/>
  <c r="BO43" i="1"/>
  <c r="BM43" i="1"/>
  <c r="Y43" i="1"/>
  <c r="BP43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27" i="1" s="1"/>
  <c r="BM22" i="1"/>
  <c r="Y22" i="1"/>
  <c r="B635" i="1" s="1"/>
  <c r="P22" i="1"/>
  <c r="H10" i="1"/>
  <c r="A9" i="1"/>
  <c r="A10" i="1" s="1"/>
  <c r="D7" i="1"/>
  <c r="Q6" i="1"/>
  <c r="P2" i="1"/>
  <c r="BP103" i="1" l="1"/>
  <c r="BN103" i="1"/>
  <c r="Z103" i="1"/>
  <c r="BP142" i="1"/>
  <c r="BN142" i="1"/>
  <c r="Z142" i="1"/>
  <c r="BP184" i="1"/>
  <c r="BN184" i="1"/>
  <c r="Z184" i="1"/>
  <c r="BP211" i="1"/>
  <c r="BN211" i="1"/>
  <c r="Z211" i="1"/>
  <c r="BP238" i="1"/>
  <c r="BN238" i="1"/>
  <c r="Z238" i="1"/>
  <c r="BP268" i="1"/>
  <c r="BN268" i="1"/>
  <c r="Z268" i="1"/>
  <c r="BP348" i="1"/>
  <c r="BN348" i="1"/>
  <c r="Z348" i="1"/>
  <c r="BP372" i="1"/>
  <c r="BN372" i="1"/>
  <c r="Z372" i="1"/>
  <c r="BP406" i="1"/>
  <c r="BN406" i="1"/>
  <c r="Z406" i="1"/>
  <c r="BP459" i="1"/>
  <c r="BN459" i="1"/>
  <c r="Z459" i="1"/>
  <c r="BP461" i="1"/>
  <c r="BN461" i="1"/>
  <c r="Z461" i="1"/>
  <c r="BP465" i="1"/>
  <c r="BN465" i="1"/>
  <c r="Z465" i="1"/>
  <c r="BP471" i="1"/>
  <c r="BN471" i="1"/>
  <c r="Z471" i="1"/>
  <c r="Z25" i="1"/>
  <c r="BN25" i="1"/>
  <c r="X625" i="1"/>
  <c r="Z43" i="1"/>
  <c r="BN43" i="1"/>
  <c r="Y46" i="1"/>
  <c r="D635" i="1"/>
  <c r="Z60" i="1"/>
  <c r="BN60" i="1"/>
  <c r="BP66" i="1"/>
  <c r="BN66" i="1"/>
  <c r="BP76" i="1"/>
  <c r="BN76" i="1"/>
  <c r="Z76" i="1"/>
  <c r="BP114" i="1"/>
  <c r="BN114" i="1"/>
  <c r="Z114" i="1"/>
  <c r="BP165" i="1"/>
  <c r="BN165" i="1"/>
  <c r="Z165" i="1"/>
  <c r="J635" i="1"/>
  <c r="BP199" i="1"/>
  <c r="BN199" i="1"/>
  <c r="Z199" i="1"/>
  <c r="BP221" i="1"/>
  <c r="BN221" i="1"/>
  <c r="Z221" i="1"/>
  <c r="BP251" i="1"/>
  <c r="BN251" i="1"/>
  <c r="Z251" i="1"/>
  <c r="BP291" i="1"/>
  <c r="BN291" i="1"/>
  <c r="Z291" i="1"/>
  <c r="BP362" i="1"/>
  <c r="BN362" i="1"/>
  <c r="Z362" i="1"/>
  <c r="BP383" i="1"/>
  <c r="BN383" i="1"/>
  <c r="Z383" i="1"/>
  <c r="BP434" i="1"/>
  <c r="BN434" i="1"/>
  <c r="Z434" i="1"/>
  <c r="BP460" i="1"/>
  <c r="BN460" i="1"/>
  <c r="Z460" i="1"/>
  <c r="BP462" i="1"/>
  <c r="BN462" i="1"/>
  <c r="Z462" i="1"/>
  <c r="BP468" i="1"/>
  <c r="BN468" i="1"/>
  <c r="Z468" i="1"/>
  <c r="BP552" i="1"/>
  <c r="BN552" i="1"/>
  <c r="Z552" i="1"/>
  <c r="Y71" i="1"/>
  <c r="Y213" i="1"/>
  <c r="BP394" i="1"/>
  <c r="BN394" i="1"/>
  <c r="Z394" i="1"/>
  <c r="BP408" i="1"/>
  <c r="BN408" i="1"/>
  <c r="Z408" i="1"/>
  <c r="Y422" i="1"/>
  <c r="Y421" i="1"/>
  <c r="BP419" i="1"/>
  <c r="BN419" i="1"/>
  <c r="Z419" i="1"/>
  <c r="BP436" i="1"/>
  <c r="BN436" i="1"/>
  <c r="Z436" i="1"/>
  <c r="BP477" i="1"/>
  <c r="BN477" i="1"/>
  <c r="Z477" i="1"/>
  <c r="BP496" i="1"/>
  <c r="BN496" i="1"/>
  <c r="Z496" i="1"/>
  <c r="AC635" i="1"/>
  <c r="Y502" i="1"/>
  <c r="BP501" i="1"/>
  <c r="BN501" i="1"/>
  <c r="Z501" i="1"/>
  <c r="Z502" i="1" s="1"/>
  <c r="Y507" i="1"/>
  <c r="Y506" i="1"/>
  <c r="BP505" i="1"/>
  <c r="BN505" i="1"/>
  <c r="Z505" i="1"/>
  <c r="Z506" i="1" s="1"/>
  <c r="BP511" i="1"/>
  <c r="BN511" i="1"/>
  <c r="Z511" i="1"/>
  <c r="BP518" i="1"/>
  <c r="BN518" i="1"/>
  <c r="Z518" i="1"/>
  <c r="BP525" i="1"/>
  <c r="BN525" i="1"/>
  <c r="Z525" i="1"/>
  <c r="BP554" i="1"/>
  <c r="BN554" i="1"/>
  <c r="Z554" i="1"/>
  <c r="BP609" i="1"/>
  <c r="BN609" i="1"/>
  <c r="Z609" i="1"/>
  <c r="Y619" i="1"/>
  <c r="Y618" i="1"/>
  <c r="BP617" i="1"/>
  <c r="BN617" i="1"/>
  <c r="Z617" i="1"/>
  <c r="Z618" i="1" s="1"/>
  <c r="X626" i="1"/>
  <c r="Z23" i="1"/>
  <c r="BN23" i="1"/>
  <c r="Z29" i="1"/>
  <c r="Z30" i="1" s="1"/>
  <c r="BN29" i="1"/>
  <c r="BP29" i="1"/>
  <c r="Y30" i="1"/>
  <c r="Z35" i="1"/>
  <c r="BN35" i="1"/>
  <c r="Z39" i="1"/>
  <c r="BN39" i="1"/>
  <c r="Y45" i="1"/>
  <c r="Z50" i="1"/>
  <c r="BN50" i="1"/>
  <c r="Z54" i="1"/>
  <c r="BN54" i="1"/>
  <c r="Y64" i="1"/>
  <c r="Z62" i="1"/>
  <c r="BN62" i="1"/>
  <c r="Y72" i="1"/>
  <c r="Z68" i="1"/>
  <c r="BN68" i="1"/>
  <c r="Z74" i="1"/>
  <c r="BN74" i="1"/>
  <c r="BP74" i="1"/>
  <c r="Z78" i="1"/>
  <c r="BN78" i="1"/>
  <c r="Y87" i="1"/>
  <c r="Z91" i="1"/>
  <c r="BN91" i="1"/>
  <c r="Y107" i="1"/>
  <c r="Z98" i="1"/>
  <c r="BN98" i="1"/>
  <c r="Z99" i="1"/>
  <c r="BN99" i="1"/>
  <c r="Z100" i="1"/>
  <c r="BN100" i="1"/>
  <c r="Z101" i="1"/>
  <c r="BN101" i="1"/>
  <c r="Z105" i="1"/>
  <c r="BN105" i="1"/>
  <c r="Z112" i="1"/>
  <c r="BN112" i="1"/>
  <c r="Z118" i="1"/>
  <c r="BN118" i="1"/>
  <c r="BP118" i="1"/>
  <c r="Y121" i="1"/>
  <c r="Z124" i="1"/>
  <c r="BN124" i="1"/>
  <c r="BP124" i="1"/>
  <c r="Z125" i="1"/>
  <c r="BN125" i="1"/>
  <c r="Y134" i="1"/>
  <c r="Z128" i="1"/>
  <c r="BN128" i="1"/>
  <c r="Z129" i="1"/>
  <c r="BN129" i="1"/>
  <c r="Z137" i="1"/>
  <c r="BN137" i="1"/>
  <c r="Z148" i="1"/>
  <c r="BN148" i="1"/>
  <c r="Y154" i="1"/>
  <c r="Z163" i="1"/>
  <c r="BN163" i="1"/>
  <c r="Z171" i="1"/>
  <c r="BN171" i="1"/>
  <c r="Z182" i="1"/>
  <c r="BN182" i="1"/>
  <c r="Z186" i="1"/>
  <c r="BN186" i="1"/>
  <c r="Z195" i="1"/>
  <c r="BN195" i="1"/>
  <c r="Y201" i="1"/>
  <c r="Z205" i="1"/>
  <c r="BN205" i="1"/>
  <c r="Z209" i="1"/>
  <c r="BN209" i="1"/>
  <c r="Z215" i="1"/>
  <c r="BN215" i="1"/>
  <c r="Z219" i="1"/>
  <c r="BN219" i="1"/>
  <c r="Z223" i="1"/>
  <c r="BN223" i="1"/>
  <c r="Z233" i="1"/>
  <c r="BN233" i="1"/>
  <c r="Z240" i="1"/>
  <c r="BN240" i="1"/>
  <c r="Z249" i="1"/>
  <c r="BN249" i="1"/>
  <c r="Z253" i="1"/>
  <c r="BN253" i="1"/>
  <c r="Z266" i="1"/>
  <c r="BN266" i="1"/>
  <c r="Z270" i="1"/>
  <c r="BN270" i="1"/>
  <c r="Z289" i="1"/>
  <c r="BN289" i="1"/>
  <c r="Z319" i="1"/>
  <c r="BN319" i="1"/>
  <c r="Z324" i="1"/>
  <c r="Z325" i="1" s="1"/>
  <c r="BN324" i="1"/>
  <c r="BP324" i="1"/>
  <c r="Z328" i="1"/>
  <c r="BN328" i="1"/>
  <c r="Z346" i="1"/>
  <c r="BN346" i="1"/>
  <c r="Z350" i="1"/>
  <c r="BN350" i="1"/>
  <c r="Z356" i="1"/>
  <c r="BN356" i="1"/>
  <c r="Z364" i="1"/>
  <c r="BN364" i="1"/>
  <c r="Z370" i="1"/>
  <c r="BN370" i="1"/>
  <c r="BP377" i="1"/>
  <c r="BN377" i="1"/>
  <c r="Z377" i="1"/>
  <c r="BP404" i="1"/>
  <c r="BN404" i="1"/>
  <c r="Z404" i="1"/>
  <c r="Y416" i="1"/>
  <c r="BP414" i="1"/>
  <c r="BN414" i="1"/>
  <c r="Z414" i="1"/>
  <c r="BP420" i="1"/>
  <c r="BN420" i="1"/>
  <c r="Z420" i="1"/>
  <c r="BP432" i="1"/>
  <c r="BN432" i="1"/>
  <c r="Z432" i="1"/>
  <c r="BP449" i="1"/>
  <c r="BN449" i="1"/>
  <c r="Z449" i="1"/>
  <c r="AB635" i="1"/>
  <c r="Y497" i="1"/>
  <c r="BP495" i="1"/>
  <c r="BN495" i="1"/>
  <c r="Z495" i="1"/>
  <c r="Z497" i="1" s="1"/>
  <c r="BP515" i="1"/>
  <c r="BN515" i="1"/>
  <c r="Z515" i="1"/>
  <c r="BP524" i="1"/>
  <c r="BN524" i="1"/>
  <c r="Z524" i="1"/>
  <c r="BP548" i="1"/>
  <c r="BN548" i="1"/>
  <c r="Z548" i="1"/>
  <c r="AF635" i="1"/>
  <c r="Y610" i="1"/>
  <c r="BP608" i="1"/>
  <c r="BN608" i="1"/>
  <c r="Z608" i="1"/>
  <c r="Y442" i="1"/>
  <c r="Y484" i="1"/>
  <c r="Y492" i="1"/>
  <c r="Y550" i="1"/>
  <c r="Y26" i="1"/>
  <c r="Y40" i="1"/>
  <c r="Y57" i="1"/>
  <c r="Y63" i="1"/>
  <c r="Y81" i="1"/>
  <c r="Y94" i="1"/>
  <c r="Y106" i="1"/>
  <c r="Y115" i="1"/>
  <c r="Y145" i="1"/>
  <c r="Y149" i="1"/>
  <c r="Y155" i="1"/>
  <c r="Y191" i="1"/>
  <c r="Y196" i="1"/>
  <c r="Y202" i="1"/>
  <c r="Y212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BP290" i="1"/>
  <c r="BN290" i="1"/>
  <c r="Z290" i="1"/>
  <c r="BP329" i="1"/>
  <c r="BN329" i="1"/>
  <c r="Z329" i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BP347" i="1"/>
  <c r="BN347" i="1"/>
  <c r="Z347" i="1"/>
  <c r="Y351" i="1"/>
  <c r="BP355" i="1"/>
  <c r="BN355" i="1"/>
  <c r="Z355" i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BP489" i="1"/>
  <c r="BN489" i="1"/>
  <c r="Z489" i="1"/>
  <c r="BP566" i="1"/>
  <c r="BN566" i="1"/>
  <c r="Z566" i="1"/>
  <c r="BP568" i="1"/>
  <c r="BN568" i="1"/>
  <c r="Z568" i="1"/>
  <c r="AA635" i="1"/>
  <c r="F9" i="1"/>
  <c r="J9" i="1"/>
  <c r="F10" i="1"/>
  <c r="Z22" i="1"/>
  <c r="BN22" i="1"/>
  <c r="BP22" i="1"/>
  <c r="Z24" i="1"/>
  <c r="BN24" i="1"/>
  <c r="X629" i="1"/>
  <c r="Y27" i="1"/>
  <c r="C635" i="1"/>
  <c r="Z36" i="1"/>
  <c r="BN36" i="1"/>
  <c r="Z38" i="1"/>
  <c r="BN38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Z71" i="1" s="1"/>
  <c r="BN67" i="1"/>
  <c r="BP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Y86" i="1"/>
  <c r="Z90" i="1"/>
  <c r="BN90" i="1"/>
  <c r="BP90" i="1"/>
  <c r="Z92" i="1"/>
  <c r="BN92" i="1"/>
  <c r="Y93" i="1"/>
  <c r="Z96" i="1"/>
  <c r="BN96" i="1"/>
  <c r="BP96" i="1"/>
  <c r="Z97" i="1"/>
  <c r="BN97" i="1"/>
  <c r="Z102" i="1"/>
  <c r="BN102" i="1"/>
  <c r="Z104" i="1"/>
  <c r="BN104" i="1"/>
  <c r="F635" i="1"/>
  <c r="Z111" i="1"/>
  <c r="BN111" i="1"/>
  <c r="Z113" i="1"/>
  <c r="BN113" i="1"/>
  <c r="Y116" i="1"/>
  <c r="Z119" i="1"/>
  <c r="Z121" i="1" s="1"/>
  <c r="BN119" i="1"/>
  <c r="BP119" i="1"/>
  <c r="Z126" i="1"/>
  <c r="BN126" i="1"/>
  <c r="BP126" i="1"/>
  <c r="Z127" i="1"/>
  <c r="BN127" i="1"/>
  <c r="Z130" i="1"/>
  <c r="BN130" i="1"/>
  <c r="Z132" i="1"/>
  <c r="BN132" i="1"/>
  <c r="Z136" i="1"/>
  <c r="Z138" i="1" s="1"/>
  <c r="BN136" i="1"/>
  <c r="BP136" i="1"/>
  <c r="Y139" i="1"/>
  <c r="G635" i="1"/>
  <c r="Z143" i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Y167" i="1"/>
  <c r="Z170" i="1"/>
  <c r="BN170" i="1"/>
  <c r="BP170" i="1"/>
  <c r="Y173" i="1"/>
  <c r="I635" i="1"/>
  <c r="Y179" i="1"/>
  <c r="Z181" i="1"/>
  <c r="BN181" i="1"/>
  <c r="BP181" i="1"/>
  <c r="Z183" i="1"/>
  <c r="BN183" i="1"/>
  <c r="Z185" i="1"/>
  <c r="BN185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Y228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27" i="1"/>
  <c r="Y235" i="1"/>
  <c r="BP230" i="1"/>
  <c r="BN230" i="1"/>
  <c r="Z230" i="1"/>
  <c r="Z234" i="1" s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Z416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Z484" i="1"/>
  <c r="H9" i="1"/>
  <c r="X628" i="1"/>
  <c r="Y160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Z437" i="1" s="1"/>
  <c r="BP433" i="1"/>
  <c r="BN433" i="1"/>
  <c r="Z433" i="1"/>
  <c r="Y437" i="1"/>
  <c r="BP441" i="1"/>
  <c r="BN441" i="1"/>
  <c r="Z441" i="1"/>
  <c r="Z442" i="1" s="1"/>
  <c r="Y443" i="1"/>
  <c r="Y451" i="1"/>
  <c r="BP445" i="1"/>
  <c r="BN445" i="1"/>
  <c r="Z445" i="1"/>
  <c r="Z450" i="1" s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Y485" i="1"/>
  <c r="BP488" i="1"/>
  <c r="BN488" i="1"/>
  <c r="Z488" i="1"/>
  <c r="Y491" i="1"/>
  <c r="BP512" i="1"/>
  <c r="BN512" i="1"/>
  <c r="Z512" i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4" i="1"/>
  <c r="BN544" i="1"/>
  <c r="Z544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Y611" i="1"/>
  <c r="Z491" i="1" l="1"/>
  <c r="Z379" i="1"/>
  <c r="Z172" i="1"/>
  <c r="Z144" i="1"/>
  <c r="Z330" i="1"/>
  <c r="Z610" i="1"/>
  <c r="Z623" i="1"/>
  <c r="Z549" i="1"/>
  <c r="Z527" i="1"/>
  <c r="Z133" i="1"/>
  <c r="Z115" i="1"/>
  <c r="Z80" i="1"/>
  <c r="Z40" i="1"/>
  <c r="Z358" i="1"/>
  <c r="Z473" i="1"/>
  <c r="Z227" i="1"/>
  <c r="Z421" i="1"/>
  <c r="Z604" i="1"/>
  <c r="Z589" i="1"/>
  <c r="Z572" i="1"/>
  <c r="Z534" i="1"/>
  <c r="Z411" i="1"/>
  <c r="Z385" i="1"/>
  <c r="Y626" i="1"/>
  <c r="Z351" i="1"/>
  <c r="Z255" i="1"/>
  <c r="Z367" i="1"/>
  <c r="Z293" i="1"/>
  <c r="Z190" i="1"/>
  <c r="Z167" i="1"/>
  <c r="Z106" i="1"/>
  <c r="Z93" i="1"/>
  <c r="Z86" i="1"/>
  <c r="Z63" i="1"/>
  <c r="Z56" i="1"/>
  <c r="Y625" i="1"/>
  <c r="Y627" i="1"/>
  <c r="Z26" i="1"/>
  <c r="Z284" i="1"/>
  <c r="Z272" i="1"/>
  <c r="Y629" i="1"/>
  <c r="Z630" i="1" l="1"/>
  <c r="Y628" i="1"/>
</calcChain>
</file>

<file path=xl/sharedStrings.xml><?xml version="1.0" encoding="utf-8"?>
<sst xmlns="http://schemas.openxmlformats.org/spreadsheetml/2006/main" count="2949" uniqueCount="1041">
  <si>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</si>
  <si>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</si>
  <si>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</si>
  <si>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</si>
  <si>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</si>
  <si>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</si>
  <si>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</si>
  <si>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</si>
  <si>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</si>
  <si>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</si>
  <si>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</si>
  <si>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</si>
  <si>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</si>
  <si>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</si>
  <si>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</si>
  <si>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</si>
  <si>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</si>
  <si>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</si>
  <si>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</si>
  <si>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</si>
  <si>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</si>
  <si>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</si>
  <si>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</si>
  <si>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</si>
  <si>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</si>
  <si>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</si>
  <si>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</si>
  <si>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</si>
  <si>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</si>
  <si>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</si>
  <si>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</si>
  <si>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</si>
  <si>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</si>
  <si>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</si>
  <si>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</si>
  <si>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</si>
  <si>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</si>
  <si>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</si>
  <si>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</si>
  <si>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</si>
  <si>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</si>
  <si>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</si>
  <si>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</si>
  <si>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</si>
  <si>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</si>
  <si>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</si>
  <si>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</si>
  <si>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</si>
  <si>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</si>
  <si>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</si>
  <si>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</si>
  <si>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</si>
  <si>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</si>
  <si>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</si>
  <si>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</si>
  <si>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</si>
  <si>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</si>
  <si>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</si>
  <si>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</si>
  <si>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</si>
  <si>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</si>
  <si>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</si>
  <si>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</si>
  <si>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</si>
  <si>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</si>
  <si>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</si>
  <si>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</si>
  <si>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</si>
  <si>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</si>
  <si>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</si>
  <si>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</si>
  <si>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</si>
  <si>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</si>
  <si>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</si>
  <si>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</si>
  <si>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</si>
  <si>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</si>
  <si>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</si>
  <si>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</si>
  <si>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</si>
  <si>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</si>
  <si>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</si>
  <si>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</si>
  <si>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</si>
  <si>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</si>
  <si>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</si>
  <si>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</si>
  <si>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</si>
  <si>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</si>
  <si>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</si>
  <si>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</si>
  <si>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</si>
  <si>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</si>
  <si>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</si>
  <si>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</si>
  <si>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</si>
  <si>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</si>
  <si>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</si>
  <si>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</si>
  <si>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</si>
  <si>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</si>
  <si>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</si>
  <si>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</si>
  <si>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</si>
  <si>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</si>
  <si>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</si>
  <si>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</si>
  <si>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</si>
  <si>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</si>
  <si>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</si>
  <si>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</si>
  <si>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</si>
  <si>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</si>
  <si>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</si>
  <si>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</si>
  <si>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</si>
  <si>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</si>
  <si>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</si>
  <si>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</si>
  <si>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</si>
  <si>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</si>
  <si>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</si>
  <si>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</si>
  <si>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</si>
  <si>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</si>
  <si>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</si>
  <si>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</si>
  <si>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</si>
  <si>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</si>
  <si>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</si>
  <si>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</si>
  <si>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</si>
  <si>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</si>
  <si>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</si>
  <si>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</si>
  <si>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</si>
  <si>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</si>
  <si>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</si>
  <si>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</si>
  <si>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</si>
  <si>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</si>
  <si>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</si>
  <si>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</si>
  <si>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</si>
  <si>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</si>
  <si>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</si>
  <si>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</si>
  <si>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</si>
  <si>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</si>
  <si>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</si>
  <si>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</si>
  <si>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</si>
  <si>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</si>
  <si>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</si>
  <si>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</si>
  <si>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</si>
  <si>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</si>
  <si>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</si>
  <si>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</si>
  <si>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</si>
  <si>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</si>
  <si>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</si>
  <si>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</si>
  <si>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</si>
  <si>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</si>
  <si>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</si>
  <si>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</si>
  <si>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</si>
  <si>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</si>
  <si>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</si>
  <si>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</si>
  <si>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</si>
  <si>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</si>
  <si>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</si>
  <si>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</si>
  <si>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</si>
  <si>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</si>
  <si>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</si>
  <si>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</si>
  <si>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</si>
  <si>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</si>
  <si>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</si>
  <si>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</si>
  <si>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</si>
  <si>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</si>
  <si>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</si>
  <si>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</si>
  <si>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</si>
  <si>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</si>
  <si>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</si>
  <si>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</si>
  <si>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</si>
  <si>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</si>
  <si>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</si>
  <si>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</si>
  <si>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</si>
  <si>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</si>
  <si>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</si>
  <si>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</si>
  <si>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</si>
  <si>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</si>
  <si>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</si>
  <si>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</si>
  <si>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</si>
  <si>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</si>
  <si>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</si>
  <si>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</si>
  <si>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</si>
  <si>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</si>
  <si>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</si>
  <si>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</si>
  <si>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</si>
  <si>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</si>
  <si>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</si>
  <si>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</si>
  <si>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</si>
  <si>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</si>
  <si>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</si>
  <si>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</si>
  <si>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</si>
  <si>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</si>
  <si>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</si>
  <si>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</si>
  <si>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</si>
  <si>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</si>
  <si>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</si>
  <si>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</si>
  <si>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</si>
  <si>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</si>
  <si>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</si>
  <si>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</si>
  <si>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</si>
  <si>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</si>
  <si>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</si>
  <si>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</si>
  <si>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</si>
  <si>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</si>
  <si>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</si>
  <si>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</si>
  <si>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</si>
  <si>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</si>
  <si>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</si>
  <si>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</si>
  <si>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</si>
  <si>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</si>
  <si>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</si>
  <si>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</si>
  <si>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</si>
  <si>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</si>
  <si>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</si>
  <si>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</si>
  <si>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</si>
  <si>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</si>
  <si>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</si>
  <si>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</si>
  <si>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</si>
  <si>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</si>
  <si>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</si>
  <si>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</si>
  <si>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</si>
  <si>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</si>
  <si>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</si>
  <si>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</si>
  <si>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</si>
  <si>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</si>
  <si>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</si>
  <si>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</si>
  <si>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</si>
  <si>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</si>
  <si>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</si>
  <si>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</si>
  <si>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</si>
  <si>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</si>
  <si>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</si>
  <si>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</si>
  <si>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</si>
  <si>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</si>
  <si>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</si>
  <si>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</si>
  <si>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</si>
  <si>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</si>
  <si>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</si>
  <si>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</si>
  <si>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</si>
  <si>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</si>
  <si>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</si>
  <si>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</si>
  <si>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</si>
  <si>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</si>
  <si>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</si>
  <si>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</si>
  <si>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</si>
  <si>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</si>
  <si>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</si>
  <si>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</si>
  <si>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</si>
  <si>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</si>
  <si>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</si>
  <si>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</si>
  <si>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</si>
  <si>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</si>
  <si>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</si>
  <si>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</si>
  <si>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</si>
  <si>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</si>
  <si>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</si>
  <si>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</si>
  <si>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</si>
  <si>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</si>
  <si>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</si>
  <si>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</si>
  <si>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</si>
  <si>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</si>
  <si>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</si>
  <si>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</si>
  <si>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</si>
  <si>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</si>
  <si>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</si>
  <si>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</si>
  <si>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</si>
  <si>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</si>
  <si>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</si>
  <si>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</si>
  <si>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</si>
  <si>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</si>
  <si>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</si>
  <si>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</si>
  <si>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</si>
  <si>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</si>
  <si>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</si>
  <si>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</si>
  <si>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</si>
  <si>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</si>
  <si>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</si>
  <si>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</si>
  <si>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</si>
  <si>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</si>
  <si>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</si>
  <si>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</si>
  <si>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</si>
  <si>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</si>
  <si>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</si>
  <si>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</si>
  <si>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</si>
  <si>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</si>
  <si>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</si>
  <si>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</si>
  <si>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</si>
  <si>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</si>
  <si>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</si>
  <si>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</si>
  <si>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</si>
  <si>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</si>
  <si>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</si>
  <si>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</si>
  <si>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</si>
  <si>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</si>
  <si>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</si>
  <si>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</si>
  <si>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</si>
  <si>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</si>
  <si>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</si>
  <si>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</si>
  <si>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</si>
  <si>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</si>
  <si>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</si>
  <si>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</si>
  <si>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</si>
  <si>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</si>
  <si>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</si>
  <si>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</si>
  <si>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</si>
  <si>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</si>
  <si>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</si>
  <si>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</si>
  <si>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</si>
  <si>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</si>
  <si>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</si>
  <si>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</si>
  <si>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</si>
  <si>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</si>
  <si>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</si>
  <si>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</si>
  <si>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</si>
  <si>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</si>
  <si>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</si>
  <si>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</si>
  <si>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</si>
  <si>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</si>
  <si>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</si>
  <si>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</si>
  <si>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</si>
  <si>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</si>
  <si>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</si>
  <si>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</si>
  <si>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</si>
  <si>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</si>
  <si>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</si>
  <si>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</si>
  <si>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</si>
  <si>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</si>
  <si>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</si>
  <si>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</si>
  <si>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</si>
  <si>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</si>
  <si>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</si>
  <si>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</si>
  <si>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</si>
  <si>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</si>
  <si>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</si>
  <si>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</si>
  <si>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</si>
  <si>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</si>
  <si>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</si>
  <si>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</si>
  <si>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</si>
  <si>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</si>
  <si>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</si>
  <si>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</si>
  <si>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</si>
  <si>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</si>
  <si>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</si>
  <si>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</si>
  <si>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</si>
  <si>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</si>
  <si>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</si>
  <si>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</si>
  <si>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</si>
  <si>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</si>
  <si>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</si>
  <si>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</si>
  <si>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</si>
  <si>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</si>
  <si>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</si>
  <si>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</si>
  <si>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</si>
  <si>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</si>
  <si>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</si>
  <si>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</si>
  <si>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</si>
  <si>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</si>
  <si>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</si>
  <si>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</si>
  <si>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</si>
  <si>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</si>
  <si>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</si>
  <si>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</si>
  <si>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</si>
  <si>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</si>
  <si>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</si>
  <si>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</si>
  <si>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</si>
  <si>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</si>
  <si>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</si>
  <si>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</si>
  <si>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</si>
  <si>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</si>
  <si>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</si>
  <si>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</si>
  <si>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</si>
  <si>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</si>
  <si>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</si>
  <si>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</si>
  <si>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</si>
  <si>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</si>
  <si>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</si>
  <si>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</si>
  <si>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</si>
  <si>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</si>
  <si>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</si>
  <si>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</si>
  <si>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</si>
  <si>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</si>
  <si>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</si>
  <si>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</si>
  <si>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</si>
  <si>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</si>
  <si>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</si>
  <si>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</si>
  <si>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</si>
  <si>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</si>
  <si>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</si>
  <si>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</si>
  <si>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</si>
  <si>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</si>
  <si>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</si>
  <si>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</si>
  <si>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</si>
  <si>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</si>
  <si>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</si>
  <si>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</si>
  <si>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</si>
  <si>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</si>
  <si>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</si>
  <si>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</si>
  <si>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</si>
  <si>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</si>
  <si>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</si>
  <si>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</si>
  <si>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</si>
  <si>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</si>
  <si>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</si>
  <si>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</si>
  <si>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</si>
  <si>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</si>
  <si>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</si>
  <si>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</si>
  <si>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</si>
  <si>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</si>
  <si>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</si>
  <si>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</si>
  <si>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</si>
  <si>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</si>
  <si>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</si>
  <si>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</si>
  <si>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</si>
  <si>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</si>
  <si>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</si>
  <si>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</si>
  <si>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</si>
  <si>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</si>
  <si>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</si>
  <si>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</si>
  <si>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</si>
  <si>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</si>
  <si>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</si>
  <si>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</si>
  <si>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</si>
  <si>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</si>
  <si>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</si>
  <si>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</si>
  <si>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</si>
  <si>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</si>
  <si>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</si>
  <si>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</si>
  <si>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</si>
  <si>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</si>
  <si>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</si>
  <si>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</si>
  <si>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</si>
  <si>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</si>
  <si>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</si>
  <si>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</si>
  <si>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</si>
  <si>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</si>
  <si>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</si>
  <si>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</si>
  <si>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</si>
  <si>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</si>
  <si>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</si>
  <si>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</si>
  <si>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</si>
  <si>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</si>
  <si>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</si>
  <si>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</si>
  <si>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</si>
  <si>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</si>
  <si>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</si>
  <si>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</si>
  <si>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</si>
  <si>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</si>
  <si>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</si>
  <si>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</si>
  <si>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</si>
  <si>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</si>
  <si>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</si>
  <si>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</si>
  <si>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</si>
  <si>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</si>
  <si>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</si>
  <si>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</si>
  <si>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</si>
  <si>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</si>
  <si>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</si>
  <si>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</si>
  <si>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</si>
  <si>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</si>
  <si>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</si>
  <si>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</si>
  <si>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</si>
  <si>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</si>
  <si>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</si>
  <si>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</si>
  <si>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</si>
  <si>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</si>
  <si>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</si>
  <si>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</si>
  <si>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</si>
  <si>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</si>
  <si>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</si>
  <si>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</si>
  <si>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</si>
  <si>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</si>
  <si>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</si>
  <si>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</si>
  <si>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</si>
  <si>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</si>
  <si>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</si>
  <si>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</si>
  <si>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</si>
  <si>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</si>
  <si>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</si>
  <si>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</si>
  <si>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</si>
  <si>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</si>
  <si>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</si>
  <si>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</si>
  <si>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</si>
  <si>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</si>
  <si>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</si>
  <si>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</si>
  <si>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</si>
  <si>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</si>
  <si>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</si>
  <si>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</si>
  <si>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</si>
  <si>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</si>
  <si>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</si>
  <si>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</si>
  <si>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</si>
  <si>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</si>
  <si>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</si>
  <si>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</si>
  <si>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</si>
  <si>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</si>
  <si>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</si>
  <si>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</si>
  <si>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</si>
  <si>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</si>
  <si>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</si>
  <si>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</si>
  <si>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</si>
  <si>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</si>
  <si>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</si>
  <si>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</si>
  <si>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</si>
  <si>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</si>
  <si>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</si>
  <si>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</si>
  <si>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</si>
  <si>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</si>
  <si>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</si>
  <si>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</si>
  <si>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</si>
  <si>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</si>
  <si>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</si>
  <si>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</si>
  <si>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</si>
  <si>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</si>
  <si>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</si>
  <si>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</si>
  <si>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</si>
  <si>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</si>
  <si>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</si>
  <si>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</si>
  <si>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</si>
  <si>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</si>
  <si>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</si>
  <si>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</si>
  <si>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</si>
  <si>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</si>
  <si>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</si>
  <si>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</si>
  <si>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</si>
  <si>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</si>
  <si>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</si>
  <si>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</si>
  <si>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</si>
  <si>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</si>
  <si>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</si>
  <si>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</si>
  <si>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</si>
  <si>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</si>
  <si>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</si>
  <si>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</si>
  <si>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</si>
  <si>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</si>
  <si>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</si>
  <si>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</si>
  <si>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</si>
  <si>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</si>
  <si>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</si>
  <si>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</si>
  <si>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</si>
  <si>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</si>
  <si>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</si>
  <si>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</si>
  <si>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</si>
  <si>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</si>
  <si>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</si>
  <si>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</si>
  <si>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</si>
  <si>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</si>
  <si>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</si>
  <si>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</si>
  <si>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</si>
  <si>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</si>
  <si>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</si>
  <si>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</si>
  <si>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</si>
  <si>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</si>
  <si>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</si>
  <si>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</si>
  <si>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</si>
  <si>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</si>
  <si>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</si>
  <si>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</si>
  <si>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</si>
  <si>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</si>
  <si>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</si>
  <si>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</si>
  <si>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</si>
  <si>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</si>
  <si>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</si>
  <si>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</si>
  <si>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</si>
  <si>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</si>
  <si>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</si>
  <si>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</si>
  <si>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</si>
  <si>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</si>
  <si>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</si>
  <si>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</si>
  <si>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</si>
  <si>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</si>
  <si>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</si>
  <si>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</si>
  <si>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</si>
  <si>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</si>
  <si>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</si>
  <si>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</si>
  <si>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</si>
  <si>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</si>
  <si>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</si>
  <si>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</si>
  <si>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</si>
  <si>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</si>
  <si>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</si>
  <si>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</si>
  <si>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</si>
  <si>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</si>
  <si>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</si>
  <si>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</si>
  <si>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</si>
  <si>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</si>
  <si>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</si>
  <si>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</si>
  <si>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</si>
  <si>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</si>
  <si>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</si>
  <si>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</si>
  <si>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</si>
  <si>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</si>
  <si>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</si>
  <si>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</si>
  <si>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</si>
  <si>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</si>
  <si>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</si>
  <si>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</si>
  <si>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</si>
  <si>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</si>
  <si>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</si>
  <si>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</si>
  <si>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</si>
  <si>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</si>
  <si>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</si>
  <si>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</si>
  <si>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</si>
  <si>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</si>
  <si>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</si>
  <si>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</si>
  <si>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</si>
  <si>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</si>
  <si>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</si>
  <si>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</si>
  <si>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</si>
  <si>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</si>
  <si>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</si>
  <si>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</si>
  <si>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</si>
  <si>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</si>
  <si>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</si>
  <si>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</si>
  <si>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</si>
  <si>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</si>
  <si>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</si>
  <si>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</si>
  <si>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</si>
  <si>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</si>
  <si>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</si>
  <si>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</si>
  <si>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</si>
  <si>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</si>
  <si>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</si>
  <si>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</si>
  <si>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</si>
  <si>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</si>
  <si>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</si>
  <si>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</si>
  <si>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</si>
  <si>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</si>
  <si>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</si>
  <si>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</si>
  <si>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</si>
  <si>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</si>
  <si>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</si>
  <si>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</si>
  <si>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</si>
  <si>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</si>
  <si>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</si>
  <si>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</si>
  <si>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</si>
  <si>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</si>
  <si>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</si>
  <si>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</si>
  <si>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</si>
  <si>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</si>
  <si>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</si>
  <si>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</si>
  <si>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</si>
  <si>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</si>
  <si>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</si>
  <si>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</si>
  <si>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</si>
  <si>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</si>
  <si>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</si>
  <si>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</si>
  <si>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</si>
  <si>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</si>
  <si>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</si>
  <si>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</si>
  <si>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</si>
  <si>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</si>
  <si>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</si>
  <si>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</si>
  <si>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</si>
  <si>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</si>
  <si>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</si>
  <si>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</si>
  <si>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</si>
  <si>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</si>
  <si>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</si>
  <si>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</si>
  <si>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</si>
  <si>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</si>
  <si>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</si>
  <si>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</si>
  <si>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</si>
  <si>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</si>
  <si>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</si>
  <si>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</si>
  <si>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</si>
  <si>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</si>
  <si>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</si>
  <si>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</si>
  <si>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</si>
  <si>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</si>
  <si>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</si>
  <si>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</si>
  <si>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</si>
  <si>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</si>
  <si>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</si>
  <si>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</si>
  <si>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</si>
  <si>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</si>
  <si>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</si>
  <si>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</si>
  <si>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</si>
  <si>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</si>
  <si>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</si>
  <si>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</si>
  <si>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</si>
  <si>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</si>
  <si>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</si>
  <si>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</si>
  <si>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</si>
  <si>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</si>
  <si>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</si>
  <si>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</si>
  <si>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</si>
  <si>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</si>
  <si>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</si>
  <si>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</si>
  <si>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</si>
  <si>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</si>
  <si>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</si>
  <si>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</si>
  <si>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</si>
  <si>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</si>
  <si>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</si>
  <si>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</si>
  <si>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</si>
  <si>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</si>
  <si>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</si>
  <si>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</si>
  <si>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</si>
  <si>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</si>
  <si>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</si>
  <si>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</si>
  <si>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</si>
  <si>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</si>
  <si>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</si>
  <si>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</si>
  <si>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</si>
  <si>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</si>
  <si>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</si>
  <si>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</si>
  <si>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</si>
  <si>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</si>
  <si>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</si>
  <si>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</si>
  <si>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</si>
  <si>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</si>
  <si>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</si>
  <si>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</si>
  <si>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</si>
  <si>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</si>
  <si>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</si>
  <si>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</si>
  <si>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</si>
  <si>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</si>
  <si>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</si>
  <si>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</si>
  <si>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</si>
  <si>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</si>
  <si>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</si>
  <si>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</si>
  <si>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</si>
  <si>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</si>
  <si>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</si>
  <si>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</si>
  <si>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</si>
  <si>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</si>
  <si>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</si>
  <si>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</si>
  <si>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</si>
  <si>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</si>
  <si>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</si>
  <si>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</si>
  <si>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</si>
  <si>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</si>
  <si>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</si>
  <si>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</si>
  <si>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</si>
  <si>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</si>
  <si>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</si>
  <si>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</si>
  <si>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</si>
  <si>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</si>
  <si>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</si>
  <si>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</si>
  <si>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</si>
  <si>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</si>
  <si>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</si>
  <si>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</si>
  <si>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</si>
  <si>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</si>
  <si>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</si>
  <si>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</si>
  <si>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</si>
  <si>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</si>
  <si>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</si>
  <si>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</si>
  <si>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</si>
  <si>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</si>
  <si>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</si>
  <si>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</si>
  <si>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</si>
  <si>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</si>
  <si>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</si>
  <si>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</si>
  <si>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</si>
  <si>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</si>
  <si>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</si>
  <si>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</si>
  <si>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</si>
  <si>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</si>
  <si>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</si>
  <si>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</si>
  <si>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</si>
  <si>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</si>
  <si>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</si>
  <si>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</si>
  <si>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</si>
  <si>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</si>
  <si>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</si>
  <si>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</si>
  <si>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</si>
  <si>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</si>
  <si>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</si>
  <si>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</si>
  <si>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</si>
  <si>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</si>
  <si>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</si>
  <si>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</si>
  <si>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</si>
  <si>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</si>
  <si>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</si>
  <si>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</si>
  <si>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</si>
  <si>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</si>
  <si>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</si>
  <si>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</si>
  <si>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</si>
  <si>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</si>
  <si>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</si>
  <si>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</si>
  <si>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</si>
  <si>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</si>
  <si>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</si>
  <si>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</si>
  <si>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</si>
  <si>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</si>
  <si>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</si>
  <si>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</si>
  <si>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</si>
  <si>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</si>
  <si>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</si>
  <si>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</si>
  <si>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</si>
  <si>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</si>
  <si>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</si>
  <si>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</si>
  <si>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</si>
  <si>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</si>
  <si>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</si>
  <si>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</si>
  <si>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</si>
  <si>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</si>
  <si>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</si>
  <si>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</si>
  <si>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</si>
  <si>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</si>
  <si>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</si>
  <si>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</si>
  <si>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</si>
  <si>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</si>
  <si>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</si>
  <si>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</si>
  <si>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</si>
  <si>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6 европалет 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</si>
</sst>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35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12" t="s">
        <v>0</v>
      </c>
      <c r="E1" s="765"/>
      <c r="F1" s="765"/>
      <c r="G1" s="12" t="s">
        <v>1</v>
      </c>
      <c r="H1" s="812" t="s">
        <v>2</v>
      </c>
      <c r="I1" s="765"/>
      <c r="J1" s="765"/>
      <c r="K1" s="765"/>
      <c r="L1" s="765"/>
      <c r="M1" s="765"/>
      <c r="N1" s="765"/>
      <c r="O1" s="765"/>
      <c r="P1" s="765"/>
      <c r="Q1" s="765"/>
      <c r="R1" s="764" t="s">
        <v>3</v>
      </c>
      <c r="S1" s="765"/>
      <c r="T1" s="7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37" t="s">
        <v>8</v>
      </c>
      <c r="B5" s="744"/>
      <c r="C5" s="745"/>
      <c r="D5" s="792"/>
      <c r="E5" s="793"/>
      <c r="F5" s="1089" t="s">
        <v>9</v>
      </c>
      <c r="G5" s="745"/>
      <c r="H5" s="792" t="s">
        <v>1040</v>
      </c>
      <c r="I5" s="1027"/>
      <c r="J5" s="1027"/>
      <c r="K5" s="1027"/>
      <c r="L5" s="1027"/>
      <c r="M5" s="793"/>
      <c r="N5" s="58"/>
      <c r="P5" s="24" t="s">
        <v>10</v>
      </c>
      <c r="Q5" s="1104">
        <v>45732</v>
      </c>
      <c r="R5" s="854"/>
      <c r="T5" s="929" t="s">
        <v>11</v>
      </c>
      <c r="U5" s="930"/>
      <c r="V5" s="928" t="s">
        <v>12</v>
      </c>
      <c r="W5" s="854"/>
      <c r="AB5" s="51"/>
      <c r="AC5" s="51"/>
      <c r="AD5" s="51"/>
      <c r="AE5" s="51"/>
    </row>
    <row r="6" spans="1:32" s="717" customFormat="1" ht="24" customHeight="1" x14ac:dyDescent="0.2">
      <c r="A6" s="837" t="s">
        <v>13</v>
      </c>
      <c r="B6" s="744"/>
      <c r="C6" s="745"/>
      <c r="D6" s="1031" t="s">
        <v>14</v>
      </c>
      <c r="E6" s="1032"/>
      <c r="F6" s="1032"/>
      <c r="G6" s="1032"/>
      <c r="H6" s="1032"/>
      <c r="I6" s="1032"/>
      <c r="J6" s="1032"/>
      <c r="K6" s="1032"/>
      <c r="L6" s="1032"/>
      <c r="M6" s="854"/>
      <c r="N6" s="59"/>
      <c r="P6" s="24" t="s">
        <v>15</v>
      </c>
      <c r="Q6" s="1120" t="str">
        <f>IF(Q5=0," ",CHOOSE(WEEKDAY(Q5,2),"Понедельник","Вторник","Среда","Четверг","Пятница","Суббота","Воскресенье"))</f>
        <v>Воскресенье</v>
      </c>
      <c r="R6" s="731"/>
      <c r="T6" s="935" t="s">
        <v>16</v>
      </c>
      <c r="U6" s="930"/>
      <c r="V6" s="1012" t="s">
        <v>17</v>
      </c>
      <c r="W6" s="763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96" t="str">
        <f>IFERROR(VLOOKUP(DeliveryAddress,Table,3,0),1)</f>
        <v>1</v>
      </c>
      <c r="E7" s="797"/>
      <c r="F7" s="797"/>
      <c r="G7" s="797"/>
      <c r="H7" s="797"/>
      <c r="I7" s="797"/>
      <c r="J7" s="797"/>
      <c r="K7" s="797"/>
      <c r="L7" s="797"/>
      <c r="M7" s="798"/>
      <c r="N7" s="60"/>
      <c r="P7" s="24"/>
      <c r="Q7" s="42"/>
      <c r="R7" s="42"/>
      <c r="T7" s="733"/>
      <c r="U7" s="930"/>
      <c r="V7" s="1013"/>
      <c r="W7" s="1014"/>
      <c r="AB7" s="51"/>
      <c r="AC7" s="51"/>
      <c r="AD7" s="51"/>
      <c r="AE7" s="51"/>
    </row>
    <row r="8" spans="1:32" s="717" customFormat="1" ht="25.5" customHeight="1" x14ac:dyDescent="0.2">
      <c r="A8" s="1114" t="s">
        <v>18</v>
      </c>
      <c r="B8" s="735"/>
      <c r="C8" s="736"/>
      <c r="D8" s="807" t="s">
        <v>19</v>
      </c>
      <c r="E8" s="808"/>
      <c r="F8" s="808"/>
      <c r="G8" s="808"/>
      <c r="H8" s="808"/>
      <c r="I8" s="808"/>
      <c r="J8" s="808"/>
      <c r="K8" s="808"/>
      <c r="L8" s="808"/>
      <c r="M8" s="809"/>
      <c r="N8" s="61"/>
      <c r="P8" s="24" t="s">
        <v>20</v>
      </c>
      <c r="Q8" s="838">
        <v>0.41666666666666669</v>
      </c>
      <c r="R8" s="798"/>
      <c r="T8" s="733"/>
      <c r="U8" s="930"/>
      <c r="V8" s="1013"/>
      <c r="W8" s="1014"/>
      <c r="AB8" s="51"/>
      <c r="AC8" s="51"/>
      <c r="AD8" s="51"/>
      <c r="AE8" s="51"/>
    </row>
    <row r="9" spans="1:32" s="717" customFormat="1" ht="39.950000000000003" customHeight="1" x14ac:dyDescent="0.2">
      <c r="A9" s="8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76"/>
      <c r="E9" s="754"/>
      <c r="F9" s="8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4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4"/>
      <c r="L9" s="754"/>
      <c r="M9" s="754"/>
      <c r="N9" s="715"/>
      <c r="P9" s="26" t="s">
        <v>21</v>
      </c>
      <c r="Q9" s="848"/>
      <c r="R9" s="849"/>
      <c r="T9" s="733"/>
      <c r="U9" s="93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76"/>
      <c r="E10" s="754"/>
      <c r="F10" s="8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97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22</v>
      </c>
      <c r="Q10" s="936"/>
      <c r="R10" s="937"/>
      <c r="U10" s="24" t="s">
        <v>23</v>
      </c>
      <c r="V10" s="762" t="s">
        <v>24</v>
      </c>
      <c r="W10" s="763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3"/>
      <c r="R11" s="854"/>
      <c r="U11" s="24" t="s">
        <v>27</v>
      </c>
      <c r="V11" s="1046" t="s">
        <v>28</v>
      </c>
      <c r="W11" s="84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6" t="s">
        <v>29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30</v>
      </c>
      <c r="Q12" s="838"/>
      <c r="R12" s="798"/>
      <c r="S12" s="23"/>
      <c r="U12" s="24"/>
      <c r="V12" s="765"/>
      <c r="W12" s="733"/>
      <c r="AB12" s="51"/>
      <c r="AC12" s="51"/>
      <c r="AD12" s="51"/>
      <c r="AE12" s="51"/>
    </row>
    <row r="13" spans="1:32" s="717" customFormat="1" ht="23.25" customHeight="1" x14ac:dyDescent="0.2">
      <c r="A13" s="916" t="s">
        <v>31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32</v>
      </c>
      <c r="Q13" s="1046"/>
      <c r="R13" s="8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6" t="s">
        <v>33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25" t="s">
        <v>34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890" t="s">
        <v>35</v>
      </c>
      <c r="Q15" s="765"/>
      <c r="R15" s="765"/>
      <c r="S15" s="765"/>
      <c r="T15" s="7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1"/>
      <c r="Q16" s="891"/>
      <c r="R16" s="891"/>
      <c r="S16" s="891"/>
      <c r="T16" s="8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4" t="s">
        <v>36</v>
      </c>
      <c r="B17" s="774" t="s">
        <v>37</v>
      </c>
      <c r="C17" s="869" t="s">
        <v>38</v>
      </c>
      <c r="D17" s="774" t="s">
        <v>39</v>
      </c>
      <c r="E17" s="832"/>
      <c r="F17" s="774" t="s">
        <v>40</v>
      </c>
      <c r="G17" s="774" t="s">
        <v>41</v>
      </c>
      <c r="H17" s="774" t="s">
        <v>42</v>
      </c>
      <c r="I17" s="774" t="s">
        <v>43</v>
      </c>
      <c r="J17" s="774" t="s">
        <v>44</v>
      </c>
      <c r="K17" s="774" t="s">
        <v>45</v>
      </c>
      <c r="L17" s="774" t="s">
        <v>46</v>
      </c>
      <c r="M17" s="774" t="s">
        <v>47</v>
      </c>
      <c r="N17" s="774" t="s">
        <v>48</v>
      </c>
      <c r="O17" s="774" t="s">
        <v>49</v>
      </c>
      <c r="P17" s="774" t="s">
        <v>50</v>
      </c>
      <c r="Q17" s="831"/>
      <c r="R17" s="831"/>
      <c r="S17" s="831"/>
      <c r="T17" s="832"/>
      <c r="U17" s="1134" t="s">
        <v>51</v>
      </c>
      <c r="V17" s="745"/>
      <c r="W17" s="774" t="s">
        <v>52</v>
      </c>
      <c r="X17" s="774" t="s">
        <v>53</v>
      </c>
      <c r="Y17" s="1132" t="s">
        <v>54</v>
      </c>
      <c r="Z17" s="1025" t="s">
        <v>55</v>
      </c>
      <c r="AA17" s="992" t="s">
        <v>56</v>
      </c>
      <c r="AB17" s="992" t="s">
        <v>57</v>
      </c>
      <c r="AC17" s="992" t="s">
        <v>58</v>
      </c>
      <c r="AD17" s="992" t="s">
        <v>59</v>
      </c>
      <c r="AE17" s="1084"/>
      <c r="AF17" s="1085"/>
      <c r="AG17" s="66"/>
      <c r="BD17" s="65" t="s">
        <v>60</v>
      </c>
    </row>
    <row r="18" spans="1:68" ht="14.25" customHeight="1" x14ac:dyDescent="0.2">
      <c r="A18" s="775"/>
      <c r="B18" s="775"/>
      <c r="C18" s="775"/>
      <c r="D18" s="833"/>
      <c r="E18" s="835"/>
      <c r="F18" s="775"/>
      <c r="G18" s="775"/>
      <c r="H18" s="775"/>
      <c r="I18" s="775"/>
      <c r="J18" s="775"/>
      <c r="K18" s="775"/>
      <c r="L18" s="775"/>
      <c r="M18" s="775"/>
      <c r="N18" s="775"/>
      <c r="O18" s="775"/>
      <c r="P18" s="833"/>
      <c r="Q18" s="834"/>
      <c r="R18" s="834"/>
      <c r="S18" s="834"/>
      <c r="T18" s="835"/>
      <c r="U18" s="67" t="s">
        <v>61</v>
      </c>
      <c r="V18" s="67" t="s">
        <v>62</v>
      </c>
      <c r="W18" s="775"/>
      <c r="X18" s="775"/>
      <c r="Y18" s="1133"/>
      <c r="Z18" s="1026"/>
      <c r="AA18" s="993"/>
      <c r="AB18" s="993"/>
      <c r="AC18" s="993"/>
      <c r="AD18" s="1086"/>
      <c r="AE18" s="1087"/>
      <c r="AF18" s="1088"/>
      <c r="AG18" s="66"/>
      <c r="BD18" s="65"/>
    </row>
    <row r="19" spans="1:68" ht="27.75" hidden="1" customHeight="1" x14ac:dyDescent="0.2">
      <c r="A19" s="850" t="s">
        <v>63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48"/>
      <c r="AB19" s="48"/>
      <c r="AC19" s="48"/>
    </row>
    <row r="20" spans="1:68" ht="16.5" hidden="1" customHeight="1" x14ac:dyDescent="0.25">
      <c r="A20" s="813" t="s">
        <v>63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hidden="1" customHeight="1" x14ac:dyDescent="0.25">
      <c r="A21" s="732" t="s">
        <v>64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69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69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69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80</v>
      </c>
      <c r="Q26" s="735"/>
      <c r="R26" s="735"/>
      <c r="S26" s="735"/>
      <c r="T26" s="735"/>
      <c r="U26" s="735"/>
      <c r="V26" s="736"/>
      <c r="W26" s="37" t="s">
        <v>81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hidden="1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80</v>
      </c>
      <c r="Q27" s="735"/>
      <c r="R27" s="735"/>
      <c r="S27" s="735"/>
      <c r="T27" s="735"/>
      <c r="U27" s="735"/>
      <c r="V27" s="736"/>
      <c r="W27" s="37" t="s">
        <v>69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hidden="1" customHeight="1" x14ac:dyDescent="0.25">
      <c r="A28" s="732" t="s">
        <v>82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69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80</v>
      </c>
      <c r="Q30" s="735"/>
      <c r="R30" s="735"/>
      <c r="S30" s="735"/>
      <c r="T30" s="735"/>
      <c r="U30" s="735"/>
      <c r="V30" s="736"/>
      <c r="W30" s="37" t="s">
        <v>81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hidden="1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80</v>
      </c>
      <c r="Q31" s="735"/>
      <c r="R31" s="735"/>
      <c r="S31" s="735"/>
      <c r="T31" s="735"/>
      <c r="U31" s="735"/>
      <c r="V31" s="736"/>
      <c r="W31" s="37" t="s">
        <v>69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hidden="1" customHeight="1" x14ac:dyDescent="0.2">
      <c r="A32" s="850" t="s">
        <v>88</v>
      </c>
      <c r="B32" s="851"/>
      <c r="C32" s="851"/>
      <c r="D32" s="851"/>
      <c r="E32" s="851"/>
      <c r="F32" s="851"/>
      <c r="G32" s="851"/>
      <c r="H32" s="851"/>
      <c r="I32" s="851"/>
      <c r="J32" s="851"/>
      <c r="K32" s="851"/>
      <c r="L32" s="851"/>
      <c r="M32" s="851"/>
      <c r="N32" s="851"/>
      <c r="O32" s="851"/>
      <c r="P32" s="851"/>
      <c r="Q32" s="851"/>
      <c r="R32" s="851"/>
      <c r="S32" s="851"/>
      <c r="T32" s="851"/>
      <c r="U32" s="851"/>
      <c r="V32" s="851"/>
      <c r="W32" s="851"/>
      <c r="X32" s="851"/>
      <c r="Y32" s="851"/>
      <c r="Z32" s="851"/>
      <c r="AA32" s="48"/>
      <c r="AB32" s="48"/>
      <c r="AC32" s="48"/>
    </row>
    <row r="33" spans="1:68" ht="16.5" hidden="1" customHeight="1" x14ac:dyDescent="0.25">
      <c r="A33" s="813" t="s">
        <v>89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hidden="1" customHeight="1" x14ac:dyDescent="0.25">
      <c r="A34" s="732" t="s">
        <v>90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69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69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69</v>
      </c>
      <c r="X37" s="723">
        <v>120</v>
      </c>
      <c r="Y37" s="724">
        <f>IFERROR(IF(X37="",0,CEILING((X37/$H37),1)*$H37),"")</f>
        <v>120</v>
      </c>
      <c r="Z37" s="36">
        <f>IFERROR(IF(Y37=0,"",ROUNDUP(Y37/H37,0)*0.00902),"")</f>
        <v>0.27060000000000001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126.3</v>
      </c>
      <c r="BN37" s="64">
        <f>IFERROR(Y37*I37/H37,"0")</f>
        <v>126.3</v>
      </c>
      <c r="BO37" s="64">
        <f>IFERROR(1/J37*(X37/H37),"0")</f>
        <v>0.22727272727272729</v>
      </c>
      <c r="BP37" s="64">
        <f>IFERROR(1/J37*(Y37/H37),"0")</f>
        <v>0.22727272727272729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69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80</v>
      </c>
      <c r="Q40" s="735"/>
      <c r="R40" s="735"/>
      <c r="S40" s="735"/>
      <c r="T40" s="735"/>
      <c r="U40" s="735"/>
      <c r="V40" s="736"/>
      <c r="W40" s="37" t="s">
        <v>81</v>
      </c>
      <c r="X40" s="725">
        <f>IFERROR(X35/H35,"0")+IFERROR(X36/H36,"0")+IFERROR(X37/H37,"0")+IFERROR(X38/H38,"0")+IFERROR(X39/H39,"0")</f>
        <v>30</v>
      </c>
      <c r="Y40" s="725">
        <f>IFERROR(Y35/H35,"0")+IFERROR(Y36/H36,"0")+IFERROR(Y37/H37,"0")+IFERROR(Y38/H38,"0")+IFERROR(Y39/H39,"0")</f>
        <v>30</v>
      </c>
      <c r="Z40" s="725">
        <f>IFERROR(IF(Z35="",0,Z35),"0")+IFERROR(IF(Z36="",0,Z36),"0")+IFERROR(IF(Z37="",0,Z37),"0")+IFERROR(IF(Z38="",0,Z38),"0")+IFERROR(IF(Z39="",0,Z39),"0")</f>
        <v>0.27060000000000001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80</v>
      </c>
      <c r="Q41" s="735"/>
      <c r="R41" s="735"/>
      <c r="S41" s="735"/>
      <c r="T41" s="735"/>
      <c r="U41" s="735"/>
      <c r="V41" s="736"/>
      <c r="W41" s="37" t="s">
        <v>69</v>
      </c>
      <c r="X41" s="725">
        <f>IFERROR(SUM(X35:X39),"0")</f>
        <v>120</v>
      </c>
      <c r="Y41" s="725">
        <f>IFERROR(SUM(Y35:Y39),"0")</f>
        <v>120</v>
      </c>
      <c r="Z41" s="37"/>
      <c r="AA41" s="726"/>
      <c r="AB41" s="726"/>
      <c r="AC41" s="726"/>
    </row>
    <row r="42" spans="1:68" ht="14.25" hidden="1" customHeight="1" x14ac:dyDescent="0.25">
      <c r="A42" s="732" t="s">
        <v>64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69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69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80</v>
      </c>
      <c r="Q45" s="735"/>
      <c r="R45" s="735"/>
      <c r="S45" s="735"/>
      <c r="T45" s="735"/>
      <c r="U45" s="735"/>
      <c r="V45" s="736"/>
      <c r="W45" s="37" t="s">
        <v>81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hidden="1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80</v>
      </c>
      <c r="Q46" s="735"/>
      <c r="R46" s="735"/>
      <c r="S46" s="735"/>
      <c r="T46" s="735"/>
      <c r="U46" s="735"/>
      <c r="V46" s="736"/>
      <c r="W46" s="37" t="s">
        <v>69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hidden="1" customHeight="1" x14ac:dyDescent="0.25">
      <c r="A47" s="813" t="s">
        <v>116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hidden="1" customHeight="1" x14ac:dyDescent="0.25">
      <c r="A48" s="732" t="s">
        <v>90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69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69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69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9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69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129</v>
      </c>
      <c r="B53" s="54" t="s">
        <v>130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69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131</v>
      </c>
      <c r="B54" s="54" t="s">
        <v>132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69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135</v>
      </c>
      <c r="B55" s="54" t="s">
        <v>136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69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80</v>
      </c>
      <c r="Q56" s="735"/>
      <c r="R56" s="735"/>
      <c r="S56" s="735"/>
      <c r="T56" s="735"/>
      <c r="U56" s="735"/>
      <c r="V56" s="736"/>
      <c r="W56" s="37" t="s">
        <v>81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hidden="1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80</v>
      </c>
      <c r="Q57" s="735"/>
      <c r="R57" s="735"/>
      <c r="S57" s="735"/>
      <c r="T57" s="735"/>
      <c r="U57" s="735"/>
      <c r="V57" s="736"/>
      <c r="W57" s="37" t="s">
        <v>69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hidden="1" customHeight="1" x14ac:dyDescent="0.25">
      <c r="A58" s="732" t="s">
        <v>137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hidden="1" customHeight="1" x14ac:dyDescent="0.25">
      <c r="A59" s="54" t="s">
        <v>138</v>
      </c>
      <c r="B59" s="54" t="s">
        <v>139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69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69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9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69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69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80</v>
      </c>
      <c r="Q63" s="735"/>
      <c r="R63" s="735"/>
      <c r="S63" s="735"/>
      <c r="T63" s="735"/>
      <c r="U63" s="735"/>
      <c r="V63" s="736"/>
      <c r="W63" s="37" t="s">
        <v>81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hidden="1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80</v>
      </c>
      <c r="Q64" s="735"/>
      <c r="R64" s="735"/>
      <c r="S64" s="735"/>
      <c r="T64" s="735"/>
      <c r="U64" s="735"/>
      <c r="V64" s="736"/>
      <c r="W64" s="37" t="s">
        <v>69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hidden="1" customHeight="1" x14ac:dyDescent="0.25">
      <c r="A65" s="732" t="s">
        <v>148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hidden="1" customHeight="1" x14ac:dyDescent="0.25">
      <c r="A66" s="54" t="s">
        <v>149</v>
      </c>
      <c r="B66" s="54" t="s">
        <v>150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69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152</v>
      </c>
      <c r="B67" s="54" t="s">
        <v>153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69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155</v>
      </c>
      <c r="B68" s="54" t="s">
        <v>156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111</v>
      </c>
      <c r="L68" s="32"/>
      <c r="M68" s="33" t="s">
        <v>68</v>
      </c>
      <c r="N68" s="33"/>
      <c r="O68" s="32">
        <v>40</v>
      </c>
      <c r="P68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69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158</v>
      </c>
      <c r="B69" s="54" t="s">
        <v>159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69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69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80</v>
      </c>
      <c r="Q71" s="735"/>
      <c r="R71" s="735"/>
      <c r="S71" s="735"/>
      <c r="T71" s="735"/>
      <c r="U71" s="735"/>
      <c r="V71" s="736"/>
      <c r="W71" s="37" t="s">
        <v>81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80</v>
      </c>
      <c r="Q72" s="735"/>
      <c r="R72" s="735"/>
      <c r="S72" s="735"/>
      <c r="T72" s="735"/>
      <c r="U72" s="735"/>
      <c r="V72" s="736"/>
      <c r="W72" s="37" t="s">
        <v>69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hidden="1" customHeight="1" x14ac:dyDescent="0.25">
      <c r="A73" s="732" t="s">
        <v>64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hidden="1" customHeight="1" x14ac:dyDescent="0.25">
      <c r="A74" s="54" t="s">
        <v>162</v>
      </c>
      <c r="B74" s="54" t="s">
        <v>163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93</v>
      </c>
      <c r="L74" s="32"/>
      <c r="M74" s="33" t="s">
        <v>103</v>
      </c>
      <c r="N74" s="33"/>
      <c r="O74" s="32">
        <v>40</v>
      </c>
      <c r="P74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69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164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69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168</v>
      </c>
      <c r="B76" s="54" t="s">
        <v>169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93</v>
      </c>
      <c r="L76" s="32"/>
      <c r="M76" s="33" t="s">
        <v>68</v>
      </c>
      <c r="N76" s="33"/>
      <c r="O76" s="32">
        <v>40</v>
      </c>
      <c r="P76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69</v>
      </c>
      <c r="X76" s="723">
        <v>10</v>
      </c>
      <c r="Y76" s="724">
        <f t="shared" si="5"/>
        <v>16.8</v>
      </c>
      <c r="Z76" s="36">
        <f>IFERROR(IF(Y76=0,"",ROUNDUP(Y76/H76,0)*0.01898),"")</f>
        <v>3.7960000000000001E-2</v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si="6"/>
        <v>10.603571428571428</v>
      </c>
      <c r="BN76" s="64">
        <f t="shared" si="7"/>
        <v>17.814</v>
      </c>
      <c r="BO76" s="64">
        <f t="shared" si="8"/>
        <v>1.8601190476190476E-2</v>
      </c>
      <c r="BP76" s="64">
        <f t="shared" si="9"/>
        <v>3.125E-2</v>
      </c>
    </row>
    <row r="77" spans="1:68" ht="16.5" hidden="1" customHeight="1" x14ac:dyDescent="0.25">
      <c r="A77" s="54" t="s">
        <v>171</v>
      </c>
      <c r="B77" s="54" t="s">
        <v>172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67</v>
      </c>
      <c r="L77" s="32"/>
      <c r="M77" s="33" t="s">
        <v>103</v>
      </c>
      <c r="N77" s="33"/>
      <c r="O77" s="32">
        <v>40</v>
      </c>
      <c r="P77" s="9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69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164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173</v>
      </c>
      <c r="B78" s="54" t="s">
        <v>174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45</v>
      </c>
      <c r="P78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69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167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175</v>
      </c>
      <c r="B79" s="54" t="s">
        <v>176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67</v>
      </c>
      <c r="L79" s="32"/>
      <c r="M79" s="33" t="s">
        <v>68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69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80</v>
      </c>
      <c r="Q80" s="735"/>
      <c r="R80" s="735"/>
      <c r="S80" s="735"/>
      <c r="T80" s="735"/>
      <c r="U80" s="735"/>
      <c r="V80" s="736"/>
      <c r="W80" s="37" t="s">
        <v>81</v>
      </c>
      <c r="X80" s="725">
        <f>IFERROR(X74/H74,"0")+IFERROR(X75/H75,"0")+IFERROR(X76/H76,"0")+IFERROR(X77/H77,"0")+IFERROR(X78/H78,"0")+IFERROR(X79/H79,"0")</f>
        <v>1.1904761904761905</v>
      </c>
      <c r="Y80" s="725">
        <f>IFERROR(Y74/H74,"0")+IFERROR(Y75/H75,"0")+IFERROR(Y76/H76,"0")+IFERROR(Y77/H77,"0")+IFERROR(Y78/H78,"0")+IFERROR(Y79/H79,"0")</f>
        <v>2</v>
      </c>
      <c r="Z80" s="725">
        <f>IFERROR(IF(Z74="",0,Z74),"0")+IFERROR(IF(Z75="",0,Z75),"0")+IFERROR(IF(Z76="",0,Z76),"0")+IFERROR(IF(Z77="",0,Z77),"0")+IFERROR(IF(Z78="",0,Z78),"0")+IFERROR(IF(Z79="",0,Z79),"0")</f>
        <v>3.7960000000000001E-2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80</v>
      </c>
      <c r="Q81" s="735"/>
      <c r="R81" s="735"/>
      <c r="S81" s="735"/>
      <c r="T81" s="735"/>
      <c r="U81" s="735"/>
      <c r="V81" s="736"/>
      <c r="W81" s="37" t="s">
        <v>69</v>
      </c>
      <c r="X81" s="725">
        <f>IFERROR(SUM(X74:X79),"0")</f>
        <v>10</v>
      </c>
      <c r="Y81" s="725">
        <f>IFERROR(SUM(Y74:Y79),"0")</f>
        <v>16.8</v>
      </c>
      <c r="Z81" s="37"/>
      <c r="AA81" s="726"/>
      <c r="AB81" s="726"/>
      <c r="AC81" s="726"/>
    </row>
    <row r="82" spans="1:68" ht="14.25" hidden="1" customHeight="1" x14ac:dyDescent="0.25">
      <c r="A82" s="732" t="s">
        <v>177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hidden="1" customHeight="1" x14ac:dyDescent="0.25">
      <c r="A83" s="54" t="s">
        <v>178</v>
      </c>
      <c r="B83" s="54" t="s">
        <v>179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93</v>
      </c>
      <c r="L83" s="32"/>
      <c r="M83" s="33" t="s">
        <v>68</v>
      </c>
      <c r="N83" s="33"/>
      <c r="O83" s="32">
        <v>30</v>
      </c>
      <c r="P83" s="11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69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178</v>
      </c>
      <c r="B84" s="54" t="s">
        <v>181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69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180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101</v>
      </c>
      <c r="L85" s="32"/>
      <c r="M85" s="33" t="s">
        <v>103</v>
      </c>
      <c r="N85" s="33"/>
      <c r="O85" s="32">
        <v>30</v>
      </c>
      <c r="P85" s="112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69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80</v>
      </c>
      <c r="Q86" s="735"/>
      <c r="R86" s="735"/>
      <c r="S86" s="735"/>
      <c r="T86" s="735"/>
      <c r="U86" s="735"/>
      <c r="V86" s="736"/>
      <c r="W86" s="37" t="s">
        <v>81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hidden="1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80</v>
      </c>
      <c r="Q87" s="735"/>
      <c r="R87" s="735"/>
      <c r="S87" s="735"/>
      <c r="T87" s="735"/>
      <c r="U87" s="735"/>
      <c r="V87" s="736"/>
      <c r="W87" s="37" t="s">
        <v>69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hidden="1" customHeight="1" x14ac:dyDescent="0.25">
      <c r="A88" s="813" t="s">
        <v>185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hidden="1" customHeight="1" x14ac:dyDescent="0.25">
      <c r="A89" s="732" t="s">
        <v>90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hidden="1" customHeight="1" x14ac:dyDescent="0.25">
      <c r="A90" s="54" t="s">
        <v>186</v>
      </c>
      <c r="B90" s="54" t="s">
        <v>187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93</v>
      </c>
      <c r="L90" s="32"/>
      <c r="M90" s="33" t="s">
        <v>133</v>
      </c>
      <c r="N90" s="33"/>
      <c r="O90" s="32">
        <v>50</v>
      </c>
      <c r="P90" s="9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69</v>
      </c>
      <c r="X90" s="723">
        <v>0</v>
      </c>
      <c r="Y90" s="724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188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101</v>
      </c>
      <c r="L91" s="32"/>
      <c r="M91" s="33" t="s">
        <v>103</v>
      </c>
      <c r="N91" s="33"/>
      <c r="O91" s="32">
        <v>50</v>
      </c>
      <c r="P91" s="9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69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188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191</v>
      </c>
      <c r="B92" s="54" t="s">
        <v>192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101</v>
      </c>
      <c r="L92" s="32" t="s">
        <v>102</v>
      </c>
      <c r="M92" s="33" t="s">
        <v>133</v>
      </c>
      <c r="N92" s="33"/>
      <c r="O92" s="32">
        <v>50</v>
      </c>
      <c r="P92" s="7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69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193</v>
      </c>
      <c r="AG92" s="64"/>
      <c r="AJ92" s="68" t="s">
        <v>104</v>
      </c>
      <c r="AK92" s="68">
        <v>594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80</v>
      </c>
      <c r="Q93" s="735"/>
      <c r="R93" s="735"/>
      <c r="S93" s="735"/>
      <c r="T93" s="735"/>
      <c r="U93" s="735"/>
      <c r="V93" s="736"/>
      <c r="W93" s="37" t="s">
        <v>81</v>
      </c>
      <c r="X93" s="725">
        <f>IFERROR(X90/H90,"0")+IFERROR(X91/H91,"0")+IFERROR(X92/H92,"0")</f>
        <v>0</v>
      </c>
      <c r="Y93" s="725">
        <f>IFERROR(Y90/H90,"0")+IFERROR(Y91/H91,"0")+IFERROR(Y92/H92,"0")</f>
        <v>0</v>
      </c>
      <c r="Z93" s="725">
        <f>IFERROR(IF(Z90="",0,Z90),"0")+IFERROR(IF(Z91="",0,Z91),"0")+IFERROR(IF(Z92="",0,Z92),"0")</f>
        <v>0</v>
      </c>
      <c r="AA93" s="726"/>
      <c r="AB93" s="726"/>
      <c r="AC93" s="726"/>
    </row>
    <row r="94" spans="1:68" hidden="1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80</v>
      </c>
      <c r="Q94" s="735"/>
      <c r="R94" s="735"/>
      <c r="S94" s="735"/>
      <c r="T94" s="735"/>
      <c r="U94" s="735"/>
      <c r="V94" s="736"/>
      <c r="W94" s="37" t="s">
        <v>69</v>
      </c>
      <c r="X94" s="725">
        <f>IFERROR(SUM(X90:X92),"0")</f>
        <v>0</v>
      </c>
      <c r="Y94" s="725">
        <f>IFERROR(SUM(Y90:Y92),"0")</f>
        <v>0</v>
      </c>
      <c r="Z94" s="37"/>
      <c r="AA94" s="726"/>
      <c r="AB94" s="726"/>
      <c r="AC94" s="726"/>
    </row>
    <row r="95" spans="1:68" ht="14.25" hidden="1" customHeight="1" x14ac:dyDescent="0.25">
      <c r="A95" s="732" t="s">
        <v>64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hidden="1" customHeight="1" x14ac:dyDescent="0.25">
      <c r="A96" s="54" t="s">
        <v>194</v>
      </c>
      <c r="B96" s="54" t="s">
        <v>195</v>
      </c>
      <c r="C96" s="31">
        <v>4301051546</v>
      </c>
      <c r="D96" s="730">
        <v>4607091386967</v>
      </c>
      <c r="E96" s="731"/>
      <c r="F96" s="722">
        <v>1.4</v>
      </c>
      <c r="G96" s="32">
        <v>6</v>
      </c>
      <c r="H96" s="722">
        <v>8.4</v>
      </c>
      <c r="I96" s="722">
        <v>8.9190000000000005</v>
      </c>
      <c r="J96" s="32">
        <v>64</v>
      </c>
      <c r="K96" s="32" t="s">
        <v>93</v>
      </c>
      <c r="L96" s="32"/>
      <c r="M96" s="33" t="s">
        <v>103</v>
      </c>
      <c r="N96" s="33"/>
      <c r="O96" s="32">
        <v>45</v>
      </c>
      <c r="P96" s="98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728"/>
      <c r="R96" s="728"/>
      <c r="S96" s="728"/>
      <c r="T96" s="729"/>
      <c r="U96" s="34"/>
      <c r="V96" s="34"/>
      <c r="W96" s="35" t="s">
        <v>69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730">
        <v>4607091386967</v>
      </c>
      <c r="E97" s="731"/>
      <c r="F97" s="722">
        <v>1.35</v>
      </c>
      <c r="G97" s="32">
        <v>6</v>
      </c>
      <c r="H97" s="722">
        <v>8.1</v>
      </c>
      <c r="I97" s="722">
        <v>8.6189999999999998</v>
      </c>
      <c r="J97" s="32">
        <v>64</v>
      </c>
      <c r="K97" s="32" t="s">
        <v>93</v>
      </c>
      <c r="L97" s="32"/>
      <c r="M97" s="33" t="s">
        <v>133</v>
      </c>
      <c r="N97" s="33"/>
      <c r="O97" s="32">
        <v>45</v>
      </c>
      <c r="P97" s="826" t="s">
        <v>198</v>
      </c>
      <c r="Q97" s="728"/>
      <c r="R97" s="728"/>
      <c r="S97" s="728"/>
      <c r="T97" s="729"/>
      <c r="U97" s="34" t="s">
        <v>199</v>
      </c>
      <c r="V97" s="34"/>
      <c r="W97" s="35" t="s">
        <v>69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194</v>
      </c>
      <c r="B98" s="54" t="s">
        <v>201</v>
      </c>
      <c r="C98" s="31">
        <v>4301051437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28"/>
      <c r="R98" s="728"/>
      <c r="S98" s="728"/>
      <c r="T98" s="729"/>
      <c r="U98" s="34"/>
      <c r="V98" s="34"/>
      <c r="W98" s="35" t="s">
        <v>69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202</v>
      </c>
      <c r="B99" s="54" t="s">
        <v>203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50" t="s">
        <v>204</v>
      </c>
      <c r="Q99" s="728"/>
      <c r="R99" s="728"/>
      <c r="S99" s="728"/>
      <c r="T99" s="729"/>
      <c r="U99" s="34" t="s">
        <v>205</v>
      </c>
      <c r="V99" s="34"/>
      <c r="W99" s="35" t="s">
        <v>69</v>
      </c>
      <c r="X99" s="723">
        <v>0</v>
      </c>
      <c r="Y99" s="724">
        <f t="shared" si="10"/>
        <v>0</v>
      </c>
      <c r="Z99" s="36" t="str">
        <f t="shared" ref="Z99:Z104" si="15">IFERROR(IF(Y99=0,"",ROUNDUP(Y99/H99,0)*0.00651),"")</f>
        <v/>
      </c>
      <c r="AA99" s="56"/>
      <c r="AB99" s="57"/>
      <c r="AC99" s="155" t="s">
        <v>206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207</v>
      </c>
      <c r="B100" s="54" t="s">
        <v>208</v>
      </c>
      <c r="C100" s="31">
        <v>4301052039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805" t="s">
        <v>209</v>
      </c>
      <c r="Q100" s="728"/>
      <c r="R100" s="728"/>
      <c r="S100" s="728"/>
      <c r="T100" s="729"/>
      <c r="U100" s="34"/>
      <c r="V100" s="34"/>
      <c r="W100" s="35" t="s">
        <v>69</v>
      </c>
      <c r="X100" s="723">
        <v>0</v>
      </c>
      <c r="Y100" s="724">
        <f t="shared" si="10"/>
        <v>0</v>
      </c>
      <c r="Z100" s="36" t="str">
        <f t="shared" si="15"/>
        <v/>
      </c>
      <c r="AA100" s="56"/>
      <c r="AB100" s="57"/>
      <c r="AC100" s="157" t="s">
        <v>196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207</v>
      </c>
      <c r="B101" s="54" t="s">
        <v>210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67</v>
      </c>
      <c r="L101" s="32"/>
      <c r="M101" s="33" t="s">
        <v>133</v>
      </c>
      <c r="N101" s="33"/>
      <c r="O101" s="32">
        <v>45</v>
      </c>
      <c r="P101" s="1060" t="s">
        <v>211</v>
      </c>
      <c r="Q101" s="728"/>
      <c r="R101" s="728"/>
      <c r="S101" s="728"/>
      <c r="T101" s="729"/>
      <c r="U101" s="34"/>
      <c r="V101" s="34"/>
      <c r="W101" s="35" t="s">
        <v>69</v>
      </c>
      <c r="X101" s="723">
        <v>0</v>
      </c>
      <c r="Y101" s="724">
        <f t="shared" si="10"/>
        <v>0</v>
      </c>
      <c r="Z101" s="36" t="str">
        <f t="shared" si="15"/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207</v>
      </c>
      <c r="B102" s="54" t="s">
        <v>212</v>
      </c>
      <c r="C102" s="31">
        <v>4301051436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67</v>
      </c>
      <c r="L102" s="32" t="s">
        <v>102</v>
      </c>
      <c r="M102" s="33" t="s">
        <v>103</v>
      </c>
      <c r="N102" s="33"/>
      <c r="O102" s="32">
        <v>45</v>
      </c>
      <c r="P102" s="106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2" s="728"/>
      <c r="R102" s="728"/>
      <c r="S102" s="728"/>
      <c r="T102" s="729"/>
      <c r="U102" s="34"/>
      <c r="V102" s="34"/>
      <c r="W102" s="35" t="s">
        <v>69</v>
      </c>
      <c r="X102" s="723">
        <v>0</v>
      </c>
      <c r="Y102" s="724">
        <f t="shared" si="10"/>
        <v>0</v>
      </c>
      <c r="Z102" s="36" t="str">
        <f t="shared" si="15"/>
        <v/>
      </c>
      <c r="AA102" s="56"/>
      <c r="AB102" s="57"/>
      <c r="AC102" s="161" t="s">
        <v>196</v>
      </c>
      <c r="AG102" s="64"/>
      <c r="AJ102" s="68" t="s">
        <v>104</v>
      </c>
      <c r="AK102" s="68">
        <v>491.4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213</v>
      </c>
      <c r="B103" s="54" t="s">
        <v>214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69</v>
      </c>
      <c r="X103" s="723">
        <v>0</v>
      </c>
      <c r="Y103" s="724">
        <f t="shared" si="10"/>
        <v>0</v>
      </c>
      <c r="Z103" s="36" t="str">
        <f t="shared" si="15"/>
        <v/>
      </c>
      <c r="AA103" s="56"/>
      <c r="AB103" s="57"/>
      <c r="AC103" s="163" t="s">
        <v>215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216</v>
      </c>
      <c r="B104" s="54" t="s">
        <v>217</v>
      </c>
      <c r="C104" s="31">
        <v>4301051687</v>
      </c>
      <c r="D104" s="730">
        <v>4680115880214</v>
      </c>
      <c r="E104" s="731"/>
      <c r="F104" s="722">
        <v>0.45</v>
      </c>
      <c r="G104" s="32">
        <v>4</v>
      </c>
      <c r="H104" s="722">
        <v>1.8</v>
      </c>
      <c r="I104" s="722">
        <v>2.032</v>
      </c>
      <c r="J104" s="32">
        <v>182</v>
      </c>
      <c r="K104" s="32" t="s">
        <v>67</v>
      </c>
      <c r="L104" s="32"/>
      <c r="M104" s="33" t="s">
        <v>103</v>
      </c>
      <c r="N104" s="33"/>
      <c r="O104" s="32">
        <v>45</v>
      </c>
      <c r="P104" s="77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28"/>
      <c r="R104" s="728"/>
      <c r="S104" s="728"/>
      <c r="T104" s="729"/>
      <c r="U104" s="34"/>
      <c r="V104" s="34"/>
      <c r="W104" s="35" t="s">
        <v>69</v>
      </c>
      <c r="X104" s="723">
        <v>0</v>
      </c>
      <c r="Y104" s="724">
        <f t="shared" si="10"/>
        <v>0</v>
      </c>
      <c r="Z104" s="36" t="str">
        <f t="shared" si="15"/>
        <v/>
      </c>
      <c r="AA104" s="56"/>
      <c r="AB104" s="57"/>
      <c r="AC104" s="165" t="s">
        <v>215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216</v>
      </c>
      <c r="B105" s="54" t="s">
        <v>218</v>
      </c>
      <c r="C105" s="31">
        <v>4301051439</v>
      </c>
      <c r="D105" s="730">
        <v>4680115880214</v>
      </c>
      <c r="E105" s="731"/>
      <c r="F105" s="722">
        <v>0.45</v>
      </c>
      <c r="G105" s="32">
        <v>6</v>
      </c>
      <c r="H105" s="722">
        <v>2.7</v>
      </c>
      <c r="I105" s="722">
        <v>2.988</v>
      </c>
      <c r="J105" s="32">
        <v>132</v>
      </c>
      <c r="K105" s="32" t="s">
        <v>101</v>
      </c>
      <c r="L105" s="32"/>
      <c r="M105" s="33" t="s">
        <v>103</v>
      </c>
      <c r="N105" s="33"/>
      <c r="O105" s="32">
        <v>45</v>
      </c>
      <c r="P105" s="10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5" s="728"/>
      <c r="R105" s="728"/>
      <c r="S105" s="728"/>
      <c r="T105" s="729"/>
      <c r="U105" s="34"/>
      <c r="V105" s="34"/>
      <c r="W105" s="35" t="s">
        <v>69</v>
      </c>
      <c r="X105" s="723">
        <v>0</v>
      </c>
      <c r="Y105" s="724">
        <f t="shared" si="10"/>
        <v>0</v>
      </c>
      <c r="Z105" s="36" t="str">
        <f>IFERROR(IF(Y105=0,"",ROUNDUP(Y105/H105,0)*0.00902),"")</f>
        <v/>
      </c>
      <c r="AA105" s="56"/>
      <c r="AB105" s="57"/>
      <c r="AC105" s="167" t="s">
        <v>215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hidden="1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80</v>
      </c>
      <c r="Q106" s="735"/>
      <c r="R106" s="735"/>
      <c r="S106" s="735"/>
      <c r="T106" s="735"/>
      <c r="U106" s="735"/>
      <c r="V106" s="736"/>
      <c r="W106" s="37" t="s">
        <v>81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26"/>
      <c r="AB106" s="726"/>
      <c r="AC106" s="726"/>
    </row>
    <row r="107" spans="1:68" hidden="1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80</v>
      </c>
      <c r="Q107" s="735"/>
      <c r="R107" s="735"/>
      <c r="S107" s="735"/>
      <c r="T107" s="735"/>
      <c r="U107" s="735"/>
      <c r="V107" s="736"/>
      <c r="W107" s="37" t="s">
        <v>69</v>
      </c>
      <c r="X107" s="725">
        <f>IFERROR(SUM(X96:X105),"0")</f>
        <v>0</v>
      </c>
      <c r="Y107" s="725">
        <f>IFERROR(SUM(Y96:Y105),"0")</f>
        <v>0</v>
      </c>
      <c r="Z107" s="37"/>
      <c r="AA107" s="726"/>
      <c r="AB107" s="726"/>
      <c r="AC107" s="726"/>
    </row>
    <row r="108" spans="1:68" ht="16.5" hidden="1" customHeight="1" x14ac:dyDescent="0.25">
      <c r="A108" s="813" t="s">
        <v>219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hidden="1" customHeight="1" x14ac:dyDescent="0.25">
      <c r="A109" s="732" t="s">
        <v>90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hidden="1" customHeight="1" x14ac:dyDescent="0.25">
      <c r="A110" s="54" t="s">
        <v>220</v>
      </c>
      <c r="B110" s="54" t="s">
        <v>221</v>
      </c>
      <c r="C110" s="31">
        <v>4301011703</v>
      </c>
      <c r="D110" s="730">
        <v>4680115882133</v>
      </c>
      <c r="E110" s="731"/>
      <c r="F110" s="722">
        <v>1.4</v>
      </c>
      <c r="G110" s="32">
        <v>8</v>
      </c>
      <c r="H110" s="722">
        <v>11.2</v>
      </c>
      <c r="I110" s="722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0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69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223</v>
      </c>
      <c r="C111" s="31">
        <v>4301011514</v>
      </c>
      <c r="D111" s="730">
        <v>4680115882133</v>
      </c>
      <c r="E111" s="731"/>
      <c r="F111" s="722">
        <v>1.35</v>
      </c>
      <c r="G111" s="32">
        <v>8</v>
      </c>
      <c r="H111" s="722">
        <v>10.8</v>
      </c>
      <c r="I111" s="722">
        <v>11.234999999999999</v>
      </c>
      <c r="J111" s="32">
        <v>64</v>
      </c>
      <c r="K111" s="32" t="s">
        <v>93</v>
      </c>
      <c r="L111" s="32"/>
      <c r="M111" s="33" t="s">
        <v>94</v>
      </c>
      <c r="N111" s="33"/>
      <c r="O111" s="32">
        <v>50</v>
      </c>
      <c r="P111" s="96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69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222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69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222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226</v>
      </c>
      <c r="B113" s="54" t="s">
        <v>227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222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101</v>
      </c>
      <c r="L114" s="32"/>
      <c r="M114" s="33" t="s">
        <v>103</v>
      </c>
      <c r="N114" s="33"/>
      <c r="O114" s="32">
        <v>50</v>
      </c>
      <c r="P114" s="10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222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80</v>
      </c>
      <c r="Q115" s="735"/>
      <c r="R115" s="735"/>
      <c r="S115" s="735"/>
      <c r="T115" s="735"/>
      <c r="U115" s="735"/>
      <c r="V115" s="736"/>
      <c r="W115" s="37" t="s">
        <v>81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hidden="1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80</v>
      </c>
      <c r="Q116" s="735"/>
      <c r="R116" s="735"/>
      <c r="S116" s="735"/>
      <c r="T116" s="735"/>
      <c r="U116" s="735"/>
      <c r="V116" s="736"/>
      <c r="W116" s="37" t="s">
        <v>69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hidden="1" customHeight="1" x14ac:dyDescent="0.25">
      <c r="A117" s="732" t="s">
        <v>137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hidden="1" customHeight="1" x14ac:dyDescent="0.25">
      <c r="A118" s="54" t="s">
        <v>230</v>
      </c>
      <c r="B118" s="54" t="s">
        <v>231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93</v>
      </c>
      <c r="L118" s="32"/>
      <c r="M118" s="33" t="s">
        <v>94</v>
      </c>
      <c r="N118" s="33"/>
      <c r="O118" s="32">
        <v>55</v>
      </c>
      <c r="P118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69</v>
      </c>
      <c r="X118" s="723">
        <v>0</v>
      </c>
      <c r="Y118" s="72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232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233</v>
      </c>
      <c r="B119" s="54" t="s">
        <v>234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111</v>
      </c>
      <c r="L119" s="32"/>
      <c r="M119" s="33" t="s">
        <v>94</v>
      </c>
      <c r="N119" s="33"/>
      <c r="O119" s="32">
        <v>55</v>
      </c>
      <c r="P119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69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232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235</v>
      </c>
      <c r="B120" s="54" t="s">
        <v>236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67</v>
      </c>
      <c r="L120" s="32"/>
      <c r="M120" s="33" t="s">
        <v>94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69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232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80</v>
      </c>
      <c r="Q121" s="735"/>
      <c r="R121" s="735"/>
      <c r="S121" s="735"/>
      <c r="T121" s="735"/>
      <c r="U121" s="735"/>
      <c r="V121" s="736"/>
      <c r="W121" s="37" t="s">
        <v>81</v>
      </c>
      <c r="X121" s="725">
        <f>IFERROR(X118/H118,"0")+IFERROR(X119/H119,"0")+IFERROR(X120/H120,"0")</f>
        <v>0</v>
      </c>
      <c r="Y121" s="725">
        <f>IFERROR(Y118/H118,"0")+IFERROR(Y119/H119,"0")+IFERROR(Y120/H120,"0")</f>
        <v>0</v>
      </c>
      <c r="Z121" s="725">
        <f>IFERROR(IF(Z118="",0,Z118),"0")+IFERROR(IF(Z119="",0,Z119),"0")+IFERROR(IF(Z120="",0,Z120),"0")</f>
        <v>0</v>
      </c>
      <c r="AA121" s="726"/>
      <c r="AB121" s="726"/>
      <c r="AC121" s="726"/>
    </row>
    <row r="122" spans="1:68" hidden="1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80</v>
      </c>
      <c r="Q122" s="735"/>
      <c r="R122" s="735"/>
      <c r="S122" s="735"/>
      <c r="T122" s="735"/>
      <c r="U122" s="735"/>
      <c r="V122" s="736"/>
      <c r="W122" s="37" t="s">
        <v>69</v>
      </c>
      <c r="X122" s="725">
        <f>IFERROR(SUM(X118:X120),"0")</f>
        <v>0</v>
      </c>
      <c r="Y122" s="725">
        <f>IFERROR(SUM(Y118:Y120),"0")</f>
        <v>0</v>
      </c>
      <c r="Z122" s="37"/>
      <c r="AA122" s="726"/>
      <c r="AB122" s="726"/>
      <c r="AC122" s="726"/>
    </row>
    <row r="123" spans="1:68" ht="14.25" hidden="1" customHeight="1" x14ac:dyDescent="0.25">
      <c r="A123" s="732" t="s">
        <v>64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27" customHeight="1" x14ac:dyDescent="0.25">
      <c r="A124" s="54" t="s">
        <v>237</v>
      </c>
      <c r="B124" s="54" t="s">
        <v>238</v>
      </c>
      <c r="C124" s="31">
        <v>4301051625</v>
      </c>
      <c r="D124" s="730">
        <v>4607091385168</v>
      </c>
      <c r="E124" s="731"/>
      <c r="F124" s="722">
        <v>1.4</v>
      </c>
      <c r="G124" s="32">
        <v>6</v>
      </c>
      <c r="H124" s="722">
        <v>8.4</v>
      </c>
      <c r="I124" s="722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3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28"/>
      <c r="R124" s="728"/>
      <c r="S124" s="728"/>
      <c r="T124" s="729"/>
      <c r="U124" s="34"/>
      <c r="V124" s="34"/>
      <c r="W124" s="35" t="s">
        <v>69</v>
      </c>
      <c r="X124" s="723">
        <v>200</v>
      </c>
      <c r="Y124" s="724">
        <f t="shared" ref="Y124:Y132" si="16">IFERROR(IF(X124="",0,CEILING((X124/$H124),1)*$H124),"")</f>
        <v>201.60000000000002</v>
      </c>
      <c r="Z124" s="36">
        <f>IFERROR(IF(Y124=0,"",ROUNDUP(Y124/H124,0)*0.01898),"")</f>
        <v>0.45552000000000004</v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ref="BM124:BM132" si="17">IFERROR(X124*I124/H124,"0")</f>
        <v>212.21428571428572</v>
      </c>
      <c r="BN124" s="64">
        <f t="shared" ref="BN124:BN132" si="18">IFERROR(Y124*I124/H124,"0")</f>
        <v>213.91200000000001</v>
      </c>
      <c r="BO124" s="64">
        <f t="shared" ref="BO124:BO132" si="19">IFERROR(1/J124*(X124/H124),"0")</f>
        <v>0.37202380952380953</v>
      </c>
      <c r="BP124" s="64">
        <f t="shared" ref="BP124:BP132" si="20">IFERROR(1/J124*(Y124/H124),"0")</f>
        <v>0.375</v>
      </c>
    </row>
    <row r="125" spans="1:68" ht="16.5" hidden="1" customHeight="1" x14ac:dyDescent="0.25">
      <c r="A125" s="54" t="s">
        <v>237</v>
      </c>
      <c r="B125" s="54" t="s">
        <v>240</v>
      </c>
      <c r="C125" s="31">
        <v>4301051724</v>
      </c>
      <c r="D125" s="730">
        <v>4607091385168</v>
      </c>
      <c r="E125" s="731"/>
      <c r="F125" s="722">
        <v>1.35</v>
      </c>
      <c r="G125" s="32">
        <v>6</v>
      </c>
      <c r="H125" s="722">
        <v>8.1</v>
      </c>
      <c r="I125" s="722">
        <v>8.6129999999999995</v>
      </c>
      <c r="J125" s="32">
        <v>64</v>
      </c>
      <c r="K125" s="32" t="s">
        <v>93</v>
      </c>
      <c r="L125" s="32"/>
      <c r="M125" s="33" t="s">
        <v>133</v>
      </c>
      <c r="N125" s="33"/>
      <c r="O125" s="32">
        <v>45</v>
      </c>
      <c r="P125" s="1043" t="s">
        <v>241</v>
      </c>
      <c r="Q125" s="728"/>
      <c r="R125" s="728"/>
      <c r="S125" s="728"/>
      <c r="T125" s="729"/>
      <c r="U125" s="34" t="s">
        <v>242</v>
      </c>
      <c r="V125" s="34"/>
      <c r="W125" s="35" t="s">
        <v>69</v>
      </c>
      <c r="X125" s="723">
        <v>0</v>
      </c>
      <c r="Y125" s="724">
        <f t="shared" si="16"/>
        <v>0</v>
      </c>
      <c r="Z125" s="36" t="str">
        <f>IFERROR(IF(Y125=0,"",ROUNDUP(Y125/H125,0)*0.01898),"")</f>
        <v/>
      </c>
      <c r="AA125" s="56"/>
      <c r="AB125" s="57"/>
      <c r="AC125" s="187" t="s">
        <v>243</v>
      </c>
      <c r="AG125" s="64"/>
      <c r="AJ125" s="68"/>
      <c r="AK125" s="68">
        <v>0</v>
      </c>
      <c r="BB125" s="188" t="s">
        <v>1</v>
      </c>
      <c r="BM125" s="64">
        <f t="shared" si="17"/>
        <v>0</v>
      </c>
      <c r="BN125" s="64">
        <f t="shared" si="18"/>
        <v>0</v>
      </c>
      <c r="BO125" s="64">
        <f t="shared" si="19"/>
        <v>0</v>
      </c>
      <c r="BP125" s="64">
        <f t="shared" si="20"/>
        <v>0</v>
      </c>
    </row>
    <row r="126" spans="1:68" ht="37.5" hidden="1" customHeight="1" x14ac:dyDescent="0.25">
      <c r="A126" s="54" t="s">
        <v>237</v>
      </c>
      <c r="B126" s="54" t="s">
        <v>244</v>
      </c>
      <c r="C126" s="31">
        <v>4301051360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93</v>
      </c>
      <c r="L126" s="32"/>
      <c r="M126" s="33" t="s">
        <v>103</v>
      </c>
      <c r="N126" s="33"/>
      <c r="O126" s="32">
        <v>45</v>
      </c>
      <c r="P126" s="113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6" s="728"/>
      <c r="R126" s="728"/>
      <c r="S126" s="728"/>
      <c r="T126" s="729"/>
      <c r="U126" s="34"/>
      <c r="V126" s="34"/>
      <c r="W126" s="35" t="s">
        <v>69</v>
      </c>
      <c r="X126" s="723">
        <v>0</v>
      </c>
      <c r="Y126" s="724">
        <f t="shared" si="16"/>
        <v>0</v>
      </c>
      <c r="Z126" s="36" t="str">
        <f>IFERROR(IF(Y126=0,"",ROUNDUP(Y126/H126,0)*0.01898),"")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17"/>
        <v>0</v>
      </c>
      <c r="BN126" s="64">
        <f t="shared" si="18"/>
        <v>0</v>
      </c>
      <c r="BO126" s="64">
        <f t="shared" si="19"/>
        <v>0</v>
      </c>
      <c r="BP126" s="64">
        <f t="shared" si="20"/>
        <v>0</v>
      </c>
    </row>
    <row r="127" spans="1:68" ht="27" hidden="1" customHeight="1" x14ac:dyDescent="0.25">
      <c r="A127" s="54" t="s">
        <v>246</v>
      </c>
      <c r="B127" s="54" t="s">
        <v>247</v>
      </c>
      <c r="C127" s="31">
        <v>4301051730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67</v>
      </c>
      <c r="L127" s="32"/>
      <c r="M127" s="33" t="s">
        <v>133</v>
      </c>
      <c r="N127" s="33"/>
      <c r="O127" s="32">
        <v>45</v>
      </c>
      <c r="P127" s="1074" t="s">
        <v>248</v>
      </c>
      <c r="Q127" s="728"/>
      <c r="R127" s="728"/>
      <c r="S127" s="728"/>
      <c r="T127" s="729"/>
      <c r="U127" s="34" t="s">
        <v>205</v>
      </c>
      <c r="V127" s="34"/>
      <c r="W127" s="35" t="s">
        <v>69</v>
      </c>
      <c r="X127" s="723">
        <v>0</v>
      </c>
      <c r="Y127" s="724">
        <f t="shared" si="16"/>
        <v>0</v>
      </c>
      <c r="Z127" s="36" t="str">
        <f t="shared" ref="Z127:Z132" si="21">IFERROR(IF(Y127=0,"",ROUNDUP(Y127/H127,0)*0.00651),"")</f>
        <v/>
      </c>
      <c r="AA127" s="56"/>
      <c r="AB127" s="57"/>
      <c r="AC127" s="191" t="s">
        <v>243</v>
      </c>
      <c r="AG127" s="64"/>
      <c r="AJ127" s="68"/>
      <c r="AK127" s="68">
        <v>0</v>
      </c>
      <c r="BB127" s="192" t="s">
        <v>1</v>
      </c>
      <c r="BM127" s="64">
        <f t="shared" si="17"/>
        <v>0</v>
      </c>
      <c r="BN127" s="64">
        <f t="shared" si="18"/>
        <v>0</v>
      </c>
      <c r="BO127" s="64">
        <f t="shared" si="19"/>
        <v>0</v>
      </c>
      <c r="BP127" s="64">
        <f t="shared" si="20"/>
        <v>0</v>
      </c>
    </row>
    <row r="128" spans="1:68" ht="37.5" hidden="1" customHeight="1" x14ac:dyDescent="0.25">
      <c r="A128" s="54" t="s">
        <v>246</v>
      </c>
      <c r="B128" s="54" t="s">
        <v>249</v>
      </c>
      <c r="C128" s="31">
        <v>4301051362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08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8" s="728"/>
      <c r="R128" s="728"/>
      <c r="S128" s="728"/>
      <c r="T128" s="729"/>
      <c r="U128" s="34"/>
      <c r="V128" s="34"/>
      <c r="W128" s="35" t="s">
        <v>69</v>
      </c>
      <c r="X128" s="723">
        <v>0</v>
      </c>
      <c r="Y128" s="724">
        <f t="shared" si="16"/>
        <v>0</v>
      </c>
      <c r="Z128" s="36" t="str">
        <f t="shared" si="21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7"/>
        <v>0</v>
      </c>
      <c r="BN128" s="64">
        <f t="shared" si="18"/>
        <v>0</v>
      </c>
      <c r="BO128" s="64">
        <f t="shared" si="19"/>
        <v>0</v>
      </c>
      <c r="BP128" s="64">
        <f t="shared" si="20"/>
        <v>0</v>
      </c>
    </row>
    <row r="129" spans="1:68" ht="27" hidden="1" customHeight="1" x14ac:dyDescent="0.25">
      <c r="A129" s="54" t="s">
        <v>250</v>
      </c>
      <c r="B129" s="54" t="s">
        <v>251</v>
      </c>
      <c r="C129" s="31">
        <v>4301051721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67</v>
      </c>
      <c r="L129" s="32"/>
      <c r="M129" s="33" t="s">
        <v>133</v>
      </c>
      <c r="N129" s="33"/>
      <c r="O129" s="32">
        <v>45</v>
      </c>
      <c r="P129" s="836" t="s">
        <v>252</v>
      </c>
      <c r="Q129" s="728"/>
      <c r="R129" s="728"/>
      <c r="S129" s="728"/>
      <c r="T129" s="729"/>
      <c r="U129" s="34" t="s">
        <v>205</v>
      </c>
      <c r="V129" s="34"/>
      <c r="W129" s="35" t="s">
        <v>69</v>
      </c>
      <c r="X129" s="723">
        <v>0</v>
      </c>
      <c r="Y129" s="724">
        <f t="shared" si="16"/>
        <v>0</v>
      </c>
      <c r="Z129" s="36" t="str">
        <f t="shared" si="21"/>
        <v/>
      </c>
      <c r="AA129" s="56"/>
      <c r="AB129" s="57"/>
      <c r="AC129" s="195" t="s">
        <v>243</v>
      </c>
      <c r="AG129" s="64"/>
      <c r="AJ129" s="68"/>
      <c r="AK129" s="68">
        <v>0</v>
      </c>
      <c r="BB129" s="196" t="s">
        <v>1</v>
      </c>
      <c r="BM129" s="64">
        <f t="shared" si="17"/>
        <v>0</v>
      </c>
      <c r="BN129" s="64">
        <f t="shared" si="18"/>
        <v>0</v>
      </c>
      <c r="BO129" s="64">
        <f t="shared" si="19"/>
        <v>0</v>
      </c>
      <c r="BP129" s="64">
        <f t="shared" si="20"/>
        <v>0</v>
      </c>
    </row>
    <row r="130" spans="1:68" ht="37.5" hidden="1" customHeight="1" x14ac:dyDescent="0.25">
      <c r="A130" s="54" t="s">
        <v>250</v>
      </c>
      <c r="B130" s="54" t="s">
        <v>253</v>
      </c>
      <c r="C130" s="31">
        <v>4301051358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67</v>
      </c>
      <c r="L130" s="32" t="s">
        <v>102</v>
      </c>
      <c r="M130" s="33" t="s">
        <v>103</v>
      </c>
      <c r="N130" s="33"/>
      <c r="O130" s="32">
        <v>45</v>
      </c>
      <c r="P13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0" s="728"/>
      <c r="R130" s="728"/>
      <c r="S130" s="728"/>
      <c r="T130" s="729"/>
      <c r="U130" s="34"/>
      <c r="V130" s="34"/>
      <c r="W130" s="35" t="s">
        <v>69</v>
      </c>
      <c r="X130" s="723">
        <v>0</v>
      </c>
      <c r="Y130" s="724">
        <f t="shared" si="16"/>
        <v>0</v>
      </c>
      <c r="Z130" s="36" t="str">
        <f t="shared" si="21"/>
        <v/>
      </c>
      <c r="AA130" s="56"/>
      <c r="AB130" s="57"/>
      <c r="AC130" s="197" t="s">
        <v>245</v>
      </c>
      <c r="AG130" s="64"/>
      <c r="AJ130" s="68" t="s">
        <v>104</v>
      </c>
      <c r="AK130" s="68">
        <v>491.4</v>
      </c>
      <c r="BB130" s="198" t="s">
        <v>1</v>
      </c>
      <c r="BM130" s="64">
        <f t="shared" si="17"/>
        <v>0</v>
      </c>
      <c r="BN130" s="64">
        <f t="shared" si="18"/>
        <v>0</v>
      </c>
      <c r="BO130" s="64">
        <f t="shared" si="19"/>
        <v>0</v>
      </c>
      <c r="BP130" s="64">
        <f t="shared" si="20"/>
        <v>0</v>
      </c>
    </row>
    <row r="131" spans="1:68" ht="27" hidden="1" customHeight="1" x14ac:dyDescent="0.25">
      <c r="A131" s="54" t="s">
        <v>254</v>
      </c>
      <c r="B131" s="54" t="s">
        <v>255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67</v>
      </c>
      <c r="L131" s="32"/>
      <c r="M131" s="33" t="s">
        <v>103</v>
      </c>
      <c r="N131" s="33"/>
      <c r="O131" s="32">
        <v>45</v>
      </c>
      <c r="P131" s="9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69</v>
      </c>
      <c r="X131" s="723">
        <v>0</v>
      </c>
      <c r="Y131" s="724">
        <f t="shared" si="16"/>
        <v>0</v>
      </c>
      <c r="Z131" s="36" t="str">
        <f t="shared" si="21"/>
        <v/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7"/>
        <v>0</v>
      </c>
      <c r="BN131" s="64">
        <f t="shared" si="18"/>
        <v>0</v>
      </c>
      <c r="BO131" s="64">
        <f t="shared" si="19"/>
        <v>0</v>
      </c>
      <c r="BP131" s="64">
        <f t="shared" si="20"/>
        <v>0</v>
      </c>
    </row>
    <row r="132" spans="1:68" ht="37.5" hidden="1" customHeight="1" x14ac:dyDescent="0.25">
      <c r="A132" s="54" t="s">
        <v>257</v>
      </c>
      <c r="B132" s="54" t="s">
        <v>258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69</v>
      </c>
      <c r="X132" s="723">
        <v>0</v>
      </c>
      <c r="Y132" s="724">
        <f t="shared" si="16"/>
        <v>0</v>
      </c>
      <c r="Z132" s="36" t="str">
        <f t="shared" si="21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7"/>
        <v>0</v>
      </c>
      <c r="BN132" s="64">
        <f t="shared" si="18"/>
        <v>0</v>
      </c>
      <c r="BO132" s="64">
        <f t="shared" si="19"/>
        <v>0</v>
      </c>
      <c r="BP132" s="64">
        <f t="shared" si="20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80</v>
      </c>
      <c r="Q133" s="735"/>
      <c r="R133" s="735"/>
      <c r="S133" s="735"/>
      <c r="T133" s="735"/>
      <c r="U133" s="735"/>
      <c r="V133" s="736"/>
      <c r="W133" s="37" t="s">
        <v>81</v>
      </c>
      <c r="X133" s="725">
        <f>IFERROR(X124/H124,"0")+IFERROR(X125/H125,"0")+IFERROR(X126/H126,"0")+IFERROR(X127/H127,"0")+IFERROR(X128/H128,"0")+IFERROR(X129/H129,"0")+IFERROR(X130/H130,"0")+IFERROR(X131/H131,"0")+IFERROR(X132/H132,"0")</f>
        <v>23.80952380952381</v>
      </c>
      <c r="Y133" s="725">
        <f>IFERROR(Y124/H124,"0")+IFERROR(Y125/H125,"0")+IFERROR(Y126/H126,"0")+IFERROR(Y127/H127,"0")+IFERROR(Y128/H128,"0")+IFERROR(Y129/H129,"0")+IFERROR(Y130/H130,"0")+IFERROR(Y131/H131,"0")+IFERROR(Y132/H132,"0")</f>
        <v>24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0.45552000000000004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80</v>
      </c>
      <c r="Q134" s="735"/>
      <c r="R134" s="735"/>
      <c r="S134" s="735"/>
      <c r="T134" s="735"/>
      <c r="U134" s="735"/>
      <c r="V134" s="736"/>
      <c r="W134" s="37" t="s">
        <v>69</v>
      </c>
      <c r="X134" s="725">
        <f>IFERROR(SUM(X124:X132),"0")</f>
        <v>200</v>
      </c>
      <c r="Y134" s="725">
        <f>IFERROR(SUM(Y124:Y132),"0")</f>
        <v>201.60000000000002</v>
      </c>
      <c r="Z134" s="37"/>
      <c r="AA134" s="726"/>
      <c r="AB134" s="726"/>
      <c r="AC134" s="726"/>
    </row>
    <row r="135" spans="1:68" ht="14.25" hidden="1" customHeight="1" x14ac:dyDescent="0.25">
      <c r="A135" s="732" t="s">
        <v>177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hidden="1" customHeight="1" x14ac:dyDescent="0.25">
      <c r="A136" s="54" t="s">
        <v>260</v>
      </c>
      <c r="B136" s="54" t="s">
        <v>261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67</v>
      </c>
      <c r="L136" s="32"/>
      <c r="M136" s="33" t="s">
        <v>68</v>
      </c>
      <c r="N136" s="33"/>
      <c r="O136" s="32">
        <v>40</v>
      </c>
      <c r="P136" s="11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69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263</v>
      </c>
      <c r="B137" s="54" t="s">
        <v>264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67</v>
      </c>
      <c r="L137" s="32"/>
      <c r="M137" s="33" t="s">
        <v>103</v>
      </c>
      <c r="N137" s="33"/>
      <c r="O137" s="32">
        <v>40</v>
      </c>
      <c r="P137" s="9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69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80</v>
      </c>
      <c r="Q138" s="735"/>
      <c r="R138" s="735"/>
      <c r="S138" s="735"/>
      <c r="T138" s="735"/>
      <c r="U138" s="735"/>
      <c r="V138" s="736"/>
      <c r="W138" s="37" t="s">
        <v>81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hidden="1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80</v>
      </c>
      <c r="Q139" s="735"/>
      <c r="R139" s="735"/>
      <c r="S139" s="735"/>
      <c r="T139" s="735"/>
      <c r="U139" s="735"/>
      <c r="V139" s="736"/>
      <c r="W139" s="37" t="s">
        <v>69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hidden="1" customHeight="1" x14ac:dyDescent="0.25">
      <c r="A140" s="813" t="s">
        <v>266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hidden="1" customHeight="1" x14ac:dyDescent="0.25">
      <c r="A141" s="732" t="s">
        <v>90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hidden="1" customHeight="1" x14ac:dyDescent="0.25">
      <c r="A142" s="54" t="s">
        <v>267</v>
      </c>
      <c r="B142" s="54" t="s">
        <v>268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69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69</v>
      </c>
      <c r="X143" s="723">
        <v>40</v>
      </c>
      <c r="Y143" s="724">
        <f>IFERROR(IF(X143="",0,CEILING((X143/$H143),1)*$H143),"")</f>
        <v>41.6</v>
      </c>
      <c r="Z143" s="36">
        <f>IFERROR(IF(Y143=0,"",ROUNDUP(Y143/H143,0)*0.00651),"")</f>
        <v>8.4629999999999997E-2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42.249999999999993</v>
      </c>
      <c r="BN143" s="64">
        <f>IFERROR(Y143*I143/H143,"0")</f>
        <v>43.94</v>
      </c>
      <c r="BO143" s="64">
        <f>IFERROR(1/J143*(X143/H143),"0")</f>
        <v>6.8681318681318687E-2</v>
      </c>
      <c r="BP143" s="64">
        <f>IFERROR(1/J143*(Y143/H143),"0")</f>
        <v>7.1428571428571438E-2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80</v>
      </c>
      <c r="Q144" s="735"/>
      <c r="R144" s="735"/>
      <c r="S144" s="735"/>
      <c r="T144" s="735"/>
      <c r="U144" s="735"/>
      <c r="V144" s="736"/>
      <c r="W144" s="37" t="s">
        <v>81</v>
      </c>
      <c r="X144" s="725">
        <f>IFERROR(X142/H142,"0")+IFERROR(X143/H143,"0")</f>
        <v>12.5</v>
      </c>
      <c r="Y144" s="725">
        <f>IFERROR(Y142/H142,"0")+IFERROR(Y143/H143,"0")</f>
        <v>13</v>
      </c>
      <c r="Z144" s="725">
        <f>IFERROR(IF(Z142="",0,Z142),"0")+IFERROR(IF(Z143="",0,Z143),"0")</f>
        <v>8.4629999999999997E-2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80</v>
      </c>
      <c r="Q145" s="735"/>
      <c r="R145" s="735"/>
      <c r="S145" s="735"/>
      <c r="T145" s="735"/>
      <c r="U145" s="735"/>
      <c r="V145" s="736"/>
      <c r="W145" s="37" t="s">
        <v>69</v>
      </c>
      <c r="X145" s="725">
        <f>IFERROR(SUM(X142:X143),"0")</f>
        <v>40</v>
      </c>
      <c r="Y145" s="725">
        <f>IFERROR(SUM(Y142:Y143),"0")</f>
        <v>41.6</v>
      </c>
      <c r="Z145" s="37"/>
      <c r="AA145" s="726"/>
      <c r="AB145" s="726"/>
      <c r="AC145" s="726"/>
    </row>
    <row r="146" spans="1:68" ht="14.25" hidden="1" customHeight="1" x14ac:dyDescent="0.25">
      <c r="A146" s="732" t="s">
        <v>148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hidden="1" customHeight="1" x14ac:dyDescent="0.25">
      <c r="A147" s="54" t="s">
        <v>271</v>
      </c>
      <c r="B147" s="54" t="s">
        <v>272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271</v>
      </c>
      <c r="B148" s="54" t="s">
        <v>274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80</v>
      </c>
      <c r="Q149" s="735"/>
      <c r="R149" s="735"/>
      <c r="S149" s="735"/>
      <c r="T149" s="735"/>
      <c r="U149" s="735"/>
      <c r="V149" s="736"/>
      <c r="W149" s="37" t="s">
        <v>81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80</v>
      </c>
      <c r="Q150" s="735"/>
      <c r="R150" s="735"/>
      <c r="S150" s="735"/>
      <c r="T150" s="735"/>
      <c r="U150" s="735"/>
      <c r="V150" s="736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hidden="1" customHeight="1" x14ac:dyDescent="0.25">
      <c r="A151" s="732" t="s">
        <v>64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hidden="1" customHeight="1" x14ac:dyDescent="0.25">
      <c r="A152" s="54" t="s">
        <v>275</v>
      </c>
      <c r="B152" s="54" t="s">
        <v>276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7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69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67</v>
      </c>
      <c r="L153" s="32"/>
      <c r="M153" s="33" t="s">
        <v>85</v>
      </c>
      <c r="N153" s="33"/>
      <c r="O153" s="32">
        <v>60</v>
      </c>
      <c r="P153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69</v>
      </c>
      <c r="X153" s="723">
        <v>49.5</v>
      </c>
      <c r="Y153" s="724">
        <f>IFERROR(IF(X153="",0,CEILING((X153/$H153),1)*$H153),"")</f>
        <v>50.160000000000004</v>
      </c>
      <c r="Z153" s="36">
        <f>IFERROR(IF(Y153=0,"",ROUNDUP(Y153/H153,0)*0.00651),"")</f>
        <v>0.12369000000000001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54.524999999999999</v>
      </c>
      <c r="BN153" s="64">
        <f>IFERROR(Y153*I153/H153,"0")</f>
        <v>55.252000000000002</v>
      </c>
      <c r="BO153" s="64">
        <f>IFERROR(1/J153*(X153/H153),"0")</f>
        <v>0.10302197802197803</v>
      </c>
      <c r="BP153" s="64">
        <f>IFERROR(1/J153*(Y153/H153),"0")</f>
        <v>0.1043956043956044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80</v>
      </c>
      <c r="Q154" s="735"/>
      <c r="R154" s="735"/>
      <c r="S154" s="735"/>
      <c r="T154" s="735"/>
      <c r="U154" s="735"/>
      <c r="V154" s="736"/>
      <c r="W154" s="37" t="s">
        <v>81</v>
      </c>
      <c r="X154" s="725">
        <f>IFERROR(X152/H152,"0")+IFERROR(X153/H153,"0")</f>
        <v>18.75</v>
      </c>
      <c r="Y154" s="725">
        <f>IFERROR(Y152/H152,"0")+IFERROR(Y153/H153,"0")</f>
        <v>19</v>
      </c>
      <c r="Z154" s="725">
        <f>IFERROR(IF(Z152="",0,Z152),"0")+IFERROR(IF(Z153="",0,Z153),"0")</f>
        <v>0.12369000000000001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80</v>
      </c>
      <c r="Q155" s="735"/>
      <c r="R155" s="735"/>
      <c r="S155" s="735"/>
      <c r="T155" s="735"/>
      <c r="U155" s="735"/>
      <c r="V155" s="736"/>
      <c r="W155" s="37" t="s">
        <v>69</v>
      </c>
      <c r="X155" s="725">
        <f>IFERROR(SUM(X152:X153),"0")</f>
        <v>49.5</v>
      </c>
      <c r="Y155" s="725">
        <f>IFERROR(SUM(Y152:Y153),"0")</f>
        <v>50.160000000000004</v>
      </c>
      <c r="Z155" s="37"/>
      <c r="AA155" s="726"/>
      <c r="AB155" s="726"/>
      <c r="AC155" s="726"/>
    </row>
    <row r="156" spans="1:68" ht="16.5" hidden="1" customHeight="1" x14ac:dyDescent="0.25">
      <c r="A156" s="813" t="s">
        <v>88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hidden="1" customHeight="1" x14ac:dyDescent="0.25">
      <c r="A157" s="732" t="s">
        <v>90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hidden="1" customHeight="1" x14ac:dyDescent="0.25">
      <c r="A158" s="54" t="s">
        <v>278</v>
      </c>
      <c r="B158" s="54" t="s">
        <v>279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101</v>
      </c>
      <c r="L158" s="32"/>
      <c r="M158" s="33" t="s">
        <v>94</v>
      </c>
      <c r="N158" s="33"/>
      <c r="O158" s="32">
        <v>50</v>
      </c>
      <c r="P158" s="7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80</v>
      </c>
      <c r="Q159" s="735"/>
      <c r="R159" s="735"/>
      <c r="S159" s="735"/>
      <c r="T159" s="735"/>
      <c r="U159" s="735"/>
      <c r="V159" s="736"/>
      <c r="W159" s="37" t="s">
        <v>81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hidden="1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80</v>
      </c>
      <c r="Q160" s="735"/>
      <c r="R160" s="735"/>
      <c r="S160" s="735"/>
      <c r="T160" s="735"/>
      <c r="U160" s="735"/>
      <c r="V160" s="736"/>
      <c r="W160" s="37" t="s">
        <v>69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hidden="1" customHeight="1" x14ac:dyDescent="0.25">
      <c r="A161" s="732" t="s">
        <v>148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hidden="1" customHeight="1" x14ac:dyDescent="0.25">
      <c r="A162" s="54" t="s">
        <v>281</v>
      </c>
      <c r="B162" s="54" t="s">
        <v>282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93</v>
      </c>
      <c r="L162" s="32"/>
      <c r="M162" s="33" t="s">
        <v>94</v>
      </c>
      <c r="N162" s="33"/>
      <c r="O162" s="32">
        <v>40</v>
      </c>
      <c r="P162" s="10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69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284</v>
      </c>
      <c r="B163" s="54" t="s">
        <v>285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101</v>
      </c>
      <c r="L163" s="32"/>
      <c r="M163" s="33" t="s">
        <v>68</v>
      </c>
      <c r="N163" s="33"/>
      <c r="O163" s="32">
        <v>40</v>
      </c>
      <c r="P163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287</v>
      </c>
      <c r="B164" s="54" t="s">
        <v>288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93</v>
      </c>
      <c r="L164" s="32"/>
      <c r="M164" s="33" t="s">
        <v>68</v>
      </c>
      <c r="N164" s="33"/>
      <c r="O164" s="32">
        <v>40</v>
      </c>
      <c r="P164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111</v>
      </c>
      <c r="L165" s="32"/>
      <c r="M165" s="33" t="s">
        <v>68</v>
      </c>
      <c r="N165" s="33"/>
      <c r="O165" s="32">
        <v>40</v>
      </c>
      <c r="P165" s="7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69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292</v>
      </c>
      <c r="B166" s="54" t="s">
        <v>293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111</v>
      </c>
      <c r="L166" s="32"/>
      <c r="M166" s="33" t="s">
        <v>68</v>
      </c>
      <c r="N166" s="33"/>
      <c r="O166" s="32">
        <v>40</v>
      </c>
      <c r="P166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69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80</v>
      </c>
      <c r="Q167" s="735"/>
      <c r="R167" s="735"/>
      <c r="S167" s="735"/>
      <c r="T167" s="735"/>
      <c r="U167" s="735"/>
      <c r="V167" s="736"/>
      <c r="W167" s="37" t="s">
        <v>81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hidden="1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80</v>
      </c>
      <c r="Q168" s="735"/>
      <c r="R168" s="735"/>
      <c r="S168" s="735"/>
      <c r="T168" s="735"/>
      <c r="U168" s="735"/>
      <c r="V168" s="736"/>
      <c r="W168" s="37" t="s">
        <v>69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hidden="1" customHeight="1" x14ac:dyDescent="0.25">
      <c r="A169" s="732" t="s">
        <v>64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hidden="1" customHeight="1" x14ac:dyDescent="0.25">
      <c r="A170" s="54" t="s">
        <v>294</v>
      </c>
      <c r="B170" s="54" t="s">
        <v>295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67</v>
      </c>
      <c r="L170" s="32"/>
      <c r="M170" s="33" t="s">
        <v>103</v>
      </c>
      <c r="N170" s="33"/>
      <c r="O170" s="32">
        <v>31</v>
      </c>
      <c r="P170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67</v>
      </c>
      <c r="L171" s="32"/>
      <c r="M171" s="33" t="s">
        <v>68</v>
      </c>
      <c r="N171" s="33"/>
      <c r="O171" s="32">
        <v>40</v>
      </c>
      <c r="P171" s="8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69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80</v>
      </c>
      <c r="Q172" s="735"/>
      <c r="R172" s="735"/>
      <c r="S172" s="735"/>
      <c r="T172" s="735"/>
      <c r="U172" s="735"/>
      <c r="V172" s="736"/>
      <c r="W172" s="37" t="s">
        <v>81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hidden="1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80</v>
      </c>
      <c r="Q173" s="735"/>
      <c r="R173" s="735"/>
      <c r="S173" s="735"/>
      <c r="T173" s="735"/>
      <c r="U173" s="735"/>
      <c r="V173" s="736"/>
      <c r="W173" s="37" t="s">
        <v>69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hidden="1" customHeight="1" x14ac:dyDescent="0.2">
      <c r="A174" s="850" t="s">
        <v>300</v>
      </c>
      <c r="B174" s="851"/>
      <c r="C174" s="851"/>
      <c r="D174" s="851"/>
      <c r="E174" s="851"/>
      <c r="F174" s="851"/>
      <c r="G174" s="851"/>
      <c r="H174" s="851"/>
      <c r="I174" s="851"/>
      <c r="J174" s="851"/>
      <c r="K174" s="851"/>
      <c r="L174" s="851"/>
      <c r="M174" s="851"/>
      <c r="N174" s="851"/>
      <c r="O174" s="851"/>
      <c r="P174" s="851"/>
      <c r="Q174" s="851"/>
      <c r="R174" s="851"/>
      <c r="S174" s="851"/>
      <c r="T174" s="851"/>
      <c r="U174" s="851"/>
      <c r="V174" s="851"/>
      <c r="W174" s="851"/>
      <c r="X174" s="851"/>
      <c r="Y174" s="851"/>
      <c r="Z174" s="851"/>
      <c r="AA174" s="48"/>
      <c r="AB174" s="48"/>
      <c r="AC174" s="48"/>
    </row>
    <row r="175" spans="1:68" ht="16.5" hidden="1" customHeight="1" x14ac:dyDescent="0.25">
      <c r="A175" s="813" t="s">
        <v>301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hidden="1" customHeight="1" x14ac:dyDescent="0.25">
      <c r="A176" s="732" t="s">
        <v>137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hidden="1" customHeight="1" x14ac:dyDescent="0.25">
      <c r="A177" s="54" t="s">
        <v>302</v>
      </c>
      <c r="B177" s="54" t="s">
        <v>303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111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80</v>
      </c>
      <c r="Q178" s="735"/>
      <c r="R178" s="735"/>
      <c r="S178" s="735"/>
      <c r="T178" s="735"/>
      <c r="U178" s="735"/>
      <c r="V178" s="736"/>
      <c r="W178" s="37" t="s">
        <v>81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hidden="1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80</v>
      </c>
      <c r="Q179" s="735"/>
      <c r="R179" s="735"/>
      <c r="S179" s="735"/>
      <c r="T179" s="735"/>
      <c r="U179" s="735"/>
      <c r="V179" s="736"/>
      <c r="W179" s="37" t="s">
        <v>69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hidden="1" customHeight="1" x14ac:dyDescent="0.25">
      <c r="A180" s="732" t="s">
        <v>148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hidden="1" customHeight="1" x14ac:dyDescent="0.25">
      <c r="A181" s="54" t="s">
        <v>305</v>
      </c>
      <c r="B181" s="54" t="s">
        <v>306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111</v>
      </c>
      <c r="L181" s="32"/>
      <c r="M181" s="33" t="s">
        <v>68</v>
      </c>
      <c r="N181" s="33"/>
      <c r="O181" s="32">
        <v>40</v>
      </c>
      <c r="P181" s="1083" t="s">
        <v>307</v>
      </c>
      <c r="Q181" s="728"/>
      <c r="R181" s="728"/>
      <c r="S181" s="728"/>
      <c r="T181" s="729"/>
      <c r="U181" s="34"/>
      <c r="V181" s="34"/>
      <c r="W181" s="35" t="s">
        <v>69</v>
      </c>
      <c r="X181" s="723">
        <v>0</v>
      </c>
      <c r="Y181" s="724">
        <f t="shared" ref="Y181:Y189" si="22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308</v>
      </c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3">IFERROR(X181*I181/H181,"0")</f>
        <v>0</v>
      </c>
      <c r="BN181" s="64">
        <f t="shared" ref="BN181:BN189" si="24">IFERROR(Y181*I181/H181,"0")</f>
        <v>0</v>
      </c>
      <c r="BO181" s="64">
        <f t="shared" ref="BO181:BO189" si="25">IFERROR(1/J181*(X181/H181),"0")</f>
        <v>0</v>
      </c>
      <c r="BP181" s="64">
        <f t="shared" ref="BP181:BP189" si="26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101</v>
      </c>
      <c r="L182" s="32"/>
      <c r="M182" s="33" t="s">
        <v>68</v>
      </c>
      <c r="N182" s="33"/>
      <c r="O182" s="32">
        <v>40</v>
      </c>
      <c r="P182" s="8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69</v>
      </c>
      <c r="X182" s="723">
        <v>0</v>
      </c>
      <c r="Y182" s="724">
        <f t="shared" si="22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3"/>
        <v>0</v>
      </c>
      <c r="BN182" s="64">
        <f t="shared" si="24"/>
        <v>0</v>
      </c>
      <c r="BO182" s="64">
        <f t="shared" si="25"/>
        <v>0</v>
      </c>
      <c r="BP182" s="64">
        <f t="shared" si="26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101</v>
      </c>
      <c r="L183" s="32"/>
      <c r="M183" s="33" t="s">
        <v>68</v>
      </c>
      <c r="N183" s="33"/>
      <c r="O183" s="32">
        <v>40</v>
      </c>
      <c r="P183" s="10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69</v>
      </c>
      <c r="X183" s="723">
        <v>0</v>
      </c>
      <c r="Y183" s="724">
        <f t="shared" si="22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3"/>
        <v>0</v>
      </c>
      <c r="BN183" s="64">
        <f t="shared" si="24"/>
        <v>0</v>
      </c>
      <c r="BO183" s="64">
        <f t="shared" si="25"/>
        <v>0</v>
      </c>
      <c r="BP183" s="64">
        <f t="shared" si="26"/>
        <v>0</v>
      </c>
    </row>
    <row r="184" spans="1:68" ht="27" hidden="1" customHeight="1" x14ac:dyDescent="0.25">
      <c r="A184" s="54" t="s">
        <v>316</v>
      </c>
      <c r="B184" s="54" t="s">
        <v>317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101</v>
      </c>
      <c r="L184" s="32"/>
      <c r="M184" s="33" t="s">
        <v>68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69</v>
      </c>
      <c r="X184" s="723">
        <v>0</v>
      </c>
      <c r="Y184" s="724">
        <f t="shared" si="22"/>
        <v>0</v>
      </c>
      <c r="Z184" s="36" t="str">
        <f>IFERROR(IF(Y184=0,"",ROUNDUP(Y184/H184,0)*0.00902),"")</f>
        <v/>
      </c>
      <c r="AA184" s="56"/>
      <c r="AB184" s="57"/>
      <c r="AC184" s="243" t="s">
        <v>318</v>
      </c>
      <c r="AG184" s="64"/>
      <c r="AJ184" s="68"/>
      <c r="AK184" s="68">
        <v>0</v>
      </c>
      <c r="BB184" s="244" t="s">
        <v>1</v>
      </c>
      <c r="BM184" s="64">
        <f t="shared" si="23"/>
        <v>0</v>
      </c>
      <c r="BN184" s="64">
        <f t="shared" si="24"/>
        <v>0</v>
      </c>
      <c r="BO184" s="64">
        <f t="shared" si="25"/>
        <v>0</v>
      </c>
      <c r="BP184" s="64">
        <f t="shared" si="26"/>
        <v>0</v>
      </c>
    </row>
    <row r="185" spans="1:68" ht="27" customHeight="1" x14ac:dyDescent="0.25">
      <c r="A185" s="54" t="s">
        <v>319</v>
      </c>
      <c r="B185" s="54" t="s">
        <v>320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111</v>
      </c>
      <c r="L185" s="32"/>
      <c r="M185" s="33" t="s">
        <v>68</v>
      </c>
      <c r="N185" s="33"/>
      <c r="O185" s="32">
        <v>40</v>
      </c>
      <c r="P185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69</v>
      </c>
      <c r="X185" s="723">
        <v>105</v>
      </c>
      <c r="Y185" s="724">
        <f t="shared" si="22"/>
        <v>105</v>
      </c>
      <c r="Z185" s="36">
        <f>IFERROR(IF(Y185=0,"",ROUNDUP(Y185/H185,0)*0.00502),"")</f>
        <v>0.251</v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3"/>
        <v>111.5</v>
      </c>
      <c r="BN185" s="64">
        <f t="shared" si="24"/>
        <v>111.5</v>
      </c>
      <c r="BO185" s="64">
        <f t="shared" si="25"/>
        <v>0.21367521367521369</v>
      </c>
      <c r="BP185" s="64">
        <f t="shared" si="26"/>
        <v>0.21367521367521369</v>
      </c>
    </row>
    <row r="186" spans="1:68" ht="27" hidden="1" customHeight="1" x14ac:dyDescent="0.25">
      <c r="A186" s="54" t="s">
        <v>321</v>
      </c>
      <c r="B186" s="54" t="s">
        <v>322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69</v>
      </c>
      <c r="X186" s="723">
        <v>0</v>
      </c>
      <c r="Y186" s="724">
        <f t="shared" si="22"/>
        <v>0</v>
      </c>
      <c r="Z186" s="36" t="str">
        <f>IFERROR(IF(Y186=0,"",ROUNDUP(Y186/H186,0)*0.00502),"")</f>
        <v/>
      </c>
      <c r="AA186" s="56"/>
      <c r="AB186" s="57"/>
      <c r="AC186" s="247" t="s">
        <v>315</v>
      </c>
      <c r="AG186" s="64"/>
      <c r="AJ186" s="68"/>
      <c r="AK186" s="68">
        <v>0</v>
      </c>
      <c r="BB186" s="248" t="s">
        <v>1</v>
      </c>
      <c r="BM186" s="64">
        <f t="shared" si="23"/>
        <v>0</v>
      </c>
      <c r="BN186" s="64">
        <f t="shared" si="24"/>
        <v>0</v>
      </c>
      <c r="BO186" s="64">
        <f t="shared" si="25"/>
        <v>0</v>
      </c>
      <c r="BP186" s="64">
        <f t="shared" si="26"/>
        <v>0</v>
      </c>
    </row>
    <row r="187" spans="1:68" ht="27" hidden="1" customHeight="1" x14ac:dyDescent="0.25">
      <c r="A187" s="54" t="s">
        <v>323</v>
      </c>
      <c r="B187" s="54" t="s">
        <v>324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111</v>
      </c>
      <c r="L187" s="32"/>
      <c r="M187" s="33" t="s">
        <v>68</v>
      </c>
      <c r="N187" s="33"/>
      <c r="O187" s="32">
        <v>40</v>
      </c>
      <c r="P187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69</v>
      </c>
      <c r="X187" s="723">
        <v>0</v>
      </c>
      <c r="Y187" s="724">
        <f t="shared" si="22"/>
        <v>0</v>
      </c>
      <c r="Z187" s="36" t="str">
        <f>IFERROR(IF(Y187=0,"",ROUNDUP(Y187/H187,0)*0.00502),"")</f>
        <v/>
      </c>
      <c r="AA187" s="56"/>
      <c r="AB187" s="57"/>
      <c r="AC187" s="249" t="s">
        <v>318</v>
      </c>
      <c r="AG187" s="64"/>
      <c r="AJ187" s="68"/>
      <c r="AK187" s="68">
        <v>0</v>
      </c>
      <c r="BB187" s="250" t="s">
        <v>1</v>
      </c>
      <c r="BM187" s="64">
        <f t="shared" si="23"/>
        <v>0</v>
      </c>
      <c r="BN187" s="64">
        <f t="shared" si="24"/>
        <v>0</v>
      </c>
      <c r="BO187" s="64">
        <f t="shared" si="25"/>
        <v>0</v>
      </c>
      <c r="BP187" s="64">
        <f t="shared" si="26"/>
        <v>0</v>
      </c>
    </row>
    <row r="188" spans="1:68" ht="27" hidden="1" customHeight="1" x14ac:dyDescent="0.25">
      <c r="A188" s="54" t="s">
        <v>325</v>
      </c>
      <c r="B188" s="54" t="s">
        <v>326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67</v>
      </c>
      <c r="L188" s="32"/>
      <c r="M188" s="33" t="s">
        <v>68</v>
      </c>
      <c r="N188" s="33"/>
      <c r="O188" s="32">
        <v>40</v>
      </c>
      <c r="P188" s="9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69</v>
      </c>
      <c r="X188" s="723">
        <v>0</v>
      </c>
      <c r="Y188" s="724">
        <f t="shared" si="22"/>
        <v>0</v>
      </c>
      <c r="Z188" s="36" t="str">
        <f>IFERROR(IF(Y188=0,"",ROUNDUP(Y188/H188,0)*0.00651),"")</f>
        <v/>
      </c>
      <c r="AA188" s="56"/>
      <c r="AB188" s="57"/>
      <c r="AC188" s="251" t="s">
        <v>318</v>
      </c>
      <c r="AG188" s="64"/>
      <c r="AJ188" s="68"/>
      <c r="AK188" s="68">
        <v>0</v>
      </c>
      <c r="BB188" s="252" t="s">
        <v>1</v>
      </c>
      <c r="BM188" s="64">
        <f t="shared" si="23"/>
        <v>0</v>
      </c>
      <c r="BN188" s="64">
        <f t="shared" si="24"/>
        <v>0</v>
      </c>
      <c r="BO188" s="64">
        <f t="shared" si="25"/>
        <v>0</v>
      </c>
      <c r="BP188" s="64">
        <f t="shared" si="26"/>
        <v>0</v>
      </c>
    </row>
    <row r="189" spans="1:68" ht="27" hidden="1" customHeight="1" x14ac:dyDescent="0.25">
      <c r="A189" s="54" t="s">
        <v>327</v>
      </c>
      <c r="B189" s="54" t="s">
        <v>328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111</v>
      </c>
      <c r="L189" s="32"/>
      <c r="M189" s="33" t="s">
        <v>68</v>
      </c>
      <c r="N189" s="33"/>
      <c r="O189" s="32">
        <v>40</v>
      </c>
      <c r="P189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69</v>
      </c>
      <c r="X189" s="723">
        <v>0</v>
      </c>
      <c r="Y189" s="724">
        <f t="shared" si="22"/>
        <v>0</v>
      </c>
      <c r="Z189" s="36" t="str">
        <f>IFERROR(IF(Y189=0,"",ROUNDUP(Y189/H189,0)*0.00502),"")</f>
        <v/>
      </c>
      <c r="AA189" s="56"/>
      <c r="AB189" s="57"/>
      <c r="AC189" s="253" t="s">
        <v>329</v>
      </c>
      <c r="AG189" s="64"/>
      <c r="AJ189" s="68"/>
      <c r="AK189" s="68">
        <v>0</v>
      </c>
      <c r="BB189" s="254" t="s">
        <v>1</v>
      </c>
      <c r="BM189" s="64">
        <f t="shared" si="23"/>
        <v>0</v>
      </c>
      <c r="BN189" s="64">
        <f t="shared" si="24"/>
        <v>0</v>
      </c>
      <c r="BO189" s="64">
        <f t="shared" si="25"/>
        <v>0</v>
      </c>
      <c r="BP189" s="64">
        <f t="shared" si="26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80</v>
      </c>
      <c r="Q190" s="735"/>
      <c r="R190" s="735"/>
      <c r="S190" s="735"/>
      <c r="T190" s="735"/>
      <c r="U190" s="735"/>
      <c r="V190" s="736"/>
      <c r="W190" s="37" t="s">
        <v>81</v>
      </c>
      <c r="X190" s="725">
        <f>IFERROR(X181/H181,"0")+IFERROR(X182/H182,"0")+IFERROR(X183/H183,"0")+IFERROR(X184/H184,"0")+IFERROR(X185/H185,"0")+IFERROR(X186/H186,"0")+IFERROR(X187/H187,"0")+IFERROR(X188/H188,"0")+IFERROR(X189/H189,"0")</f>
        <v>50</v>
      </c>
      <c r="Y190" s="725">
        <f>IFERROR(Y181/H181,"0")+IFERROR(Y182/H182,"0")+IFERROR(Y183/H183,"0")+IFERROR(Y184/H184,"0")+IFERROR(Y185/H185,"0")+IFERROR(Y186/H186,"0")+IFERROR(Y187/H187,"0")+IFERROR(Y188/H188,"0")+IFERROR(Y189/H189,"0")</f>
        <v>50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0.251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80</v>
      </c>
      <c r="Q191" s="735"/>
      <c r="R191" s="735"/>
      <c r="S191" s="735"/>
      <c r="T191" s="735"/>
      <c r="U191" s="735"/>
      <c r="V191" s="736"/>
      <c r="W191" s="37" t="s">
        <v>69</v>
      </c>
      <c r="X191" s="725">
        <f>IFERROR(SUM(X181:X189),"0")</f>
        <v>105</v>
      </c>
      <c r="Y191" s="725">
        <f>IFERROR(SUM(Y181:Y189),"0")</f>
        <v>105</v>
      </c>
      <c r="Z191" s="37"/>
      <c r="AA191" s="726"/>
      <c r="AB191" s="726"/>
      <c r="AC191" s="726"/>
    </row>
    <row r="192" spans="1:68" ht="16.5" hidden="1" customHeight="1" x14ac:dyDescent="0.25">
      <c r="A192" s="813" t="s">
        <v>330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hidden="1" customHeight="1" x14ac:dyDescent="0.25">
      <c r="A193" s="732" t="s">
        <v>90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hidden="1" customHeight="1" x14ac:dyDescent="0.25">
      <c r="A194" s="54" t="s">
        <v>331</v>
      </c>
      <c r="B194" s="54" t="s">
        <v>332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55</v>
      </c>
      <c r="P194" s="8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69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333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67</v>
      </c>
      <c r="L195" s="32"/>
      <c r="M195" s="33" t="s">
        <v>94</v>
      </c>
      <c r="N195" s="33"/>
      <c r="O195" s="32">
        <v>55</v>
      </c>
      <c r="P195" s="8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69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333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80</v>
      </c>
      <c r="Q196" s="735"/>
      <c r="R196" s="735"/>
      <c r="S196" s="735"/>
      <c r="T196" s="735"/>
      <c r="U196" s="735"/>
      <c r="V196" s="736"/>
      <c r="W196" s="37" t="s">
        <v>81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hidden="1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80</v>
      </c>
      <c r="Q197" s="735"/>
      <c r="R197" s="735"/>
      <c r="S197" s="735"/>
      <c r="T197" s="735"/>
      <c r="U197" s="735"/>
      <c r="V197" s="736"/>
      <c r="W197" s="37" t="s">
        <v>69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hidden="1" customHeight="1" x14ac:dyDescent="0.25">
      <c r="A198" s="732" t="s">
        <v>137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hidden="1" customHeight="1" x14ac:dyDescent="0.25">
      <c r="A199" s="54" t="s">
        <v>336</v>
      </c>
      <c r="B199" s="54" t="s">
        <v>337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93</v>
      </c>
      <c r="L199" s="32"/>
      <c r="M199" s="33" t="s">
        <v>103</v>
      </c>
      <c r="N199" s="33"/>
      <c r="O199" s="32">
        <v>50</v>
      </c>
      <c r="P199" s="11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69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339</v>
      </c>
      <c r="B200" s="54" t="s">
        <v>340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67</v>
      </c>
      <c r="L200" s="32"/>
      <c r="M200" s="33" t="s">
        <v>94</v>
      </c>
      <c r="N200" s="33"/>
      <c r="O200" s="32">
        <v>50</v>
      </c>
      <c r="P200" s="11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69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338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80</v>
      </c>
      <c r="Q201" s="735"/>
      <c r="R201" s="735"/>
      <c r="S201" s="735"/>
      <c r="T201" s="735"/>
      <c r="U201" s="735"/>
      <c r="V201" s="736"/>
      <c r="W201" s="37" t="s">
        <v>81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hidden="1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80</v>
      </c>
      <c r="Q202" s="735"/>
      <c r="R202" s="735"/>
      <c r="S202" s="735"/>
      <c r="T202" s="735"/>
      <c r="U202" s="735"/>
      <c r="V202" s="736"/>
      <c r="W202" s="37" t="s">
        <v>69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hidden="1" customHeight="1" x14ac:dyDescent="0.25">
      <c r="A203" s="732" t="s">
        <v>148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hidden="1" customHeight="1" x14ac:dyDescent="0.25">
      <c r="A204" s="54" t="s">
        <v>341</v>
      </c>
      <c r="B204" s="54" t="s">
        <v>342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69</v>
      </c>
      <c r="X204" s="723">
        <v>0</v>
      </c>
      <c r="Y204" s="724">
        <f t="shared" ref="Y204:Y211" si="27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 t="shared" ref="BM204:BM211" si="28">IFERROR(X204*I204/H204,"0")</f>
        <v>0</v>
      </c>
      <c r="BN204" s="64">
        <f t="shared" ref="BN204:BN211" si="29">IFERROR(Y204*I204/H204,"0")</f>
        <v>0</v>
      </c>
      <c r="BO204" s="64">
        <f t="shared" ref="BO204:BO211" si="30">IFERROR(1/J204*(X204/H204),"0")</f>
        <v>0</v>
      </c>
      <c r="BP204" s="64">
        <f t="shared" ref="BP204:BP211" si="31">IFERROR(1/J204*(Y204/H204),"0")</f>
        <v>0</v>
      </c>
    </row>
    <row r="205" spans="1:68" ht="27" hidden="1" customHeight="1" x14ac:dyDescent="0.25">
      <c r="A205" s="54" t="s">
        <v>344</v>
      </c>
      <c r="B205" s="54" t="s">
        <v>345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101</v>
      </c>
      <c r="L205" s="32"/>
      <c r="M205" s="33" t="s">
        <v>68</v>
      </c>
      <c r="N205" s="33"/>
      <c r="O205" s="32">
        <v>40</v>
      </c>
      <c r="P205" s="8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69</v>
      </c>
      <c r="X205" s="723">
        <v>0</v>
      </c>
      <c r="Y205" s="724">
        <f t="shared" si="27"/>
        <v>0</v>
      </c>
      <c r="Z205" s="36" t="str">
        <f>IFERROR(IF(Y205=0,"",ROUNDUP(Y205/H205,0)*0.00902),"")</f>
        <v/>
      </c>
      <c r="AA205" s="56"/>
      <c r="AB205" s="57"/>
      <c r="AC205" s="265" t="s">
        <v>346</v>
      </c>
      <c r="AG205" s="64"/>
      <c r="AJ205" s="68"/>
      <c r="AK205" s="68">
        <v>0</v>
      </c>
      <c r="BB205" s="266" t="s">
        <v>1</v>
      </c>
      <c r="BM205" s="64">
        <f t="shared" si="28"/>
        <v>0</v>
      </c>
      <c r="BN205" s="64">
        <f t="shared" si="29"/>
        <v>0</v>
      </c>
      <c r="BO205" s="64">
        <f t="shared" si="30"/>
        <v>0</v>
      </c>
      <c r="BP205" s="64">
        <f t="shared" si="31"/>
        <v>0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101</v>
      </c>
      <c r="L206" s="32"/>
      <c r="M206" s="33" t="s">
        <v>68</v>
      </c>
      <c r="N206" s="33"/>
      <c r="O206" s="32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69</v>
      </c>
      <c r="X206" s="723">
        <v>0</v>
      </c>
      <c r="Y206" s="724">
        <f t="shared" si="27"/>
        <v>0</v>
      </c>
      <c r="Z206" s="36" t="str">
        <f>IFERROR(IF(Y206=0,"",ROUNDUP(Y206/H206,0)*0.00902),"")</f>
        <v/>
      </c>
      <c r="AA206" s="56"/>
      <c r="AB206" s="57"/>
      <c r="AC206" s="267" t="s">
        <v>349</v>
      </c>
      <c r="AG206" s="64"/>
      <c r="AJ206" s="68"/>
      <c r="AK206" s="68">
        <v>0</v>
      </c>
      <c r="BB206" s="268" t="s">
        <v>1</v>
      </c>
      <c r="BM206" s="64">
        <f t="shared" si="28"/>
        <v>0</v>
      </c>
      <c r="BN206" s="64">
        <f t="shared" si="29"/>
        <v>0</v>
      </c>
      <c r="BO206" s="64">
        <f t="shared" si="30"/>
        <v>0</v>
      </c>
      <c r="BP206" s="64">
        <f t="shared" si="31"/>
        <v>0</v>
      </c>
    </row>
    <row r="207" spans="1:68" ht="27" hidden="1" customHeight="1" x14ac:dyDescent="0.25">
      <c r="A207" s="54" t="s">
        <v>350</v>
      </c>
      <c r="B207" s="54" t="s">
        <v>351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101</v>
      </c>
      <c r="L207" s="32"/>
      <c r="M207" s="33" t="s">
        <v>68</v>
      </c>
      <c r="N207" s="33"/>
      <c r="O207" s="32">
        <v>40</v>
      </c>
      <c r="P207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69</v>
      </c>
      <c r="X207" s="723">
        <v>0</v>
      </c>
      <c r="Y207" s="724">
        <f t="shared" si="27"/>
        <v>0</v>
      </c>
      <c r="Z207" s="36" t="str">
        <f>IFERROR(IF(Y207=0,"",ROUNDUP(Y207/H207,0)*0.00902),"")</f>
        <v/>
      </c>
      <c r="AA207" s="56"/>
      <c r="AB207" s="57"/>
      <c r="AC207" s="269" t="s">
        <v>352</v>
      </c>
      <c r="AG207" s="64"/>
      <c r="AJ207" s="68"/>
      <c r="AK207" s="68">
        <v>0</v>
      </c>
      <c r="BB207" s="270" t="s">
        <v>1</v>
      </c>
      <c r="BM207" s="64">
        <f t="shared" si="28"/>
        <v>0</v>
      </c>
      <c r="BN207" s="64">
        <f t="shared" si="29"/>
        <v>0</v>
      </c>
      <c r="BO207" s="64">
        <f t="shared" si="30"/>
        <v>0</v>
      </c>
      <c r="BP207" s="64">
        <f t="shared" si="31"/>
        <v>0</v>
      </c>
    </row>
    <row r="208" spans="1:68" ht="27" customHeight="1" x14ac:dyDescent="0.25">
      <c r="A208" s="54" t="s">
        <v>353</v>
      </c>
      <c r="B208" s="54" t="s">
        <v>354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69</v>
      </c>
      <c r="X208" s="723">
        <v>45</v>
      </c>
      <c r="Y208" s="724">
        <f t="shared" si="27"/>
        <v>45</v>
      </c>
      <c r="Z208" s="36">
        <f>IFERROR(IF(Y208=0,"",ROUNDUP(Y208/H208,0)*0.00502),"")</f>
        <v>0.1255</v>
      </c>
      <c r="AA208" s="56"/>
      <c r="AB208" s="57"/>
      <c r="AC208" s="271" t="s">
        <v>343</v>
      </c>
      <c r="AG208" s="64"/>
      <c r="AJ208" s="68"/>
      <c r="AK208" s="68">
        <v>0</v>
      </c>
      <c r="BB208" s="272" t="s">
        <v>1</v>
      </c>
      <c r="BM208" s="64">
        <f t="shared" si="28"/>
        <v>48.249999999999993</v>
      </c>
      <c r="BN208" s="64">
        <f t="shared" si="29"/>
        <v>48.249999999999993</v>
      </c>
      <c r="BO208" s="64">
        <f t="shared" si="30"/>
        <v>0.10683760683760685</v>
      </c>
      <c r="BP208" s="64">
        <f t="shared" si="31"/>
        <v>0.10683760683760685</v>
      </c>
    </row>
    <row r="209" spans="1:68" ht="27" hidden="1" customHeight="1" x14ac:dyDescent="0.25">
      <c r="A209" s="54" t="s">
        <v>355</v>
      </c>
      <c r="B209" s="54" t="s">
        <v>356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111</v>
      </c>
      <c r="L209" s="32"/>
      <c r="M209" s="33" t="s">
        <v>68</v>
      </c>
      <c r="N209" s="33"/>
      <c r="O209" s="32">
        <v>40</v>
      </c>
      <c r="P209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69</v>
      </c>
      <c r="X209" s="723">
        <v>0</v>
      </c>
      <c r="Y209" s="724">
        <f t="shared" si="27"/>
        <v>0</v>
      </c>
      <c r="Z209" s="36" t="str">
        <f>IFERROR(IF(Y209=0,"",ROUNDUP(Y209/H209,0)*0.00502),"")</f>
        <v/>
      </c>
      <c r="AA209" s="56"/>
      <c r="AB209" s="57"/>
      <c r="AC209" s="273" t="s">
        <v>346</v>
      </c>
      <c r="AG209" s="64"/>
      <c r="AJ209" s="68"/>
      <c r="AK209" s="68">
        <v>0</v>
      </c>
      <c r="BB209" s="274" t="s">
        <v>1</v>
      </c>
      <c r="BM209" s="64">
        <f t="shared" si="28"/>
        <v>0</v>
      </c>
      <c r="BN209" s="64">
        <f t="shared" si="29"/>
        <v>0</v>
      </c>
      <c r="BO209" s="64">
        <f t="shared" si="30"/>
        <v>0</v>
      </c>
      <c r="BP209" s="64">
        <f t="shared" si="31"/>
        <v>0</v>
      </c>
    </row>
    <row r="210" spans="1:68" ht="27" hidden="1" customHeight="1" x14ac:dyDescent="0.25">
      <c r="A210" s="54" t="s">
        <v>357</v>
      </c>
      <c r="B210" s="54" t="s">
        <v>358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111</v>
      </c>
      <c r="L210" s="32"/>
      <c r="M210" s="33" t="s">
        <v>68</v>
      </c>
      <c r="N210" s="33"/>
      <c r="O210" s="32">
        <v>40</v>
      </c>
      <c r="P210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69</v>
      </c>
      <c r="X210" s="723">
        <v>0</v>
      </c>
      <c r="Y210" s="724">
        <f t="shared" si="27"/>
        <v>0</v>
      </c>
      <c r="Z210" s="36" t="str">
        <f>IFERROR(IF(Y210=0,"",ROUNDUP(Y210/H210,0)*0.00502),"")</f>
        <v/>
      </c>
      <c r="AA210" s="56"/>
      <c r="AB210" s="57"/>
      <c r="AC210" s="275" t="s">
        <v>349</v>
      </c>
      <c r="AG210" s="64"/>
      <c r="AJ210" s="68"/>
      <c r="AK210" s="68">
        <v>0</v>
      </c>
      <c r="BB210" s="276" t="s">
        <v>1</v>
      </c>
      <c r="BM210" s="64">
        <f t="shared" si="28"/>
        <v>0</v>
      </c>
      <c r="BN210" s="64">
        <f t="shared" si="29"/>
        <v>0</v>
      </c>
      <c r="BO210" s="64">
        <f t="shared" si="30"/>
        <v>0</v>
      </c>
      <c r="BP210" s="64">
        <f t="shared" si="31"/>
        <v>0</v>
      </c>
    </row>
    <row r="211" spans="1:68" ht="27" hidden="1" customHeight="1" x14ac:dyDescent="0.25">
      <c r="A211" s="54" t="s">
        <v>359</v>
      </c>
      <c r="B211" s="54" t="s">
        <v>360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111</v>
      </c>
      <c r="L211" s="32"/>
      <c r="M211" s="33" t="s">
        <v>68</v>
      </c>
      <c r="N211" s="33"/>
      <c r="O211" s="32">
        <v>40</v>
      </c>
      <c r="P211" s="9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69</v>
      </c>
      <c r="X211" s="723">
        <v>0</v>
      </c>
      <c r="Y211" s="724">
        <f t="shared" si="27"/>
        <v>0</v>
      </c>
      <c r="Z211" s="36" t="str">
        <f>IFERROR(IF(Y211=0,"",ROUNDUP(Y211/H211,0)*0.00502),"")</f>
        <v/>
      </c>
      <c r="AA211" s="56"/>
      <c r="AB211" s="57"/>
      <c r="AC211" s="277" t="s">
        <v>352</v>
      </c>
      <c r="AG211" s="64"/>
      <c r="AJ211" s="68"/>
      <c r="AK211" s="68">
        <v>0</v>
      </c>
      <c r="BB211" s="278" t="s">
        <v>1</v>
      </c>
      <c r="BM211" s="64">
        <f t="shared" si="28"/>
        <v>0</v>
      </c>
      <c r="BN211" s="64">
        <f t="shared" si="29"/>
        <v>0</v>
      </c>
      <c r="BO211" s="64">
        <f t="shared" si="30"/>
        <v>0</v>
      </c>
      <c r="BP211" s="64">
        <f t="shared" si="31"/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80</v>
      </c>
      <c r="Q212" s="735"/>
      <c r="R212" s="735"/>
      <c r="S212" s="735"/>
      <c r="T212" s="735"/>
      <c r="U212" s="735"/>
      <c r="V212" s="736"/>
      <c r="W212" s="37" t="s">
        <v>81</v>
      </c>
      <c r="X212" s="725">
        <f>IFERROR(X204/H204,"0")+IFERROR(X205/H205,"0")+IFERROR(X206/H206,"0")+IFERROR(X207/H207,"0")+IFERROR(X208/H208,"0")+IFERROR(X209/H209,"0")+IFERROR(X210/H210,"0")+IFERROR(X211/H211,"0")</f>
        <v>25</v>
      </c>
      <c r="Y212" s="725">
        <f>IFERROR(Y204/H204,"0")+IFERROR(Y205/H205,"0")+IFERROR(Y206/H206,"0")+IFERROR(Y207/H207,"0")+IFERROR(Y208/H208,"0")+IFERROR(Y209/H209,"0")+IFERROR(Y210/H210,"0")+IFERROR(Y211/H211,"0")</f>
        <v>25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0.1255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80</v>
      </c>
      <c r="Q213" s="735"/>
      <c r="R213" s="735"/>
      <c r="S213" s="735"/>
      <c r="T213" s="735"/>
      <c r="U213" s="735"/>
      <c r="V213" s="736"/>
      <c r="W213" s="37" t="s">
        <v>69</v>
      </c>
      <c r="X213" s="725">
        <f>IFERROR(SUM(X204:X211),"0")</f>
        <v>45</v>
      </c>
      <c r="Y213" s="725">
        <f>IFERROR(SUM(Y204:Y211),"0")</f>
        <v>45</v>
      </c>
      <c r="Z213" s="37"/>
      <c r="AA213" s="726"/>
      <c r="AB213" s="726"/>
      <c r="AC213" s="726"/>
    </row>
    <row r="214" spans="1:68" ht="14.25" hidden="1" customHeight="1" x14ac:dyDescent="0.25">
      <c r="A214" s="732" t="s">
        <v>64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hidden="1" customHeight="1" x14ac:dyDescent="0.25">
      <c r="A215" s="54" t="s">
        <v>361</v>
      </c>
      <c r="B215" s="54" t="s">
        <v>362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40</v>
      </c>
      <c r="P215" s="7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69</v>
      </c>
      <c r="X215" s="723">
        <v>0</v>
      </c>
      <c r="Y215" s="724">
        <f t="shared" ref="Y215:Y226" si="32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363</v>
      </c>
      <c r="AG215" s="64"/>
      <c r="AJ215" s="68"/>
      <c r="AK215" s="68">
        <v>0</v>
      </c>
      <c r="BB215" s="280" t="s">
        <v>1</v>
      </c>
      <c r="BM215" s="64">
        <f t="shared" ref="BM215:BM226" si="33">IFERROR(X215*I215/H215,"0")</f>
        <v>0</v>
      </c>
      <c r="BN215" s="64">
        <f t="shared" ref="BN215:BN226" si="34">IFERROR(Y215*I215/H215,"0")</f>
        <v>0</v>
      </c>
      <c r="BO215" s="64">
        <f t="shared" ref="BO215:BO226" si="35">IFERROR(1/J215*(X215/H215),"0")</f>
        <v>0</v>
      </c>
      <c r="BP215" s="64">
        <f t="shared" ref="BP215:BP226" si="36">IFERROR(1/J215*(Y215/H215),"0")</f>
        <v>0</v>
      </c>
    </row>
    <row r="216" spans="1:68" ht="16.5" hidden="1" customHeight="1" x14ac:dyDescent="0.25">
      <c r="A216" s="54" t="s">
        <v>364</v>
      </c>
      <c r="B216" s="54" t="s">
        <v>365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93</v>
      </c>
      <c r="L216" s="32"/>
      <c r="M216" s="33" t="s">
        <v>133</v>
      </c>
      <c r="N216" s="33"/>
      <c r="O216" s="32">
        <v>40</v>
      </c>
      <c r="P216" s="9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69</v>
      </c>
      <c r="X216" s="723">
        <v>0</v>
      </c>
      <c r="Y216" s="724">
        <f t="shared" si="32"/>
        <v>0</v>
      </c>
      <c r="Z216" s="36" t="str">
        <f>IFERROR(IF(Y216=0,"",ROUNDUP(Y216/H216,0)*0.01898),"")</f>
        <v/>
      </c>
      <c r="AA216" s="56"/>
      <c r="AB216" s="57"/>
      <c r="AC216" s="281" t="s">
        <v>366</v>
      </c>
      <c r="AG216" s="64"/>
      <c r="AJ216" s="68"/>
      <c r="AK216" s="68">
        <v>0</v>
      </c>
      <c r="BB216" s="282" t="s">
        <v>1</v>
      </c>
      <c r="BM216" s="64">
        <f t="shared" si="33"/>
        <v>0</v>
      </c>
      <c r="BN216" s="64">
        <f t="shared" si="34"/>
        <v>0</v>
      </c>
      <c r="BO216" s="64">
        <f t="shared" si="35"/>
        <v>0</v>
      </c>
      <c r="BP216" s="64">
        <f t="shared" si="36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93</v>
      </c>
      <c r="L217" s="32"/>
      <c r="M217" s="33" t="s">
        <v>103</v>
      </c>
      <c r="N217" s="33"/>
      <c r="O217" s="32">
        <v>40</v>
      </c>
      <c r="P217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69</v>
      </c>
      <c r="X217" s="723">
        <v>0</v>
      </c>
      <c r="Y217" s="724">
        <f t="shared" si="32"/>
        <v>0</v>
      </c>
      <c r="Z217" s="36" t="str">
        <f>IFERROR(IF(Y217=0,"",ROUNDUP(Y217/H217,0)*0.01898),"")</f>
        <v/>
      </c>
      <c r="AA217" s="56"/>
      <c r="AB217" s="57"/>
      <c r="AC217" s="283" t="s">
        <v>369</v>
      </c>
      <c r="AG217" s="64"/>
      <c r="AJ217" s="68"/>
      <c r="AK217" s="68">
        <v>0</v>
      </c>
      <c r="BB217" s="284" t="s">
        <v>1</v>
      </c>
      <c r="BM217" s="64">
        <f t="shared" si="33"/>
        <v>0</v>
      </c>
      <c r="BN217" s="64">
        <f t="shared" si="34"/>
        <v>0</v>
      </c>
      <c r="BO217" s="64">
        <f t="shared" si="35"/>
        <v>0</v>
      </c>
      <c r="BP217" s="64">
        <f t="shared" si="36"/>
        <v>0</v>
      </c>
    </row>
    <row r="218" spans="1:68" ht="16.5" hidden="1" customHeight="1" x14ac:dyDescent="0.25">
      <c r="A218" s="54" t="s">
        <v>370</v>
      </c>
      <c r="B218" s="54" t="s">
        <v>371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93</v>
      </c>
      <c r="L218" s="32"/>
      <c r="M218" s="33" t="s">
        <v>103</v>
      </c>
      <c r="N218" s="33"/>
      <c r="O218" s="32">
        <v>45</v>
      </c>
      <c r="P218" s="11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69</v>
      </c>
      <c r="X218" s="723">
        <v>0</v>
      </c>
      <c r="Y218" s="724">
        <f t="shared" si="32"/>
        <v>0</v>
      </c>
      <c r="Z218" s="36" t="str">
        <f>IFERROR(IF(Y218=0,"",ROUNDUP(Y218/H218,0)*0.01898),"")</f>
        <v/>
      </c>
      <c r="AA218" s="56"/>
      <c r="AB218" s="57"/>
      <c r="AC218" s="285" t="s">
        <v>372</v>
      </c>
      <c r="AG218" s="64"/>
      <c r="AJ218" s="68"/>
      <c r="AK218" s="68">
        <v>0</v>
      </c>
      <c r="BB218" s="286" t="s">
        <v>1</v>
      </c>
      <c r="BM218" s="64">
        <f t="shared" si="33"/>
        <v>0</v>
      </c>
      <c r="BN218" s="64">
        <f t="shared" si="34"/>
        <v>0</v>
      </c>
      <c r="BO218" s="64">
        <f t="shared" si="35"/>
        <v>0</v>
      </c>
      <c r="BP218" s="64">
        <f t="shared" si="36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40</v>
      </c>
      <c r="P219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69</v>
      </c>
      <c r="X219" s="723">
        <v>0</v>
      </c>
      <c r="Y219" s="724">
        <f t="shared" si="32"/>
        <v>0</v>
      </c>
      <c r="Z219" s="36" t="str">
        <f t="shared" ref="Z219:Z226" si="37">IFERROR(IF(Y219=0,"",ROUNDUP(Y219/H219,0)*0.00651),"")</f>
        <v/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33"/>
        <v>0</v>
      </c>
      <c r="BN219" s="64">
        <f t="shared" si="34"/>
        <v>0</v>
      </c>
      <c r="BO219" s="64">
        <f t="shared" si="35"/>
        <v>0</v>
      </c>
      <c r="BP219" s="64">
        <f t="shared" si="36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67</v>
      </c>
      <c r="L220" s="32"/>
      <c r="M220" s="33" t="s">
        <v>133</v>
      </c>
      <c r="N220" s="33"/>
      <c r="O220" s="32">
        <v>45</v>
      </c>
      <c r="P220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69</v>
      </c>
      <c r="X220" s="723">
        <v>0</v>
      </c>
      <c r="Y220" s="724">
        <f t="shared" si="32"/>
        <v>0</v>
      </c>
      <c r="Z220" s="36" t="str">
        <f t="shared" si="37"/>
        <v/>
      </c>
      <c r="AA220" s="56"/>
      <c r="AB220" s="57"/>
      <c r="AC220" s="289" t="s">
        <v>377</v>
      </c>
      <c r="AG220" s="64"/>
      <c r="AJ220" s="68"/>
      <c r="AK220" s="68">
        <v>0</v>
      </c>
      <c r="BB220" s="290" t="s">
        <v>1</v>
      </c>
      <c r="BM220" s="64">
        <f t="shared" si="33"/>
        <v>0</v>
      </c>
      <c r="BN220" s="64">
        <f t="shared" si="34"/>
        <v>0</v>
      </c>
      <c r="BO220" s="64">
        <f t="shared" si="35"/>
        <v>0</v>
      </c>
      <c r="BP220" s="64">
        <f t="shared" si="36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67</v>
      </c>
      <c r="L221" s="32"/>
      <c r="M221" s="33" t="s">
        <v>103</v>
      </c>
      <c r="N221" s="33"/>
      <c r="O221" s="32">
        <v>45</v>
      </c>
      <c r="P221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69</v>
      </c>
      <c r="X221" s="723">
        <v>0</v>
      </c>
      <c r="Y221" s="724">
        <f t="shared" si="32"/>
        <v>0</v>
      </c>
      <c r="Z221" s="36" t="str">
        <f t="shared" si="37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3"/>
        <v>0</v>
      </c>
      <c r="BN221" s="64">
        <f t="shared" si="34"/>
        <v>0</v>
      </c>
      <c r="BO221" s="64">
        <f t="shared" si="35"/>
        <v>0</v>
      </c>
      <c r="BP221" s="64">
        <f t="shared" si="36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45</v>
      </c>
      <c r="P222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69</v>
      </c>
      <c r="X222" s="723">
        <v>0</v>
      </c>
      <c r="Y222" s="724">
        <f t="shared" si="32"/>
        <v>0</v>
      </c>
      <c r="Z222" s="36" t="str">
        <f t="shared" si="37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33"/>
        <v>0</v>
      </c>
      <c r="BN222" s="64">
        <f t="shared" si="34"/>
        <v>0</v>
      </c>
      <c r="BO222" s="64">
        <f t="shared" si="35"/>
        <v>0</v>
      </c>
      <c r="BP222" s="64">
        <f t="shared" si="36"/>
        <v>0</v>
      </c>
    </row>
    <row r="223" spans="1:68" ht="27" hidden="1" customHeight="1" x14ac:dyDescent="0.25">
      <c r="A223" s="54" t="s">
        <v>382</v>
      </c>
      <c r="B223" s="54" t="s">
        <v>383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67</v>
      </c>
      <c r="L223" s="32"/>
      <c r="M223" s="33" t="s">
        <v>68</v>
      </c>
      <c r="N223" s="33"/>
      <c r="O223" s="32">
        <v>40</v>
      </c>
      <c r="P22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69</v>
      </c>
      <c r="X223" s="723">
        <v>0</v>
      </c>
      <c r="Y223" s="724">
        <f t="shared" si="32"/>
        <v>0</v>
      </c>
      <c r="Z223" s="36" t="str">
        <f t="shared" si="37"/>
        <v/>
      </c>
      <c r="AA223" s="56"/>
      <c r="AB223" s="57"/>
      <c r="AC223" s="295" t="s">
        <v>384</v>
      </c>
      <c r="AG223" s="64"/>
      <c r="AJ223" s="68"/>
      <c r="AK223" s="68">
        <v>0</v>
      </c>
      <c r="BB223" s="296" t="s">
        <v>1</v>
      </c>
      <c r="BM223" s="64">
        <f t="shared" si="33"/>
        <v>0</v>
      </c>
      <c r="BN223" s="64">
        <f t="shared" si="34"/>
        <v>0</v>
      </c>
      <c r="BO223" s="64">
        <f t="shared" si="35"/>
        <v>0</v>
      </c>
      <c r="BP223" s="64">
        <f t="shared" si="36"/>
        <v>0</v>
      </c>
    </row>
    <row r="224" spans="1:68" ht="27" hidden="1" customHeight="1" x14ac:dyDescent="0.25">
      <c r="A224" s="54" t="s">
        <v>385</v>
      </c>
      <c r="B224" s="54" t="s">
        <v>386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67</v>
      </c>
      <c r="L224" s="32"/>
      <c r="M224" s="33" t="s">
        <v>68</v>
      </c>
      <c r="N224" s="33"/>
      <c r="O224" s="32">
        <v>40</v>
      </c>
      <c r="P224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69</v>
      </c>
      <c r="X224" s="723">
        <v>0</v>
      </c>
      <c r="Y224" s="724">
        <f t="shared" si="32"/>
        <v>0</v>
      </c>
      <c r="Z224" s="36" t="str">
        <f t="shared" si="37"/>
        <v/>
      </c>
      <c r="AA224" s="56"/>
      <c r="AB224" s="57"/>
      <c r="AC224" s="297" t="s">
        <v>384</v>
      </c>
      <c r="AG224" s="64"/>
      <c r="AJ224" s="68"/>
      <c r="AK224" s="68">
        <v>0</v>
      </c>
      <c r="BB224" s="298" t="s">
        <v>1</v>
      </c>
      <c r="BM224" s="64">
        <f t="shared" si="33"/>
        <v>0</v>
      </c>
      <c r="BN224" s="64">
        <f t="shared" si="34"/>
        <v>0</v>
      </c>
      <c r="BO224" s="64">
        <f t="shared" si="35"/>
        <v>0</v>
      </c>
      <c r="BP224" s="64">
        <f t="shared" si="36"/>
        <v>0</v>
      </c>
    </row>
    <row r="225" spans="1:68" ht="27" hidden="1" customHeight="1" x14ac:dyDescent="0.25">
      <c r="A225" s="54" t="s">
        <v>387</v>
      </c>
      <c r="B225" s="54" t="s">
        <v>388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67</v>
      </c>
      <c r="L225" s="32"/>
      <c r="M225" s="33" t="s">
        <v>103</v>
      </c>
      <c r="N225" s="33"/>
      <c r="O225" s="32">
        <v>40</v>
      </c>
      <c r="P225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69</v>
      </c>
      <c r="X225" s="723">
        <v>0</v>
      </c>
      <c r="Y225" s="724">
        <f t="shared" si="32"/>
        <v>0</v>
      </c>
      <c r="Z225" s="36" t="str">
        <f t="shared" si="37"/>
        <v/>
      </c>
      <c r="AA225" s="56"/>
      <c r="AB225" s="57"/>
      <c r="AC225" s="299" t="s">
        <v>389</v>
      </c>
      <c r="AG225" s="64"/>
      <c r="AJ225" s="68"/>
      <c r="AK225" s="68">
        <v>0</v>
      </c>
      <c r="BB225" s="300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390</v>
      </c>
      <c r="B226" s="54" t="s">
        <v>391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67</v>
      </c>
      <c r="L226" s="32"/>
      <c r="M226" s="33" t="s">
        <v>392</v>
      </c>
      <c r="N226" s="33"/>
      <c r="O226" s="32">
        <v>40</v>
      </c>
      <c r="P226" s="103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69</v>
      </c>
      <c r="X226" s="723">
        <v>0</v>
      </c>
      <c r="Y226" s="724">
        <f t="shared" si="32"/>
        <v>0</v>
      </c>
      <c r="Z226" s="36" t="str">
        <f t="shared" si="37"/>
        <v/>
      </c>
      <c r="AA226" s="56"/>
      <c r="AB226" s="57"/>
      <c r="AC226" s="301" t="s">
        <v>393</v>
      </c>
      <c r="AG226" s="64"/>
      <c r="AJ226" s="68"/>
      <c r="AK226" s="68">
        <v>0</v>
      </c>
      <c r="BB226" s="302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idden="1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80</v>
      </c>
      <c r="Q227" s="735"/>
      <c r="R227" s="735"/>
      <c r="S227" s="735"/>
      <c r="T227" s="735"/>
      <c r="U227" s="735"/>
      <c r="V227" s="736"/>
      <c r="W227" s="37" t="s">
        <v>81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26"/>
      <c r="AB227" s="726"/>
      <c r="AC227" s="726"/>
    </row>
    <row r="228" spans="1:68" hidden="1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80</v>
      </c>
      <c r="Q228" s="735"/>
      <c r="R228" s="735"/>
      <c r="S228" s="735"/>
      <c r="T228" s="735"/>
      <c r="U228" s="735"/>
      <c r="V228" s="736"/>
      <c r="W228" s="37" t="s">
        <v>69</v>
      </c>
      <c r="X228" s="725">
        <f>IFERROR(SUM(X215:X226),"0")</f>
        <v>0</v>
      </c>
      <c r="Y228" s="725">
        <f>IFERROR(SUM(Y215:Y226),"0")</f>
        <v>0</v>
      </c>
      <c r="Z228" s="37"/>
      <c r="AA228" s="726"/>
      <c r="AB228" s="726"/>
      <c r="AC228" s="726"/>
    </row>
    <row r="229" spans="1:68" ht="14.25" hidden="1" customHeight="1" x14ac:dyDescent="0.25">
      <c r="A229" s="732" t="s">
        <v>177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hidden="1" customHeight="1" x14ac:dyDescent="0.25">
      <c r="A230" s="54" t="s">
        <v>394</v>
      </c>
      <c r="B230" s="54" t="s">
        <v>395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101</v>
      </c>
      <c r="L230" s="32"/>
      <c r="M230" s="33" t="s">
        <v>133</v>
      </c>
      <c r="N230" s="33"/>
      <c r="O230" s="32">
        <v>30</v>
      </c>
      <c r="P230" s="824" t="s">
        <v>396</v>
      </c>
      <c r="Q230" s="728"/>
      <c r="R230" s="728"/>
      <c r="S230" s="728"/>
      <c r="T230" s="729"/>
      <c r="U230" s="34"/>
      <c r="V230" s="34"/>
      <c r="W230" s="35" t="s">
        <v>69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398</v>
      </c>
      <c r="B231" s="54" t="s">
        <v>399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101</v>
      </c>
      <c r="L231" s="32"/>
      <c r="M231" s="33" t="s">
        <v>103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69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400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401</v>
      </c>
      <c r="B232" s="54" t="s">
        <v>402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67</v>
      </c>
      <c r="L232" s="32"/>
      <c r="M232" s="33" t="s">
        <v>133</v>
      </c>
      <c r="N232" s="33"/>
      <c r="O232" s="32">
        <v>40</v>
      </c>
      <c r="P232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69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403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404</v>
      </c>
      <c r="B233" s="54" t="s">
        <v>405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67</v>
      </c>
      <c r="L233" s="32"/>
      <c r="M233" s="33" t="s">
        <v>103</v>
      </c>
      <c r="N233" s="33"/>
      <c r="O233" s="32">
        <v>40</v>
      </c>
      <c r="P233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69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397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80</v>
      </c>
      <c r="Q234" s="735"/>
      <c r="R234" s="735"/>
      <c r="S234" s="735"/>
      <c r="T234" s="735"/>
      <c r="U234" s="735"/>
      <c r="V234" s="736"/>
      <c r="W234" s="37" t="s">
        <v>81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hidden="1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80</v>
      </c>
      <c r="Q235" s="735"/>
      <c r="R235" s="735"/>
      <c r="S235" s="735"/>
      <c r="T235" s="735"/>
      <c r="U235" s="735"/>
      <c r="V235" s="736"/>
      <c r="W235" s="37" t="s">
        <v>69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hidden="1" customHeight="1" x14ac:dyDescent="0.25">
      <c r="A236" s="813" t="s">
        <v>406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hidden="1" customHeight="1" x14ac:dyDescent="0.25">
      <c r="A237" s="732" t="s">
        <v>90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hidden="1" customHeight="1" x14ac:dyDescent="0.25">
      <c r="A238" s="54" t="s">
        <v>407</v>
      </c>
      <c r="B238" s="54" t="s">
        <v>408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69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409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410</v>
      </c>
      <c r="B239" s="54" t="s">
        <v>411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8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69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412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413</v>
      </c>
      <c r="B240" s="54" t="s">
        <v>414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69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409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415</v>
      </c>
      <c r="B241" s="54" t="s">
        <v>416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412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80</v>
      </c>
      <c r="Q242" s="735"/>
      <c r="R242" s="735"/>
      <c r="S242" s="735"/>
      <c r="T242" s="735"/>
      <c r="U242" s="735"/>
      <c r="V242" s="736"/>
      <c r="W242" s="37" t="s">
        <v>81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hidden="1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80</v>
      </c>
      <c r="Q243" s="735"/>
      <c r="R243" s="735"/>
      <c r="S243" s="735"/>
      <c r="T243" s="735"/>
      <c r="U243" s="735"/>
      <c r="V243" s="736"/>
      <c r="W243" s="37" t="s">
        <v>69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hidden="1" customHeight="1" x14ac:dyDescent="0.25">
      <c r="A244" s="813" t="s">
        <v>417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hidden="1" customHeight="1" x14ac:dyDescent="0.25">
      <c r="A245" s="732" t="s">
        <v>90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418</v>
      </c>
      <c r="B246" s="54" t="s">
        <v>419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69</v>
      </c>
      <c r="X246" s="723">
        <v>30</v>
      </c>
      <c r="Y246" s="724">
        <f t="shared" ref="Y246:Y254" si="38">IFERROR(IF(X246="",0,CEILING((X246/$H246),1)*$H246),"")</f>
        <v>34.799999999999997</v>
      </c>
      <c r="Z246" s="36">
        <f>IFERROR(IF(Y246=0,"",ROUNDUP(Y246/H246,0)*0.01898),"")</f>
        <v>5.6940000000000004E-2</v>
      </c>
      <c r="AA246" s="56"/>
      <c r="AB246" s="57"/>
      <c r="AC246" s="319" t="s">
        <v>420</v>
      </c>
      <c r="AG246" s="64"/>
      <c r="AJ246" s="68"/>
      <c r="AK246" s="68">
        <v>0</v>
      </c>
      <c r="BB246" s="320" t="s">
        <v>1</v>
      </c>
      <c r="BM246" s="64">
        <f t="shared" ref="BM246:BM254" si="39">IFERROR(X246*I246/H246,"0")</f>
        <v>31.125000000000004</v>
      </c>
      <c r="BN246" s="64">
        <f t="shared" ref="BN246:BN254" si="40">IFERROR(Y246*I246/H246,"0")</f>
        <v>36.104999999999997</v>
      </c>
      <c r="BO246" s="64">
        <f t="shared" ref="BO246:BO254" si="41">IFERROR(1/J246*(X246/H246),"0")</f>
        <v>4.0409482758620691E-2</v>
      </c>
      <c r="BP246" s="64">
        <f t="shared" ref="BP246:BP254" si="42">IFERROR(1/J246*(Y246/H246),"0")</f>
        <v>4.6875E-2</v>
      </c>
    </row>
    <row r="247" spans="1:68" ht="27" hidden="1" customHeight="1" x14ac:dyDescent="0.25">
      <c r="A247" s="54" t="s">
        <v>418</v>
      </c>
      <c r="B247" s="54" t="s">
        <v>421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93</v>
      </c>
      <c r="L247" s="32"/>
      <c r="M247" s="33" t="s">
        <v>422</v>
      </c>
      <c r="N247" s="33"/>
      <c r="O247" s="32">
        <v>55</v>
      </c>
      <c r="P247" s="10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69</v>
      </c>
      <c r="X247" s="723">
        <v>0</v>
      </c>
      <c r="Y247" s="724">
        <f t="shared" si="38"/>
        <v>0</v>
      </c>
      <c r="Z247" s="36" t="str">
        <f>IFERROR(IF(Y247=0,"",ROUNDUP(Y247/H247,0)*0.02039),"")</f>
        <v/>
      </c>
      <c r="AA247" s="56"/>
      <c r="AB247" s="57"/>
      <c r="AC247" s="321" t="s">
        <v>423</v>
      </c>
      <c r="AG247" s="64"/>
      <c r="AJ247" s="68"/>
      <c r="AK247" s="68">
        <v>0</v>
      </c>
      <c r="BB247" s="322" t="s">
        <v>1</v>
      </c>
      <c r="BM247" s="64">
        <f t="shared" si="39"/>
        <v>0</v>
      </c>
      <c r="BN247" s="64">
        <f t="shared" si="40"/>
        <v>0</v>
      </c>
      <c r="BO247" s="64">
        <f t="shared" si="41"/>
        <v>0</v>
      </c>
      <c r="BP247" s="64">
        <f t="shared" si="42"/>
        <v>0</v>
      </c>
    </row>
    <row r="248" spans="1:68" ht="27" hidden="1" customHeight="1" x14ac:dyDescent="0.25">
      <c r="A248" s="54" t="s">
        <v>424</v>
      </c>
      <c r="B248" s="54" t="s">
        <v>425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69</v>
      </c>
      <c r="X248" s="723">
        <v>0</v>
      </c>
      <c r="Y248" s="724">
        <f t="shared" si="38"/>
        <v>0</v>
      </c>
      <c r="Z248" s="36" t="str">
        <f>IFERROR(IF(Y248=0,"",ROUNDUP(Y248/H248,0)*0.01898),"")</f>
        <v/>
      </c>
      <c r="AA248" s="56"/>
      <c r="AB248" s="57"/>
      <c r="AC248" s="323" t="s">
        <v>426</v>
      </c>
      <c r="AG248" s="64"/>
      <c r="AJ248" s="68"/>
      <c r="AK248" s="68">
        <v>0</v>
      </c>
      <c r="BB248" s="324" t="s">
        <v>1</v>
      </c>
      <c r="BM248" s="64">
        <f t="shared" si="39"/>
        <v>0</v>
      </c>
      <c r="BN248" s="64">
        <f t="shared" si="40"/>
        <v>0</v>
      </c>
      <c r="BO248" s="64">
        <f t="shared" si="41"/>
        <v>0</v>
      </c>
      <c r="BP248" s="64">
        <f t="shared" si="42"/>
        <v>0</v>
      </c>
    </row>
    <row r="249" spans="1:68" ht="27" customHeight="1" x14ac:dyDescent="0.25">
      <c r="A249" s="54" t="s">
        <v>427</v>
      </c>
      <c r="B249" s="54" t="s">
        <v>428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69</v>
      </c>
      <c r="X249" s="723">
        <v>50</v>
      </c>
      <c r="Y249" s="724">
        <f t="shared" si="38"/>
        <v>58</v>
      </c>
      <c r="Z249" s="36">
        <f>IFERROR(IF(Y249=0,"",ROUNDUP(Y249/H249,0)*0.01898),"")</f>
        <v>9.4899999999999998E-2</v>
      </c>
      <c r="AA249" s="56"/>
      <c r="AB249" s="57"/>
      <c r="AC249" s="325" t="s">
        <v>429</v>
      </c>
      <c r="AG249" s="64"/>
      <c r="AJ249" s="68"/>
      <c r="AK249" s="68">
        <v>0</v>
      </c>
      <c r="BB249" s="326" t="s">
        <v>1</v>
      </c>
      <c r="BM249" s="64">
        <f t="shared" si="39"/>
        <v>51.875</v>
      </c>
      <c r="BN249" s="64">
        <f t="shared" si="40"/>
        <v>60.174999999999997</v>
      </c>
      <c r="BO249" s="64">
        <f t="shared" si="41"/>
        <v>6.7349137931034489E-2</v>
      </c>
      <c r="BP249" s="64">
        <f t="shared" si="42"/>
        <v>7.8125E-2</v>
      </c>
    </row>
    <row r="250" spans="1:68" ht="27" hidden="1" customHeight="1" x14ac:dyDescent="0.25">
      <c r="A250" s="54" t="s">
        <v>427</v>
      </c>
      <c r="B250" s="54" t="s">
        <v>430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93</v>
      </c>
      <c r="L250" s="32"/>
      <c r="M250" s="33" t="s">
        <v>422</v>
      </c>
      <c r="N250" s="33"/>
      <c r="O250" s="32">
        <v>55</v>
      </c>
      <c r="P250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69</v>
      </c>
      <c r="X250" s="723">
        <v>0</v>
      </c>
      <c r="Y250" s="724">
        <f t="shared" si="38"/>
        <v>0</v>
      </c>
      <c r="Z250" s="36" t="str">
        <f>IFERROR(IF(Y250=0,"",ROUNDUP(Y250/H250,0)*0.02039),"")</f>
        <v/>
      </c>
      <c r="AA250" s="56"/>
      <c r="AB250" s="57"/>
      <c r="AC250" s="327" t="s">
        <v>423</v>
      </c>
      <c r="AG250" s="64"/>
      <c r="AJ250" s="68"/>
      <c r="AK250" s="68">
        <v>0</v>
      </c>
      <c r="BB250" s="328" t="s">
        <v>1</v>
      </c>
      <c r="BM250" s="64">
        <f t="shared" si="39"/>
        <v>0</v>
      </c>
      <c r="BN250" s="64">
        <f t="shared" si="40"/>
        <v>0</v>
      </c>
      <c r="BO250" s="64">
        <f t="shared" si="41"/>
        <v>0</v>
      </c>
      <c r="BP250" s="64">
        <f t="shared" si="42"/>
        <v>0</v>
      </c>
    </row>
    <row r="251" spans="1:68" ht="27" hidden="1" customHeight="1" x14ac:dyDescent="0.25">
      <c r="A251" s="54" t="s">
        <v>431</v>
      </c>
      <c r="B251" s="54" t="s">
        <v>432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101</v>
      </c>
      <c r="L251" s="32"/>
      <c r="M251" s="33" t="s">
        <v>94</v>
      </c>
      <c r="N251" s="33"/>
      <c r="O251" s="32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69</v>
      </c>
      <c r="X251" s="723">
        <v>0</v>
      </c>
      <c r="Y251" s="724">
        <f t="shared" si="38"/>
        <v>0</v>
      </c>
      <c r="Z251" s="36" t="str">
        <f>IFERROR(IF(Y251=0,"",ROUNDUP(Y251/H251,0)*0.00902),"")</f>
        <v/>
      </c>
      <c r="AA251" s="56"/>
      <c r="AB251" s="57"/>
      <c r="AC251" s="329" t="s">
        <v>420</v>
      </c>
      <c r="AG251" s="64"/>
      <c r="AJ251" s="68"/>
      <c r="AK251" s="68">
        <v>0</v>
      </c>
      <c r="BB251" s="330" t="s">
        <v>1</v>
      </c>
      <c r="BM251" s="64">
        <f t="shared" si="39"/>
        <v>0</v>
      </c>
      <c r="BN251" s="64">
        <f t="shared" si="40"/>
        <v>0</v>
      </c>
      <c r="BO251" s="64">
        <f t="shared" si="41"/>
        <v>0</v>
      </c>
      <c r="BP251" s="64">
        <f t="shared" si="42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69</v>
      </c>
      <c r="X252" s="723">
        <v>0</v>
      </c>
      <c r="Y252" s="724">
        <f t="shared" si="38"/>
        <v>0</v>
      </c>
      <c r="Z252" s="36" t="str">
        <f>IFERROR(IF(Y252=0,"",ROUNDUP(Y252/H252,0)*0.00902),"")</f>
        <v/>
      </c>
      <c r="AA252" s="56"/>
      <c r="AB252" s="57"/>
      <c r="AC252" s="331" t="s">
        <v>435</v>
      </c>
      <c r="AG252" s="64"/>
      <c r="AJ252" s="68"/>
      <c r="AK252" s="68">
        <v>0</v>
      </c>
      <c r="BB252" s="332" t="s">
        <v>1</v>
      </c>
      <c r="BM252" s="64">
        <f t="shared" si="39"/>
        <v>0</v>
      </c>
      <c r="BN252" s="64">
        <f t="shared" si="40"/>
        <v>0</v>
      </c>
      <c r="BO252" s="64">
        <f t="shared" si="41"/>
        <v>0</v>
      </c>
      <c r="BP252" s="64">
        <f t="shared" si="42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69</v>
      </c>
      <c r="X253" s="723">
        <v>0</v>
      </c>
      <c r="Y253" s="724">
        <f t="shared" si="38"/>
        <v>0</v>
      </c>
      <c r="Z253" s="36" t="str">
        <f>IFERROR(IF(Y253=0,"",ROUNDUP(Y253/H253,0)*0.00902),"")</f>
        <v/>
      </c>
      <c r="AA253" s="56"/>
      <c r="AB253" s="57"/>
      <c r="AC253" s="333" t="s">
        <v>426</v>
      </c>
      <c r="AG253" s="64"/>
      <c r="AJ253" s="68"/>
      <c r="AK253" s="68">
        <v>0</v>
      </c>
      <c r="BB253" s="334" t="s">
        <v>1</v>
      </c>
      <c r="BM253" s="64">
        <f t="shared" si="39"/>
        <v>0</v>
      </c>
      <c r="BN253" s="64">
        <f t="shared" si="40"/>
        <v>0</v>
      </c>
      <c r="BO253" s="64">
        <f t="shared" si="41"/>
        <v>0</v>
      </c>
      <c r="BP253" s="64">
        <f t="shared" si="42"/>
        <v>0</v>
      </c>
    </row>
    <row r="254" spans="1:68" ht="27" customHeight="1" x14ac:dyDescent="0.25">
      <c r="A254" s="54" t="s">
        <v>438</v>
      </c>
      <c r="B254" s="54" t="s">
        <v>439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69</v>
      </c>
      <c r="X254" s="723">
        <v>20</v>
      </c>
      <c r="Y254" s="724">
        <f t="shared" si="38"/>
        <v>20</v>
      </c>
      <c r="Z254" s="36">
        <f>IFERROR(IF(Y254=0,"",ROUNDUP(Y254/H254,0)*0.00902),"")</f>
        <v>4.5100000000000001E-2</v>
      </c>
      <c r="AA254" s="56"/>
      <c r="AB254" s="57"/>
      <c r="AC254" s="335" t="s">
        <v>429</v>
      </c>
      <c r="AG254" s="64"/>
      <c r="AJ254" s="68"/>
      <c r="AK254" s="68">
        <v>0</v>
      </c>
      <c r="BB254" s="336" t="s">
        <v>1</v>
      </c>
      <c r="BM254" s="64">
        <f t="shared" si="39"/>
        <v>21.05</v>
      </c>
      <c r="BN254" s="64">
        <f t="shared" si="40"/>
        <v>21.05</v>
      </c>
      <c r="BO254" s="64">
        <f t="shared" si="41"/>
        <v>3.787878787878788E-2</v>
      </c>
      <c r="BP254" s="64">
        <f t="shared" si="42"/>
        <v>3.787878787878788E-2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80</v>
      </c>
      <c r="Q255" s="735"/>
      <c r="R255" s="735"/>
      <c r="S255" s="735"/>
      <c r="T255" s="735"/>
      <c r="U255" s="735"/>
      <c r="V255" s="736"/>
      <c r="W255" s="37" t="s">
        <v>81</v>
      </c>
      <c r="X255" s="725">
        <f>IFERROR(X246/H246,"0")+IFERROR(X247/H247,"0")+IFERROR(X248/H248,"0")+IFERROR(X249/H249,"0")+IFERROR(X250/H250,"0")+IFERROR(X251/H251,"0")+IFERROR(X252/H252,"0")+IFERROR(X253/H253,"0")+IFERROR(X254/H254,"0")</f>
        <v>11.896551724137932</v>
      </c>
      <c r="Y255" s="725">
        <f>IFERROR(Y246/H246,"0")+IFERROR(Y247/H247,"0")+IFERROR(Y248/H248,"0")+IFERROR(Y249/H249,"0")+IFERROR(Y250/H250,"0")+IFERROR(Y251/H251,"0")+IFERROR(Y252/H252,"0")+IFERROR(Y253/H253,"0")+IFERROR(Y254/H254,"0")</f>
        <v>13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0.19694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80</v>
      </c>
      <c r="Q256" s="735"/>
      <c r="R256" s="735"/>
      <c r="S256" s="735"/>
      <c r="T256" s="735"/>
      <c r="U256" s="735"/>
      <c r="V256" s="736"/>
      <c r="W256" s="37" t="s">
        <v>69</v>
      </c>
      <c r="X256" s="725">
        <f>IFERROR(SUM(X246:X254),"0")</f>
        <v>100</v>
      </c>
      <c r="Y256" s="725">
        <f>IFERROR(SUM(Y246:Y254),"0")</f>
        <v>112.8</v>
      </c>
      <c r="Z256" s="37"/>
      <c r="AA256" s="726"/>
      <c r="AB256" s="726"/>
      <c r="AC256" s="726"/>
    </row>
    <row r="257" spans="1:68" ht="14.25" hidden="1" customHeight="1" x14ac:dyDescent="0.25">
      <c r="A257" s="732" t="s">
        <v>137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hidden="1" customHeight="1" x14ac:dyDescent="0.25">
      <c r="A258" s="54" t="s">
        <v>440</v>
      </c>
      <c r="B258" s="54" t="s">
        <v>441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111</v>
      </c>
      <c r="L258" s="32"/>
      <c r="M258" s="33" t="s">
        <v>103</v>
      </c>
      <c r="N258" s="33"/>
      <c r="O258" s="32">
        <v>50</v>
      </c>
      <c r="P258" s="9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69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442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80</v>
      </c>
      <c r="Q259" s="735"/>
      <c r="R259" s="735"/>
      <c r="S259" s="735"/>
      <c r="T259" s="735"/>
      <c r="U259" s="735"/>
      <c r="V259" s="736"/>
      <c r="W259" s="37" t="s">
        <v>81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hidden="1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80</v>
      </c>
      <c r="Q260" s="735"/>
      <c r="R260" s="735"/>
      <c r="S260" s="735"/>
      <c r="T260" s="735"/>
      <c r="U260" s="735"/>
      <c r="V260" s="736"/>
      <c r="W260" s="37" t="s">
        <v>69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hidden="1" customHeight="1" x14ac:dyDescent="0.25">
      <c r="A261" s="813" t="s">
        <v>443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hidden="1" customHeight="1" x14ac:dyDescent="0.25">
      <c r="A262" s="732" t="s">
        <v>90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hidden="1" customHeight="1" x14ac:dyDescent="0.25">
      <c r="A263" s="54" t="s">
        <v>444</v>
      </c>
      <c r="B263" s="54" t="s">
        <v>445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93</v>
      </c>
      <c r="L263" s="32"/>
      <c r="M263" s="33" t="s">
        <v>94</v>
      </c>
      <c r="N263" s="33"/>
      <c r="O263" s="32">
        <v>55</v>
      </c>
      <c r="P263" s="11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69</v>
      </c>
      <c r="X263" s="723">
        <v>0</v>
      </c>
      <c r="Y263" s="724">
        <f t="shared" ref="Y263:Y271" si="43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446</v>
      </c>
      <c r="AG263" s="64"/>
      <c r="AJ263" s="68"/>
      <c r="AK263" s="68">
        <v>0</v>
      </c>
      <c r="BB263" s="340" t="s">
        <v>1</v>
      </c>
      <c r="BM263" s="64">
        <f t="shared" ref="BM263:BM271" si="44">IFERROR(X263*I263/H263,"0")</f>
        <v>0</v>
      </c>
      <c r="BN263" s="64">
        <f t="shared" ref="BN263:BN271" si="45">IFERROR(Y263*I263/H263,"0")</f>
        <v>0</v>
      </c>
      <c r="BO263" s="64">
        <f t="shared" ref="BO263:BO271" si="46">IFERROR(1/J263*(X263/H263),"0")</f>
        <v>0</v>
      </c>
      <c r="BP263" s="64">
        <f t="shared" ref="BP263:BP271" si="47">IFERROR(1/J263*(Y263/H263),"0")</f>
        <v>0</v>
      </c>
    </row>
    <row r="264" spans="1:68" ht="27" hidden="1" customHeight="1" x14ac:dyDescent="0.25">
      <c r="A264" s="54" t="s">
        <v>447</v>
      </c>
      <c r="B264" s="54" t="s">
        <v>448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93</v>
      </c>
      <c r="L264" s="32"/>
      <c r="M264" s="33" t="s">
        <v>422</v>
      </c>
      <c r="N264" s="33"/>
      <c r="O264" s="32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69</v>
      </c>
      <c r="X264" s="723">
        <v>0</v>
      </c>
      <c r="Y264" s="724">
        <f t="shared" si="43"/>
        <v>0</v>
      </c>
      <c r="Z264" s="36" t="str">
        <f>IFERROR(IF(Y264=0,"",ROUNDUP(Y264/H264,0)*0.02039),"")</f>
        <v/>
      </c>
      <c r="AA264" s="56"/>
      <c r="AB264" s="57"/>
      <c r="AC264" s="341" t="s">
        <v>449</v>
      </c>
      <c r="AG264" s="64"/>
      <c r="AJ264" s="68"/>
      <c r="AK264" s="68">
        <v>0</v>
      </c>
      <c r="BB264" s="342" t="s">
        <v>1</v>
      </c>
      <c r="BM264" s="64">
        <f t="shared" si="44"/>
        <v>0</v>
      </c>
      <c r="BN264" s="64">
        <f t="shared" si="45"/>
        <v>0</v>
      </c>
      <c r="BO264" s="64">
        <f t="shared" si="46"/>
        <v>0</v>
      </c>
      <c r="BP264" s="64">
        <f t="shared" si="47"/>
        <v>0</v>
      </c>
    </row>
    <row r="265" spans="1:68" ht="27" hidden="1" customHeight="1" x14ac:dyDescent="0.25">
      <c r="A265" s="54" t="s">
        <v>447</v>
      </c>
      <c r="B265" s="54" t="s">
        <v>450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69</v>
      </c>
      <c r="X265" s="723">
        <v>0</v>
      </c>
      <c r="Y265" s="724">
        <f t="shared" si="43"/>
        <v>0</v>
      </c>
      <c r="Z265" s="36" t="str">
        <f>IFERROR(IF(Y265=0,"",ROUNDUP(Y265/H265,0)*0.01898),"")</f>
        <v/>
      </c>
      <c r="AA265" s="56"/>
      <c r="AB265" s="57"/>
      <c r="AC265" s="343" t="s">
        <v>451</v>
      </c>
      <c r="AG265" s="64"/>
      <c r="AJ265" s="68"/>
      <c r="AK265" s="68">
        <v>0</v>
      </c>
      <c r="BB265" s="344" t="s">
        <v>1</v>
      </c>
      <c r="BM265" s="64">
        <f t="shared" si="44"/>
        <v>0</v>
      </c>
      <c r="BN265" s="64">
        <f t="shared" si="45"/>
        <v>0</v>
      </c>
      <c r="BO265" s="64">
        <f t="shared" si="46"/>
        <v>0</v>
      </c>
      <c r="BP265" s="64">
        <f t="shared" si="47"/>
        <v>0</v>
      </c>
    </row>
    <row r="266" spans="1:68" ht="37.5" hidden="1" customHeight="1" x14ac:dyDescent="0.25">
      <c r="A266" s="54" t="s">
        <v>452</v>
      </c>
      <c r="B266" s="54" t="s">
        <v>453</v>
      </c>
      <c r="C266" s="31">
        <v>4301011853</v>
      </c>
      <c r="D266" s="730">
        <v>4680115885851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28"/>
      <c r="R266" s="728"/>
      <c r="S266" s="728"/>
      <c r="T266" s="729"/>
      <c r="U266" s="34"/>
      <c r="V266" s="34"/>
      <c r="W266" s="35" t="s">
        <v>69</v>
      </c>
      <c r="X266" s="723">
        <v>0</v>
      </c>
      <c r="Y266" s="724">
        <f t="shared" si="43"/>
        <v>0</v>
      </c>
      <c r="Z266" s="36" t="str">
        <f>IFERROR(IF(Y266=0,"",ROUNDUP(Y266/H266,0)*0.01898),"")</f>
        <v/>
      </c>
      <c r="AA266" s="56"/>
      <c r="AB266" s="57"/>
      <c r="AC266" s="345" t="s">
        <v>454</v>
      </c>
      <c r="AG266" s="64"/>
      <c r="AJ266" s="68"/>
      <c r="AK266" s="68">
        <v>0</v>
      </c>
      <c r="BB266" s="346" t="s">
        <v>1</v>
      </c>
      <c r="BM266" s="64">
        <f t="shared" si="44"/>
        <v>0</v>
      </c>
      <c r="BN266" s="64">
        <f t="shared" si="45"/>
        <v>0</v>
      </c>
      <c r="BO266" s="64">
        <f t="shared" si="46"/>
        <v>0</v>
      </c>
      <c r="BP266" s="64">
        <f t="shared" si="47"/>
        <v>0</v>
      </c>
    </row>
    <row r="267" spans="1:68" ht="37.5" hidden="1" customHeight="1" x14ac:dyDescent="0.25">
      <c r="A267" s="54" t="s">
        <v>455</v>
      </c>
      <c r="B267" s="54" t="s">
        <v>456</v>
      </c>
      <c r="C267" s="31">
        <v>4301011313</v>
      </c>
      <c r="D267" s="730">
        <v>4607091385984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3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28"/>
      <c r="R267" s="728"/>
      <c r="S267" s="728"/>
      <c r="T267" s="729"/>
      <c r="U267" s="34"/>
      <c r="V267" s="34"/>
      <c r="W267" s="35" t="s">
        <v>69</v>
      </c>
      <c r="X267" s="723">
        <v>0</v>
      </c>
      <c r="Y267" s="724">
        <f t="shared" si="43"/>
        <v>0</v>
      </c>
      <c r="Z267" s="36" t="str">
        <f>IFERROR(IF(Y267=0,"",ROUNDUP(Y267/H267,0)*0.01898),"")</f>
        <v/>
      </c>
      <c r="AA267" s="56"/>
      <c r="AB267" s="57"/>
      <c r="AC267" s="347" t="s">
        <v>457</v>
      </c>
      <c r="AG267" s="64"/>
      <c r="AJ267" s="68"/>
      <c r="AK267" s="68">
        <v>0</v>
      </c>
      <c r="BB267" s="348" t="s">
        <v>1</v>
      </c>
      <c r="BM267" s="64">
        <f t="shared" si="44"/>
        <v>0</v>
      </c>
      <c r="BN267" s="64">
        <f t="shared" si="45"/>
        <v>0</v>
      </c>
      <c r="BO267" s="64">
        <f t="shared" si="46"/>
        <v>0</v>
      </c>
      <c r="BP267" s="64">
        <f t="shared" si="47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4301011852</v>
      </c>
      <c r="D268" s="730">
        <v>4680115885844</v>
      </c>
      <c r="E268" s="731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101</v>
      </c>
      <c r="L268" s="32"/>
      <c r="M268" s="33" t="s">
        <v>94</v>
      </c>
      <c r="N268" s="33"/>
      <c r="O268" s="32">
        <v>55</v>
      </c>
      <c r="P268" s="8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28"/>
      <c r="R268" s="728"/>
      <c r="S268" s="728"/>
      <c r="T268" s="729"/>
      <c r="U268" s="34"/>
      <c r="V268" s="34"/>
      <c r="W268" s="35" t="s">
        <v>69</v>
      </c>
      <c r="X268" s="723">
        <v>0</v>
      </c>
      <c r="Y268" s="724">
        <f t="shared" si="43"/>
        <v>0</v>
      </c>
      <c r="Z268" s="36" t="str">
        <f>IFERROR(IF(Y268=0,"",ROUNDUP(Y268/H268,0)*0.00902),"")</f>
        <v/>
      </c>
      <c r="AA268" s="56"/>
      <c r="AB268" s="57"/>
      <c r="AC268" s="349" t="s">
        <v>460</v>
      </c>
      <c r="AG268" s="64"/>
      <c r="AJ268" s="68"/>
      <c r="AK268" s="68">
        <v>0</v>
      </c>
      <c r="BB268" s="350" t="s">
        <v>1</v>
      </c>
      <c r="BM268" s="64">
        <f t="shared" si="44"/>
        <v>0</v>
      </c>
      <c r="BN268" s="64">
        <f t="shared" si="45"/>
        <v>0</v>
      </c>
      <c r="BO268" s="64">
        <f t="shared" si="46"/>
        <v>0</v>
      </c>
      <c r="BP268" s="64">
        <f t="shared" si="47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4301011319</v>
      </c>
      <c r="D269" s="730">
        <v>4607091387469</v>
      </c>
      <c r="E269" s="731"/>
      <c r="F269" s="722">
        <v>0.5</v>
      </c>
      <c r="G269" s="32">
        <v>10</v>
      </c>
      <c r="H269" s="722">
        <v>5</v>
      </c>
      <c r="I269" s="722">
        <v>5.21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28"/>
      <c r="R269" s="728"/>
      <c r="S269" s="728"/>
      <c r="T269" s="729"/>
      <c r="U269" s="34"/>
      <c r="V269" s="34"/>
      <c r="W269" s="35" t="s">
        <v>69</v>
      </c>
      <c r="X269" s="723">
        <v>0</v>
      </c>
      <c r="Y269" s="724">
        <f t="shared" si="43"/>
        <v>0</v>
      </c>
      <c r="Z269" s="36" t="str">
        <f>IFERROR(IF(Y269=0,"",ROUNDUP(Y269/H269,0)*0.00902),"")</f>
        <v/>
      </c>
      <c r="AA269" s="56"/>
      <c r="AB269" s="57"/>
      <c r="AC269" s="351" t="s">
        <v>463</v>
      </c>
      <c r="AG269" s="64"/>
      <c r="AJ269" s="68"/>
      <c r="AK269" s="68">
        <v>0</v>
      </c>
      <c r="BB269" s="352" t="s">
        <v>1</v>
      </c>
      <c r="BM269" s="64">
        <f t="shared" si="44"/>
        <v>0</v>
      </c>
      <c r="BN269" s="64">
        <f t="shared" si="45"/>
        <v>0</v>
      </c>
      <c r="BO269" s="64">
        <f t="shared" si="46"/>
        <v>0</v>
      </c>
      <c r="BP269" s="64">
        <f t="shared" si="47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4301011851</v>
      </c>
      <c r="D270" s="730">
        <v>4680115885820</v>
      </c>
      <c r="E270" s="731"/>
      <c r="F270" s="722">
        <v>0.4</v>
      </c>
      <c r="G270" s="32">
        <v>10</v>
      </c>
      <c r="H270" s="722">
        <v>4</v>
      </c>
      <c r="I270" s="722">
        <v>4.21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28"/>
      <c r="R270" s="728"/>
      <c r="S270" s="728"/>
      <c r="T270" s="729"/>
      <c r="U270" s="34"/>
      <c r="V270" s="34"/>
      <c r="W270" s="35" t="s">
        <v>69</v>
      </c>
      <c r="X270" s="723">
        <v>0</v>
      </c>
      <c r="Y270" s="724">
        <f t="shared" si="43"/>
        <v>0</v>
      </c>
      <c r="Z270" s="36" t="str">
        <f>IFERROR(IF(Y270=0,"",ROUNDUP(Y270/H270,0)*0.00902),"")</f>
        <v/>
      </c>
      <c r="AA270" s="56"/>
      <c r="AB270" s="57"/>
      <c r="AC270" s="353" t="s">
        <v>466</v>
      </c>
      <c r="AG270" s="64"/>
      <c r="AJ270" s="68"/>
      <c r="AK270" s="68">
        <v>0</v>
      </c>
      <c r="BB270" s="354" t="s">
        <v>1</v>
      </c>
      <c r="BM270" s="64">
        <f t="shared" si="44"/>
        <v>0</v>
      </c>
      <c r="BN270" s="64">
        <f t="shared" si="45"/>
        <v>0</v>
      </c>
      <c r="BO270" s="64">
        <f t="shared" si="46"/>
        <v>0</v>
      </c>
      <c r="BP270" s="64">
        <f t="shared" si="47"/>
        <v>0</v>
      </c>
    </row>
    <row r="271" spans="1:68" ht="27" hidden="1" customHeight="1" x14ac:dyDescent="0.25">
      <c r="A271" s="54" t="s">
        <v>467</v>
      </c>
      <c r="B271" s="54" t="s">
        <v>468</v>
      </c>
      <c r="C271" s="31">
        <v>4301011316</v>
      </c>
      <c r="D271" s="730">
        <v>4607091387438</v>
      </c>
      <c r="E271" s="731"/>
      <c r="F271" s="722">
        <v>0.5</v>
      </c>
      <c r="G271" s="32">
        <v>10</v>
      </c>
      <c r="H271" s="722">
        <v>5</v>
      </c>
      <c r="I271" s="722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0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28"/>
      <c r="R271" s="728"/>
      <c r="S271" s="728"/>
      <c r="T271" s="729"/>
      <c r="U271" s="34"/>
      <c r="V271" s="34"/>
      <c r="W271" s="35" t="s">
        <v>69</v>
      </c>
      <c r="X271" s="723">
        <v>0</v>
      </c>
      <c r="Y271" s="724">
        <f t="shared" si="43"/>
        <v>0</v>
      </c>
      <c r="Z271" s="36" t="str">
        <f>IFERROR(IF(Y271=0,"",ROUNDUP(Y271/H271,0)*0.00902),"")</f>
        <v/>
      </c>
      <c r="AA271" s="56"/>
      <c r="AB271" s="57"/>
      <c r="AC271" s="355" t="s">
        <v>469</v>
      </c>
      <c r="AG271" s="64"/>
      <c r="AJ271" s="68"/>
      <c r="AK271" s="68">
        <v>0</v>
      </c>
      <c r="BB271" s="356" t="s">
        <v>1</v>
      </c>
      <c r="BM271" s="64">
        <f t="shared" si="44"/>
        <v>0</v>
      </c>
      <c r="BN271" s="64">
        <f t="shared" si="45"/>
        <v>0</v>
      </c>
      <c r="BO271" s="64">
        <f t="shared" si="46"/>
        <v>0</v>
      </c>
      <c r="BP271" s="64">
        <f t="shared" si="47"/>
        <v>0</v>
      </c>
    </row>
    <row r="272" spans="1:68" hidden="1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80</v>
      </c>
      <c r="Q272" s="735"/>
      <c r="R272" s="735"/>
      <c r="S272" s="735"/>
      <c r="T272" s="735"/>
      <c r="U272" s="735"/>
      <c r="V272" s="736"/>
      <c r="W272" s="37" t="s">
        <v>81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hidden="1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80</v>
      </c>
      <c r="Q273" s="735"/>
      <c r="R273" s="735"/>
      <c r="S273" s="735"/>
      <c r="T273" s="735"/>
      <c r="U273" s="735"/>
      <c r="V273" s="736"/>
      <c r="W273" s="37" t="s">
        <v>69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hidden="1" customHeight="1" x14ac:dyDescent="0.25">
      <c r="A274" s="813" t="s">
        <v>470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hidden="1" customHeight="1" x14ac:dyDescent="0.25">
      <c r="A275" s="732" t="s">
        <v>90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hidden="1" customHeight="1" x14ac:dyDescent="0.25">
      <c r="A276" s="54" t="s">
        <v>471</v>
      </c>
      <c r="B276" s="54" t="s">
        <v>472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93</v>
      </c>
      <c r="L276" s="32"/>
      <c r="M276" s="33" t="s">
        <v>94</v>
      </c>
      <c r="N276" s="33"/>
      <c r="O276" s="32">
        <v>31</v>
      </c>
      <c r="P276" s="105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69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412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80</v>
      </c>
      <c r="Q277" s="735"/>
      <c r="R277" s="735"/>
      <c r="S277" s="735"/>
      <c r="T277" s="735"/>
      <c r="U277" s="735"/>
      <c r="V277" s="736"/>
      <c r="W277" s="37" t="s">
        <v>81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hidden="1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80</v>
      </c>
      <c r="Q278" s="735"/>
      <c r="R278" s="735"/>
      <c r="S278" s="735"/>
      <c r="T278" s="735"/>
      <c r="U278" s="735"/>
      <c r="V278" s="736"/>
      <c r="W278" s="37" t="s">
        <v>69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hidden="1" customHeight="1" x14ac:dyDescent="0.25">
      <c r="A279" s="813" t="s">
        <v>473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hidden="1" customHeight="1" x14ac:dyDescent="0.25">
      <c r="A280" s="732" t="s">
        <v>90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hidden="1" customHeight="1" x14ac:dyDescent="0.25">
      <c r="A281" s="54" t="s">
        <v>474</v>
      </c>
      <c r="B281" s="54" t="s">
        <v>475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93</v>
      </c>
      <c r="L281" s="32"/>
      <c r="M281" s="33" t="s">
        <v>103</v>
      </c>
      <c r="N281" s="33"/>
      <c r="O281" s="32">
        <v>35</v>
      </c>
      <c r="P281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69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95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476</v>
      </c>
      <c r="B282" s="54" t="s">
        <v>477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30</v>
      </c>
      <c r="P282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69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35</v>
      </c>
      <c r="P283" s="8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69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80</v>
      </c>
      <c r="Q284" s="735"/>
      <c r="R284" s="735"/>
      <c r="S284" s="735"/>
      <c r="T284" s="735"/>
      <c r="U284" s="735"/>
      <c r="V284" s="736"/>
      <c r="W284" s="37" t="s">
        <v>81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hidden="1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80</v>
      </c>
      <c r="Q285" s="735"/>
      <c r="R285" s="735"/>
      <c r="S285" s="735"/>
      <c r="T285" s="735"/>
      <c r="U285" s="735"/>
      <c r="V285" s="736"/>
      <c r="W285" s="37" t="s">
        <v>69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hidden="1" customHeight="1" x14ac:dyDescent="0.25">
      <c r="A286" s="813" t="s">
        <v>482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hidden="1" customHeight="1" x14ac:dyDescent="0.25">
      <c r="A287" s="732" t="s">
        <v>64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hidden="1" customHeight="1" x14ac:dyDescent="0.25">
      <c r="A288" s="54" t="s">
        <v>483</v>
      </c>
      <c r="B288" s="54" t="s">
        <v>484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101</v>
      </c>
      <c r="L288" s="32"/>
      <c r="M288" s="33" t="s">
        <v>68</v>
      </c>
      <c r="N288" s="33"/>
      <c r="O288" s="32">
        <v>40</v>
      </c>
      <c r="P288" s="11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69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485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486</v>
      </c>
      <c r="B289" s="54" t="s">
        <v>487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45</v>
      </c>
      <c r="P289" s="8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69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488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489</v>
      </c>
      <c r="B290" s="54" t="s">
        <v>490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67</v>
      </c>
      <c r="L290" s="32"/>
      <c r="M290" s="33" t="s">
        <v>133</v>
      </c>
      <c r="N290" s="33"/>
      <c r="O290" s="32">
        <v>40</v>
      </c>
      <c r="P290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69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491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492</v>
      </c>
      <c r="B291" s="54" t="s">
        <v>493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67</v>
      </c>
      <c r="L291" s="32" t="s">
        <v>102</v>
      </c>
      <c r="M291" s="33" t="s">
        <v>103</v>
      </c>
      <c r="N291" s="33"/>
      <c r="O291" s="32">
        <v>45</v>
      </c>
      <c r="P291" s="11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69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494</v>
      </c>
      <c r="AG291" s="64"/>
      <c r="AJ291" s="68" t="s">
        <v>104</v>
      </c>
      <c r="AK291" s="68">
        <v>436.8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495</v>
      </c>
      <c r="B292" s="54" t="s">
        <v>496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101</v>
      </c>
      <c r="L292" s="32"/>
      <c r="M292" s="33" t="s">
        <v>68</v>
      </c>
      <c r="N292" s="33"/>
      <c r="O292" s="32">
        <v>45</v>
      </c>
      <c r="P292" s="1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497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80</v>
      </c>
      <c r="Q293" s="735"/>
      <c r="R293" s="735"/>
      <c r="S293" s="735"/>
      <c r="T293" s="735"/>
      <c r="U293" s="735"/>
      <c r="V293" s="736"/>
      <c r="W293" s="37" t="s">
        <v>81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hidden="1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80</v>
      </c>
      <c r="Q294" s="735"/>
      <c r="R294" s="735"/>
      <c r="S294" s="735"/>
      <c r="T294" s="735"/>
      <c r="U294" s="735"/>
      <c r="V294" s="736"/>
      <c r="W294" s="37" t="s">
        <v>69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hidden="1" customHeight="1" x14ac:dyDescent="0.25">
      <c r="A295" s="813" t="s">
        <v>498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hidden="1" customHeight="1" x14ac:dyDescent="0.25">
      <c r="A296" s="732" t="s">
        <v>90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hidden="1" customHeight="1" x14ac:dyDescent="0.25">
      <c r="A297" s="54" t="s">
        <v>499</v>
      </c>
      <c r="B297" s="54" t="s">
        <v>500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101</v>
      </c>
      <c r="L297" s="32"/>
      <c r="M297" s="33" t="s">
        <v>103</v>
      </c>
      <c r="N297" s="33"/>
      <c r="O297" s="32">
        <v>45</v>
      </c>
      <c r="P297" s="110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69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501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80</v>
      </c>
      <c r="Q298" s="735"/>
      <c r="R298" s="735"/>
      <c r="S298" s="735"/>
      <c r="T298" s="735"/>
      <c r="U298" s="735"/>
      <c r="V298" s="736"/>
      <c r="W298" s="37" t="s">
        <v>81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hidden="1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80</v>
      </c>
      <c r="Q299" s="735"/>
      <c r="R299" s="735"/>
      <c r="S299" s="735"/>
      <c r="T299" s="735"/>
      <c r="U299" s="735"/>
      <c r="V299" s="736"/>
      <c r="W299" s="37" t="s">
        <v>69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hidden="1" customHeight="1" x14ac:dyDescent="0.25">
      <c r="A300" s="732" t="s">
        <v>148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hidden="1" customHeight="1" x14ac:dyDescent="0.25">
      <c r="A301" s="54" t="s">
        <v>502</v>
      </c>
      <c r="B301" s="54" t="s">
        <v>503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111</v>
      </c>
      <c r="L301" s="32"/>
      <c r="M301" s="33" t="s">
        <v>68</v>
      </c>
      <c r="N301" s="33"/>
      <c r="O301" s="32">
        <v>40</v>
      </c>
      <c r="P301" s="10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69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504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80</v>
      </c>
      <c r="Q302" s="735"/>
      <c r="R302" s="735"/>
      <c r="S302" s="735"/>
      <c r="T302" s="735"/>
      <c r="U302" s="735"/>
      <c r="V302" s="736"/>
      <c r="W302" s="37" t="s">
        <v>81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hidden="1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80</v>
      </c>
      <c r="Q303" s="735"/>
      <c r="R303" s="735"/>
      <c r="S303" s="735"/>
      <c r="T303" s="735"/>
      <c r="U303" s="735"/>
      <c r="V303" s="736"/>
      <c r="W303" s="37" t="s">
        <v>69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hidden="1" customHeight="1" x14ac:dyDescent="0.25">
      <c r="A304" s="732" t="s">
        <v>64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hidden="1" customHeight="1" x14ac:dyDescent="0.25">
      <c r="A305" s="54" t="s">
        <v>505</v>
      </c>
      <c r="B305" s="54" t="s">
        <v>506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101</v>
      </c>
      <c r="L305" s="32"/>
      <c r="M305" s="33" t="s">
        <v>103</v>
      </c>
      <c r="N305" s="33"/>
      <c r="O305" s="32">
        <v>45</v>
      </c>
      <c r="P305" s="8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69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507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80</v>
      </c>
      <c r="Q306" s="735"/>
      <c r="R306" s="735"/>
      <c r="S306" s="735"/>
      <c r="T306" s="735"/>
      <c r="U306" s="735"/>
      <c r="V306" s="736"/>
      <c r="W306" s="37" t="s">
        <v>81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hidden="1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80</v>
      </c>
      <c r="Q307" s="735"/>
      <c r="R307" s="735"/>
      <c r="S307" s="735"/>
      <c r="T307" s="735"/>
      <c r="U307" s="735"/>
      <c r="V307" s="736"/>
      <c r="W307" s="37" t="s">
        <v>69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hidden="1" customHeight="1" x14ac:dyDescent="0.25">
      <c r="A308" s="813" t="s">
        <v>508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hidden="1" customHeight="1" x14ac:dyDescent="0.25">
      <c r="A309" s="732" t="s">
        <v>90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hidden="1" customHeight="1" x14ac:dyDescent="0.25">
      <c r="A310" s="54" t="s">
        <v>509</v>
      </c>
      <c r="B310" s="54" t="s">
        <v>510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91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69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511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80</v>
      </c>
      <c r="Q311" s="735"/>
      <c r="R311" s="735"/>
      <c r="S311" s="735"/>
      <c r="T311" s="735"/>
      <c r="U311" s="735"/>
      <c r="V311" s="736"/>
      <c r="W311" s="37" t="s">
        <v>81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hidden="1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80</v>
      </c>
      <c r="Q312" s="735"/>
      <c r="R312" s="735"/>
      <c r="S312" s="735"/>
      <c r="T312" s="735"/>
      <c r="U312" s="735"/>
      <c r="V312" s="736"/>
      <c r="W312" s="37" t="s">
        <v>69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hidden="1" customHeight="1" x14ac:dyDescent="0.25">
      <c r="A313" s="732" t="s">
        <v>148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hidden="1" customHeight="1" x14ac:dyDescent="0.25">
      <c r="A314" s="54" t="s">
        <v>512</v>
      </c>
      <c r="B314" s="54" t="s">
        <v>513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111</v>
      </c>
      <c r="L314" s="32"/>
      <c r="M314" s="33" t="s">
        <v>68</v>
      </c>
      <c r="N314" s="33"/>
      <c r="O314" s="32">
        <v>40</v>
      </c>
      <c r="P314" s="10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69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514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80</v>
      </c>
      <c r="Q315" s="735"/>
      <c r="R315" s="735"/>
      <c r="S315" s="735"/>
      <c r="T315" s="735"/>
      <c r="U315" s="735"/>
      <c r="V315" s="736"/>
      <c r="W315" s="37" t="s">
        <v>81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hidden="1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80</v>
      </c>
      <c r="Q316" s="735"/>
      <c r="R316" s="735"/>
      <c r="S316" s="735"/>
      <c r="T316" s="735"/>
      <c r="U316" s="735"/>
      <c r="V316" s="736"/>
      <c r="W316" s="37" t="s">
        <v>69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hidden="1" customHeight="1" x14ac:dyDescent="0.25">
      <c r="A317" s="732" t="s">
        <v>64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hidden="1" customHeight="1" x14ac:dyDescent="0.25">
      <c r="A318" s="54" t="s">
        <v>515</v>
      </c>
      <c r="B318" s="54" t="s">
        <v>516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67</v>
      </c>
      <c r="L318" s="32"/>
      <c r="M318" s="33" t="s">
        <v>103</v>
      </c>
      <c r="N318" s="33"/>
      <c r="O318" s="32">
        <v>45</v>
      </c>
      <c r="P318" s="10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517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518</v>
      </c>
      <c r="B319" s="54" t="s">
        <v>519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67</v>
      </c>
      <c r="L319" s="32"/>
      <c r="M319" s="33" t="s">
        <v>103</v>
      </c>
      <c r="N319" s="33"/>
      <c r="O319" s="32">
        <v>40</v>
      </c>
      <c r="P319" s="11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69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520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80</v>
      </c>
      <c r="Q320" s="735"/>
      <c r="R320" s="735"/>
      <c r="S320" s="735"/>
      <c r="T320" s="735"/>
      <c r="U320" s="735"/>
      <c r="V320" s="736"/>
      <c r="W320" s="37" t="s">
        <v>81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hidden="1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80</v>
      </c>
      <c r="Q321" s="735"/>
      <c r="R321" s="735"/>
      <c r="S321" s="735"/>
      <c r="T321" s="735"/>
      <c r="U321" s="735"/>
      <c r="V321" s="736"/>
      <c r="W321" s="37" t="s">
        <v>69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hidden="1" customHeight="1" x14ac:dyDescent="0.25">
      <c r="A322" s="813" t="s">
        <v>521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hidden="1" customHeight="1" x14ac:dyDescent="0.25">
      <c r="A323" s="732" t="s">
        <v>90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hidden="1" customHeight="1" x14ac:dyDescent="0.25">
      <c r="A324" s="54" t="s">
        <v>522</v>
      </c>
      <c r="B324" s="54" t="s">
        <v>523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69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412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80</v>
      </c>
      <c r="Q325" s="735"/>
      <c r="R325" s="735"/>
      <c r="S325" s="735"/>
      <c r="T325" s="735"/>
      <c r="U325" s="735"/>
      <c r="V325" s="736"/>
      <c r="W325" s="37" t="s">
        <v>81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hidden="1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80</v>
      </c>
      <c r="Q326" s="735"/>
      <c r="R326" s="735"/>
      <c r="S326" s="735"/>
      <c r="T326" s="735"/>
      <c r="U326" s="735"/>
      <c r="V326" s="736"/>
      <c r="W326" s="37" t="s">
        <v>69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hidden="1" customHeight="1" x14ac:dyDescent="0.25">
      <c r="A327" s="732" t="s">
        <v>148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524</v>
      </c>
      <c r="B328" s="54" t="s">
        <v>525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111</v>
      </c>
      <c r="L328" s="32"/>
      <c r="M328" s="33" t="s">
        <v>68</v>
      </c>
      <c r="N328" s="33"/>
      <c r="O328" s="32">
        <v>40</v>
      </c>
      <c r="P328" s="7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69</v>
      </c>
      <c r="X328" s="723">
        <v>70</v>
      </c>
      <c r="Y328" s="724">
        <f>IFERROR(IF(X328="",0,CEILING((X328/$H328),1)*$H328),"")</f>
        <v>71.400000000000006</v>
      </c>
      <c r="Z328" s="36">
        <f>IFERROR(IF(Y328=0,"",ROUNDUP(Y328/H328,0)*0.00502),"")</f>
        <v>0.17068</v>
      </c>
      <c r="AA328" s="56"/>
      <c r="AB328" s="57"/>
      <c r="AC328" s="391" t="s">
        <v>526</v>
      </c>
      <c r="AG328" s="64"/>
      <c r="AJ328" s="68"/>
      <c r="AK328" s="68">
        <v>0</v>
      </c>
      <c r="BB328" s="392" t="s">
        <v>1</v>
      </c>
      <c r="BM328" s="64">
        <f>IFERROR(X328*I328/H328,"0")</f>
        <v>73.333333333333329</v>
      </c>
      <c r="BN328" s="64">
        <f>IFERROR(Y328*I328/H328,"0")</f>
        <v>74.8</v>
      </c>
      <c r="BO328" s="64">
        <f>IFERROR(1/J328*(X328/H328),"0")</f>
        <v>0.14245014245014245</v>
      </c>
      <c r="BP328" s="64">
        <f>IFERROR(1/J328*(Y328/H328),"0")</f>
        <v>0.14529914529914531</v>
      </c>
    </row>
    <row r="329" spans="1:68" ht="27" hidden="1" customHeight="1" x14ac:dyDescent="0.25">
      <c r="A329" s="54" t="s">
        <v>527</v>
      </c>
      <c r="B329" s="54" t="s">
        <v>528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111</v>
      </c>
      <c r="L329" s="32"/>
      <c r="M329" s="33" t="s">
        <v>68</v>
      </c>
      <c r="N329" s="33"/>
      <c r="O329" s="32">
        <v>40</v>
      </c>
      <c r="P329" s="7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69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526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80</v>
      </c>
      <c r="Q330" s="735"/>
      <c r="R330" s="735"/>
      <c r="S330" s="735"/>
      <c r="T330" s="735"/>
      <c r="U330" s="735"/>
      <c r="V330" s="736"/>
      <c r="W330" s="37" t="s">
        <v>81</v>
      </c>
      <c r="X330" s="725">
        <f>IFERROR(X328/H328,"0")+IFERROR(X329/H329,"0")</f>
        <v>33.333333333333329</v>
      </c>
      <c r="Y330" s="725">
        <f>IFERROR(Y328/H328,"0")+IFERROR(Y329/H329,"0")</f>
        <v>34</v>
      </c>
      <c r="Z330" s="725">
        <f>IFERROR(IF(Z328="",0,Z328),"0")+IFERROR(IF(Z329="",0,Z329),"0")</f>
        <v>0.17068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80</v>
      </c>
      <c r="Q331" s="735"/>
      <c r="R331" s="735"/>
      <c r="S331" s="735"/>
      <c r="T331" s="735"/>
      <c r="U331" s="735"/>
      <c r="V331" s="736"/>
      <c r="W331" s="37" t="s">
        <v>69</v>
      </c>
      <c r="X331" s="725">
        <f>IFERROR(SUM(X328:X329),"0")</f>
        <v>70</v>
      </c>
      <c r="Y331" s="725">
        <f>IFERROR(SUM(Y328:Y329),"0")</f>
        <v>71.400000000000006</v>
      </c>
      <c r="Z331" s="37"/>
      <c r="AA331" s="726"/>
      <c r="AB331" s="726"/>
      <c r="AC331" s="726"/>
    </row>
    <row r="332" spans="1:68" ht="14.25" hidden="1" customHeight="1" x14ac:dyDescent="0.25">
      <c r="A332" s="732" t="s">
        <v>64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hidden="1" customHeight="1" x14ac:dyDescent="0.25">
      <c r="A333" s="54" t="s">
        <v>529</v>
      </c>
      <c r="B333" s="54" t="s">
        <v>530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67</v>
      </c>
      <c r="L333" s="32"/>
      <c r="M333" s="33" t="s">
        <v>103</v>
      </c>
      <c r="N333" s="33"/>
      <c r="O333" s="32">
        <v>40</v>
      </c>
      <c r="P333" s="101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69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531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80</v>
      </c>
      <c r="Q334" s="735"/>
      <c r="R334" s="735"/>
      <c r="S334" s="735"/>
      <c r="T334" s="735"/>
      <c r="U334" s="735"/>
      <c r="V334" s="736"/>
      <c r="W334" s="37" t="s">
        <v>81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hidden="1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80</v>
      </c>
      <c r="Q335" s="735"/>
      <c r="R335" s="735"/>
      <c r="S335" s="735"/>
      <c r="T335" s="735"/>
      <c r="U335" s="735"/>
      <c r="V335" s="736"/>
      <c r="W335" s="37" t="s">
        <v>69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hidden="1" customHeight="1" x14ac:dyDescent="0.25">
      <c r="A336" s="813" t="s">
        <v>532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hidden="1" customHeight="1" x14ac:dyDescent="0.25">
      <c r="A337" s="732" t="s">
        <v>90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hidden="1" customHeight="1" x14ac:dyDescent="0.25">
      <c r="A338" s="54" t="s">
        <v>533</v>
      </c>
      <c r="B338" s="54" t="s">
        <v>534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111</v>
      </c>
      <c r="L338" s="32"/>
      <c r="M338" s="33" t="s">
        <v>103</v>
      </c>
      <c r="N338" s="33"/>
      <c r="O338" s="32">
        <v>55</v>
      </c>
      <c r="P338" s="11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69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535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80</v>
      </c>
      <c r="Q339" s="735"/>
      <c r="R339" s="735"/>
      <c r="S339" s="735"/>
      <c r="T339" s="735"/>
      <c r="U339" s="735"/>
      <c r="V339" s="736"/>
      <c r="W339" s="37" t="s">
        <v>81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hidden="1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80</v>
      </c>
      <c r="Q340" s="735"/>
      <c r="R340" s="735"/>
      <c r="S340" s="735"/>
      <c r="T340" s="735"/>
      <c r="U340" s="735"/>
      <c r="V340" s="736"/>
      <c r="W340" s="37" t="s">
        <v>69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hidden="1" customHeight="1" x14ac:dyDescent="0.25">
      <c r="A341" s="813" t="s">
        <v>536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hidden="1" customHeight="1" x14ac:dyDescent="0.25">
      <c r="A342" s="732" t="s">
        <v>90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hidden="1" customHeight="1" x14ac:dyDescent="0.25">
      <c r="A343" s="54" t="s">
        <v>537</v>
      </c>
      <c r="B343" s="54" t="s">
        <v>538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93</v>
      </c>
      <c r="L343" s="32"/>
      <c r="M343" s="33" t="s">
        <v>103</v>
      </c>
      <c r="N343" s="33"/>
      <c r="O343" s="32">
        <v>55</v>
      </c>
      <c r="P343" s="10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69</v>
      </c>
      <c r="X343" s="723">
        <v>0</v>
      </c>
      <c r="Y343" s="724">
        <f t="shared" ref="Y343:Y350" si="48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539</v>
      </c>
      <c r="AG343" s="64"/>
      <c r="AJ343" s="68"/>
      <c r="AK343" s="68">
        <v>0</v>
      </c>
      <c r="BB343" s="400" t="s">
        <v>1</v>
      </c>
      <c r="BM343" s="64">
        <f t="shared" ref="BM343:BM350" si="49">IFERROR(X343*I343/H343,"0")</f>
        <v>0</v>
      </c>
      <c r="BN343" s="64">
        <f t="shared" ref="BN343:BN350" si="50">IFERROR(Y343*I343/H343,"0")</f>
        <v>0</v>
      </c>
      <c r="BO343" s="64">
        <f t="shared" ref="BO343:BO350" si="51">IFERROR(1/J343*(X343/H343),"0")</f>
        <v>0</v>
      </c>
      <c r="BP343" s="64">
        <f t="shared" ref="BP343:BP350" si="52">IFERROR(1/J343*(Y343/H343),"0")</f>
        <v>0</v>
      </c>
    </row>
    <row r="344" spans="1:68" ht="27" hidden="1" customHeight="1" x14ac:dyDescent="0.25">
      <c r="A344" s="54" t="s">
        <v>540</v>
      </c>
      <c r="B344" s="54" t="s">
        <v>541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93</v>
      </c>
      <c r="L344" s="32" t="s">
        <v>542</v>
      </c>
      <c r="M344" s="33" t="s">
        <v>103</v>
      </c>
      <c r="N344" s="33"/>
      <c r="O344" s="32">
        <v>55</v>
      </c>
      <c r="P344" s="11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69</v>
      </c>
      <c r="X344" s="723">
        <v>0</v>
      </c>
      <c r="Y344" s="724">
        <f t="shared" si="48"/>
        <v>0</v>
      </c>
      <c r="Z344" s="36" t="str">
        <f>IFERROR(IF(Y344=0,"",ROUNDUP(Y344/H344,0)*0.01898),"")</f>
        <v/>
      </c>
      <c r="AA344" s="56"/>
      <c r="AB344" s="57"/>
      <c r="AC344" s="401" t="s">
        <v>543</v>
      </c>
      <c r="AG344" s="64"/>
      <c r="AJ344" s="68" t="s">
        <v>544</v>
      </c>
      <c r="AK344" s="68">
        <v>86.4</v>
      </c>
      <c r="BB344" s="402" t="s">
        <v>1</v>
      </c>
      <c r="BM344" s="64">
        <f t="shared" si="49"/>
        <v>0</v>
      </c>
      <c r="BN344" s="64">
        <f t="shared" si="50"/>
        <v>0</v>
      </c>
      <c r="BO344" s="64">
        <f t="shared" si="51"/>
        <v>0</v>
      </c>
      <c r="BP344" s="64">
        <f t="shared" si="52"/>
        <v>0</v>
      </c>
    </row>
    <row r="345" spans="1:68" ht="27" hidden="1" customHeight="1" x14ac:dyDescent="0.25">
      <c r="A345" s="54" t="s">
        <v>540</v>
      </c>
      <c r="B345" s="54" t="s">
        <v>545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93</v>
      </c>
      <c r="L345" s="32"/>
      <c r="M345" s="33" t="s">
        <v>422</v>
      </c>
      <c r="N345" s="33"/>
      <c r="O345" s="32">
        <v>55</v>
      </c>
      <c r="P345" s="10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69</v>
      </c>
      <c r="X345" s="723">
        <v>0</v>
      </c>
      <c r="Y345" s="724">
        <f t="shared" si="48"/>
        <v>0</v>
      </c>
      <c r="Z345" s="36" t="str">
        <f>IFERROR(IF(Y345=0,"",ROUNDUP(Y345/H345,0)*0.02039),"")</f>
        <v/>
      </c>
      <c r="AA345" s="56"/>
      <c r="AB345" s="57"/>
      <c r="AC345" s="403" t="s">
        <v>546</v>
      </c>
      <c r="AG345" s="64"/>
      <c r="AJ345" s="68"/>
      <c r="AK345" s="68">
        <v>0</v>
      </c>
      <c r="BB345" s="404" t="s">
        <v>1</v>
      </c>
      <c r="BM345" s="64">
        <f t="shared" si="49"/>
        <v>0</v>
      </c>
      <c r="BN345" s="64">
        <f t="shared" si="50"/>
        <v>0</v>
      </c>
      <c r="BO345" s="64">
        <f t="shared" si="51"/>
        <v>0</v>
      </c>
      <c r="BP345" s="64">
        <f t="shared" si="52"/>
        <v>0</v>
      </c>
    </row>
    <row r="346" spans="1:68" ht="37.5" hidden="1" customHeight="1" x14ac:dyDescent="0.25">
      <c r="A346" s="54" t="s">
        <v>547</v>
      </c>
      <c r="B346" s="54" t="s">
        <v>548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9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69</v>
      </c>
      <c r="X346" s="723">
        <v>0</v>
      </c>
      <c r="Y346" s="724">
        <f t="shared" si="48"/>
        <v>0</v>
      </c>
      <c r="Z346" s="36" t="str">
        <f>IFERROR(IF(Y346=0,"",ROUNDUP(Y346/H346,0)*0.01898),"")</f>
        <v/>
      </c>
      <c r="AA346" s="56"/>
      <c r="AB346" s="57"/>
      <c r="AC346" s="405" t="s">
        <v>549</v>
      </c>
      <c r="AG346" s="64"/>
      <c r="AJ346" s="68"/>
      <c r="AK346" s="68">
        <v>0</v>
      </c>
      <c r="BB346" s="406" t="s">
        <v>1</v>
      </c>
      <c r="BM346" s="64">
        <f t="shared" si="49"/>
        <v>0</v>
      </c>
      <c r="BN346" s="64">
        <f t="shared" si="50"/>
        <v>0</v>
      </c>
      <c r="BO346" s="64">
        <f t="shared" si="51"/>
        <v>0</v>
      </c>
      <c r="BP346" s="64">
        <f t="shared" si="52"/>
        <v>0</v>
      </c>
    </row>
    <row r="347" spans="1:68" ht="27" hidden="1" customHeight="1" x14ac:dyDescent="0.25">
      <c r="A347" s="54" t="s">
        <v>550</v>
      </c>
      <c r="B347" s="54" t="s">
        <v>551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101</v>
      </c>
      <c r="L347" s="32"/>
      <c r="M347" s="33" t="s">
        <v>94</v>
      </c>
      <c r="N347" s="33"/>
      <c r="O347" s="32">
        <v>55</v>
      </c>
      <c r="P347" s="10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69</v>
      </c>
      <c r="X347" s="723">
        <v>0</v>
      </c>
      <c r="Y347" s="724">
        <f t="shared" si="48"/>
        <v>0</v>
      </c>
      <c r="Z347" s="36" t="str">
        <f>IFERROR(IF(Y347=0,"",ROUNDUP(Y347/H347,0)*0.00902),"")</f>
        <v/>
      </c>
      <c r="AA347" s="56"/>
      <c r="AB347" s="57"/>
      <c r="AC347" s="407" t="s">
        <v>552</v>
      </c>
      <c r="AG347" s="64"/>
      <c r="AJ347" s="68"/>
      <c r="AK347" s="68">
        <v>0</v>
      </c>
      <c r="BB347" s="408" t="s">
        <v>1</v>
      </c>
      <c r="BM347" s="64">
        <f t="shared" si="49"/>
        <v>0</v>
      </c>
      <c r="BN347" s="64">
        <f t="shared" si="50"/>
        <v>0</v>
      </c>
      <c r="BO347" s="64">
        <f t="shared" si="51"/>
        <v>0</v>
      </c>
      <c r="BP347" s="64">
        <f t="shared" si="52"/>
        <v>0</v>
      </c>
    </row>
    <row r="348" spans="1:68" ht="27" hidden="1" customHeight="1" x14ac:dyDescent="0.25">
      <c r="A348" s="54" t="s">
        <v>553</v>
      </c>
      <c r="B348" s="54" t="s">
        <v>554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101</v>
      </c>
      <c r="L348" s="32"/>
      <c r="M348" s="33" t="s">
        <v>94</v>
      </c>
      <c r="N348" s="33"/>
      <c r="O348" s="32">
        <v>90</v>
      </c>
      <c r="P348" s="10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69</v>
      </c>
      <c r="X348" s="723">
        <v>0</v>
      </c>
      <c r="Y348" s="724">
        <f t="shared" si="48"/>
        <v>0</v>
      </c>
      <c r="Z348" s="36" t="str">
        <f>IFERROR(IF(Y348=0,"",ROUNDUP(Y348/H348,0)*0.00902),"")</f>
        <v/>
      </c>
      <c r="AA348" s="56"/>
      <c r="AB348" s="57"/>
      <c r="AC348" s="409" t="s">
        <v>555</v>
      </c>
      <c r="AG348" s="64"/>
      <c r="AJ348" s="68"/>
      <c r="AK348" s="68">
        <v>0</v>
      </c>
      <c r="BB348" s="410" t="s">
        <v>1</v>
      </c>
      <c r="BM348" s="64">
        <f t="shared" si="49"/>
        <v>0</v>
      </c>
      <c r="BN348" s="64">
        <f t="shared" si="50"/>
        <v>0</v>
      </c>
      <c r="BO348" s="64">
        <f t="shared" si="51"/>
        <v>0</v>
      </c>
      <c r="BP348" s="64">
        <f t="shared" si="52"/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4301011859</v>
      </c>
      <c r="D349" s="730">
        <v>4680115885608</v>
      </c>
      <c r="E349" s="731"/>
      <c r="F349" s="722">
        <v>0.4</v>
      </c>
      <c r="G349" s="32">
        <v>10</v>
      </c>
      <c r="H349" s="722">
        <v>4</v>
      </c>
      <c r="I349" s="722">
        <v>4.21</v>
      </c>
      <c r="J349" s="32">
        <v>132</v>
      </c>
      <c r="K349" s="32" t="s">
        <v>101</v>
      </c>
      <c r="L349" s="32"/>
      <c r="M349" s="33" t="s">
        <v>94</v>
      </c>
      <c r="N349" s="33"/>
      <c r="O349" s="32">
        <v>55</v>
      </c>
      <c r="P349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9" s="728"/>
      <c r="R349" s="728"/>
      <c r="S349" s="728"/>
      <c r="T349" s="729"/>
      <c r="U349" s="34"/>
      <c r="V349" s="34"/>
      <c r="W349" s="35" t="s">
        <v>69</v>
      </c>
      <c r="X349" s="723">
        <v>0</v>
      </c>
      <c r="Y349" s="724">
        <f t="shared" si="48"/>
        <v>0</v>
      </c>
      <c r="Z349" s="36" t="str">
        <f>IFERROR(IF(Y349=0,"",ROUNDUP(Y349/H349,0)*0.00902),"")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49"/>
        <v>0</v>
      </c>
      <c r="BN349" s="64">
        <f t="shared" si="50"/>
        <v>0</v>
      </c>
      <c r="BO349" s="64">
        <f t="shared" si="51"/>
        <v>0</v>
      </c>
      <c r="BP349" s="64">
        <f t="shared" si="52"/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4301011337</v>
      </c>
      <c r="D350" s="730">
        <v>4607091386011</v>
      </c>
      <c r="E350" s="731"/>
      <c r="F350" s="722">
        <v>0.5</v>
      </c>
      <c r="G350" s="32">
        <v>10</v>
      </c>
      <c r="H350" s="722">
        <v>5</v>
      </c>
      <c r="I350" s="722">
        <v>5.21</v>
      </c>
      <c r="J350" s="32">
        <v>132</v>
      </c>
      <c r="K350" s="32" t="s">
        <v>101</v>
      </c>
      <c r="L350" s="32"/>
      <c r="M350" s="33" t="s">
        <v>94</v>
      </c>
      <c r="N350" s="33"/>
      <c r="O350" s="32">
        <v>55</v>
      </c>
      <c r="P350" s="9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0" s="728"/>
      <c r="R350" s="728"/>
      <c r="S350" s="728"/>
      <c r="T350" s="729"/>
      <c r="U350" s="34"/>
      <c r="V350" s="34"/>
      <c r="W350" s="35" t="s">
        <v>69</v>
      </c>
      <c r="X350" s="723">
        <v>0</v>
      </c>
      <c r="Y350" s="724">
        <f t="shared" si="48"/>
        <v>0</v>
      </c>
      <c r="Z350" s="36" t="str">
        <f>IFERROR(IF(Y350=0,"",ROUNDUP(Y350/H350,0)*0.00902),"")</f>
        <v/>
      </c>
      <c r="AA350" s="56"/>
      <c r="AB350" s="57"/>
      <c r="AC350" s="413" t="s">
        <v>560</v>
      </c>
      <c r="AG350" s="64"/>
      <c r="AJ350" s="68"/>
      <c r="AK350" s="68">
        <v>0</v>
      </c>
      <c r="BB350" s="414" t="s">
        <v>1</v>
      </c>
      <c r="BM350" s="64">
        <f t="shared" si="49"/>
        <v>0</v>
      </c>
      <c r="BN350" s="64">
        <f t="shared" si="50"/>
        <v>0</v>
      </c>
      <c r="BO350" s="64">
        <f t="shared" si="51"/>
        <v>0</v>
      </c>
      <c r="BP350" s="64">
        <f t="shared" si="52"/>
        <v>0</v>
      </c>
    </row>
    <row r="351" spans="1:68" hidden="1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80</v>
      </c>
      <c r="Q351" s="735"/>
      <c r="R351" s="735"/>
      <c r="S351" s="735"/>
      <c r="T351" s="735"/>
      <c r="U351" s="735"/>
      <c r="V351" s="736"/>
      <c r="W351" s="37" t="s">
        <v>81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hidden="1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80</v>
      </c>
      <c r="Q352" s="735"/>
      <c r="R352" s="735"/>
      <c r="S352" s="735"/>
      <c r="T352" s="735"/>
      <c r="U352" s="735"/>
      <c r="V352" s="736"/>
      <c r="W352" s="37" t="s">
        <v>69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hidden="1" customHeight="1" x14ac:dyDescent="0.25">
      <c r="A353" s="732" t="s">
        <v>148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hidden="1" customHeight="1" x14ac:dyDescent="0.25">
      <c r="A354" s="54" t="s">
        <v>561</v>
      </c>
      <c r="B354" s="54" t="s">
        <v>562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101</v>
      </c>
      <c r="L354" s="32"/>
      <c r="M354" s="33" t="s">
        <v>68</v>
      </c>
      <c r="N354" s="33"/>
      <c r="O354" s="32">
        <v>35</v>
      </c>
      <c r="P354" s="10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69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563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564</v>
      </c>
      <c r="B355" s="54" t="s">
        <v>565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101</v>
      </c>
      <c r="L355" s="32"/>
      <c r="M355" s="33" t="s">
        <v>68</v>
      </c>
      <c r="N355" s="33"/>
      <c r="O355" s="32">
        <v>40</v>
      </c>
      <c r="P355" s="11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69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566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567</v>
      </c>
      <c r="B356" s="54" t="s">
        <v>568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101</v>
      </c>
      <c r="L356" s="32"/>
      <c r="M356" s="33" t="s">
        <v>68</v>
      </c>
      <c r="N356" s="33"/>
      <c r="O356" s="32">
        <v>45</v>
      </c>
      <c r="P356" s="9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569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570</v>
      </c>
      <c r="B357" s="54" t="s">
        <v>571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111</v>
      </c>
      <c r="L357" s="32"/>
      <c r="M357" s="33" t="s">
        <v>68</v>
      </c>
      <c r="N357" s="33"/>
      <c r="O357" s="32">
        <v>40</v>
      </c>
      <c r="P357" s="10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566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80</v>
      </c>
      <c r="Q358" s="735"/>
      <c r="R358" s="735"/>
      <c r="S358" s="735"/>
      <c r="T358" s="735"/>
      <c r="U358" s="735"/>
      <c r="V358" s="736"/>
      <c r="W358" s="37" t="s">
        <v>81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hidden="1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80</v>
      </c>
      <c r="Q359" s="735"/>
      <c r="R359" s="735"/>
      <c r="S359" s="735"/>
      <c r="T359" s="735"/>
      <c r="U359" s="735"/>
      <c r="V359" s="736"/>
      <c r="W359" s="37" t="s">
        <v>69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hidden="1" customHeight="1" x14ac:dyDescent="0.25">
      <c r="A360" s="732" t="s">
        <v>64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hidden="1" customHeight="1" x14ac:dyDescent="0.25">
      <c r="A361" s="54" t="s">
        <v>572</v>
      </c>
      <c r="B361" s="54" t="s">
        <v>573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93</v>
      </c>
      <c r="L361" s="32"/>
      <c r="M361" s="33" t="s">
        <v>103</v>
      </c>
      <c r="N361" s="33"/>
      <c r="O361" s="32">
        <v>40</v>
      </c>
      <c r="P361" s="9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69</v>
      </c>
      <c r="X361" s="723">
        <v>0</v>
      </c>
      <c r="Y361" s="724">
        <f t="shared" ref="Y361:Y366" si="53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574</v>
      </c>
      <c r="AG361" s="64"/>
      <c r="AJ361" s="68"/>
      <c r="AK361" s="68">
        <v>0</v>
      </c>
      <c r="BB361" s="424" t="s">
        <v>1</v>
      </c>
      <c r="BM361" s="64">
        <f t="shared" ref="BM361:BM366" si="54">IFERROR(X361*I361/H361,"0")</f>
        <v>0</v>
      </c>
      <c r="BN361" s="64">
        <f t="shared" ref="BN361:BN366" si="55">IFERROR(Y361*I361/H361,"0")</f>
        <v>0</v>
      </c>
      <c r="BO361" s="64">
        <f t="shared" ref="BO361:BO366" si="56">IFERROR(1/J361*(X361/H361),"0")</f>
        <v>0</v>
      </c>
      <c r="BP361" s="64">
        <f t="shared" ref="BP361:BP366" si="57">IFERROR(1/J361*(Y361/H361),"0")</f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93</v>
      </c>
      <c r="L362" s="32"/>
      <c r="M362" s="33" t="s">
        <v>103</v>
      </c>
      <c r="N362" s="33"/>
      <c r="O362" s="32">
        <v>40</v>
      </c>
      <c r="P362" s="10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69</v>
      </c>
      <c r="X362" s="723">
        <v>0</v>
      </c>
      <c r="Y362" s="724">
        <f t="shared" si="53"/>
        <v>0</v>
      </c>
      <c r="Z362" s="36" t="str">
        <f>IFERROR(IF(Y362=0,"",ROUNDUP(Y362/H362,0)*0.01898),"")</f>
        <v/>
      </c>
      <c r="AA362" s="56"/>
      <c r="AB362" s="57"/>
      <c r="AC362" s="425" t="s">
        <v>577</v>
      </c>
      <c r="AG362" s="64"/>
      <c r="AJ362" s="68"/>
      <c r="AK362" s="68">
        <v>0</v>
      </c>
      <c r="BB362" s="426" t="s">
        <v>1</v>
      </c>
      <c r="BM362" s="64">
        <f t="shared" si="54"/>
        <v>0</v>
      </c>
      <c r="BN362" s="64">
        <f t="shared" si="55"/>
        <v>0</v>
      </c>
      <c r="BO362" s="64">
        <f t="shared" si="56"/>
        <v>0</v>
      </c>
      <c r="BP362" s="64">
        <f t="shared" si="57"/>
        <v>0</v>
      </c>
    </row>
    <row r="363" spans="1:68" ht="27" hidden="1" customHeight="1" x14ac:dyDescent="0.25">
      <c r="A363" s="54" t="s">
        <v>578</v>
      </c>
      <c r="B363" s="54" t="s">
        <v>579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93</v>
      </c>
      <c r="L363" s="32"/>
      <c r="M363" s="33" t="s">
        <v>103</v>
      </c>
      <c r="N363" s="33"/>
      <c r="O363" s="32">
        <v>40</v>
      </c>
      <c r="P363" s="11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69</v>
      </c>
      <c r="X363" s="723">
        <v>0</v>
      </c>
      <c r="Y363" s="724">
        <f t="shared" si="53"/>
        <v>0</v>
      </c>
      <c r="Z363" s="36" t="str">
        <f>IFERROR(IF(Y363=0,"",ROUNDUP(Y363/H363,0)*0.01898),"")</f>
        <v/>
      </c>
      <c r="AA363" s="56"/>
      <c r="AB363" s="57"/>
      <c r="AC363" s="427" t="s">
        <v>580</v>
      </c>
      <c r="AG363" s="64"/>
      <c r="AJ363" s="68"/>
      <c r="AK363" s="68">
        <v>0</v>
      </c>
      <c r="BB363" s="428" t="s">
        <v>1</v>
      </c>
      <c r="BM363" s="64">
        <f t="shared" si="54"/>
        <v>0</v>
      </c>
      <c r="BN363" s="64">
        <f t="shared" si="55"/>
        <v>0</v>
      </c>
      <c r="BO363" s="64">
        <f t="shared" si="56"/>
        <v>0</v>
      </c>
      <c r="BP363" s="64">
        <f t="shared" si="57"/>
        <v>0</v>
      </c>
    </row>
    <row r="364" spans="1:68" ht="27" hidden="1" customHeight="1" x14ac:dyDescent="0.25">
      <c r="A364" s="54" t="s">
        <v>581</v>
      </c>
      <c r="B364" s="54" t="s">
        <v>582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67</v>
      </c>
      <c r="L364" s="32"/>
      <c r="M364" s="33" t="s">
        <v>103</v>
      </c>
      <c r="N364" s="33"/>
      <c r="O364" s="32">
        <v>40</v>
      </c>
      <c r="P364" s="10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69</v>
      </c>
      <c r="X364" s="723">
        <v>0</v>
      </c>
      <c r="Y364" s="724">
        <f t="shared" si="53"/>
        <v>0</v>
      </c>
      <c r="Z364" s="36" t="str">
        <f>IFERROR(IF(Y364=0,"",ROUNDUP(Y364/H364,0)*0.00651),"")</f>
        <v/>
      </c>
      <c r="AA364" s="56"/>
      <c r="AB364" s="57"/>
      <c r="AC364" s="429" t="s">
        <v>583</v>
      </c>
      <c r="AG364" s="64"/>
      <c r="AJ364" s="68"/>
      <c r="AK364" s="68">
        <v>0</v>
      </c>
      <c r="BB364" s="430" t="s">
        <v>1</v>
      </c>
      <c r="BM364" s="64">
        <f t="shared" si="54"/>
        <v>0</v>
      </c>
      <c r="BN364" s="64">
        <f t="shared" si="55"/>
        <v>0</v>
      </c>
      <c r="BO364" s="64">
        <f t="shared" si="56"/>
        <v>0</v>
      </c>
      <c r="BP364" s="64">
        <f t="shared" si="57"/>
        <v>0</v>
      </c>
    </row>
    <row r="365" spans="1:68" ht="27" hidden="1" customHeight="1" x14ac:dyDescent="0.25">
      <c r="A365" s="54" t="s">
        <v>584</v>
      </c>
      <c r="B365" s="54" t="s">
        <v>585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67</v>
      </c>
      <c r="L365" s="32"/>
      <c r="M365" s="33" t="s">
        <v>103</v>
      </c>
      <c r="N365" s="33"/>
      <c r="O365" s="32">
        <v>40</v>
      </c>
      <c r="P365" s="11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69</v>
      </c>
      <c r="X365" s="723">
        <v>0</v>
      </c>
      <c r="Y365" s="724">
        <f t="shared" si="53"/>
        <v>0</v>
      </c>
      <c r="Z365" s="36" t="str">
        <f>IFERROR(IF(Y365=0,"",ROUNDUP(Y365/H365,0)*0.00651),"")</f>
        <v/>
      </c>
      <c r="AA365" s="56"/>
      <c r="AB365" s="57"/>
      <c r="AC365" s="431" t="s">
        <v>586</v>
      </c>
      <c r="AG365" s="64"/>
      <c r="AJ365" s="68"/>
      <c r="AK365" s="68">
        <v>0</v>
      </c>
      <c r="BB365" s="432" t="s">
        <v>1</v>
      </c>
      <c r="BM365" s="64">
        <f t="shared" si="54"/>
        <v>0</v>
      </c>
      <c r="BN365" s="64">
        <f t="shared" si="55"/>
        <v>0</v>
      </c>
      <c r="BO365" s="64">
        <f t="shared" si="56"/>
        <v>0</v>
      </c>
      <c r="BP365" s="64">
        <f t="shared" si="57"/>
        <v>0</v>
      </c>
    </row>
    <row r="366" spans="1:68" ht="37.5" hidden="1" customHeight="1" x14ac:dyDescent="0.25">
      <c r="A366" s="54" t="s">
        <v>587</v>
      </c>
      <c r="B366" s="54" t="s">
        <v>588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67</v>
      </c>
      <c r="L366" s="32"/>
      <c r="M366" s="33" t="s">
        <v>133</v>
      </c>
      <c r="N366" s="33"/>
      <c r="O366" s="32">
        <v>40</v>
      </c>
      <c r="P366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69</v>
      </c>
      <c r="X366" s="723">
        <v>0</v>
      </c>
      <c r="Y366" s="724">
        <f t="shared" si="53"/>
        <v>0</v>
      </c>
      <c r="Z366" s="36" t="str">
        <f>IFERROR(IF(Y366=0,"",ROUNDUP(Y366/H366,0)*0.00651),"")</f>
        <v/>
      </c>
      <c r="AA366" s="56"/>
      <c r="AB366" s="57"/>
      <c r="AC366" s="433" t="s">
        <v>589</v>
      </c>
      <c r="AG366" s="64"/>
      <c r="AJ366" s="68"/>
      <c r="AK366" s="68">
        <v>0</v>
      </c>
      <c r="BB366" s="434" t="s">
        <v>1</v>
      </c>
      <c r="BM366" s="64">
        <f t="shared" si="54"/>
        <v>0</v>
      </c>
      <c r="BN366" s="64">
        <f t="shared" si="55"/>
        <v>0</v>
      </c>
      <c r="BO366" s="64">
        <f t="shared" si="56"/>
        <v>0</v>
      </c>
      <c r="BP366" s="64">
        <f t="shared" si="57"/>
        <v>0</v>
      </c>
    </row>
    <row r="367" spans="1:68" hidden="1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80</v>
      </c>
      <c r="Q367" s="735"/>
      <c r="R367" s="735"/>
      <c r="S367" s="735"/>
      <c r="T367" s="735"/>
      <c r="U367" s="735"/>
      <c r="V367" s="736"/>
      <c r="W367" s="37" t="s">
        <v>81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hidden="1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80</v>
      </c>
      <c r="Q368" s="735"/>
      <c r="R368" s="735"/>
      <c r="S368" s="735"/>
      <c r="T368" s="735"/>
      <c r="U368" s="735"/>
      <c r="V368" s="736"/>
      <c r="W368" s="37" t="s">
        <v>69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hidden="1" customHeight="1" x14ac:dyDescent="0.25">
      <c r="A369" s="732" t="s">
        <v>177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hidden="1" customHeight="1" x14ac:dyDescent="0.25">
      <c r="A370" s="54" t="s">
        <v>590</v>
      </c>
      <c r="B370" s="54" t="s">
        <v>591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93</v>
      </c>
      <c r="L370" s="32"/>
      <c r="M370" s="33" t="s">
        <v>103</v>
      </c>
      <c r="N370" s="33"/>
      <c r="O370" s="32">
        <v>30</v>
      </c>
      <c r="P370" s="11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593</v>
      </c>
      <c r="B371" s="54" t="s">
        <v>594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93</v>
      </c>
      <c r="L371" s="32"/>
      <c r="M371" s="33" t="s">
        <v>103</v>
      </c>
      <c r="N371" s="33"/>
      <c r="O371" s="32">
        <v>30</v>
      </c>
      <c r="P371" s="8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69</v>
      </c>
      <c r="X371" s="723">
        <v>100</v>
      </c>
      <c r="Y371" s="724">
        <f>IFERROR(IF(X371="",0,CEILING((X371/$H371),1)*$H371),"")</f>
        <v>101.39999999999999</v>
      </c>
      <c r="Z371" s="36">
        <f>IFERROR(IF(Y371=0,"",ROUNDUP(Y371/H371,0)*0.01898),"")</f>
        <v>0.24674000000000001</v>
      </c>
      <c r="AA371" s="56"/>
      <c r="AB371" s="57"/>
      <c r="AC371" s="437" t="s">
        <v>595</v>
      </c>
      <c r="AG371" s="64"/>
      <c r="AJ371" s="68"/>
      <c r="AK371" s="68">
        <v>0</v>
      </c>
      <c r="BB371" s="438" t="s">
        <v>1</v>
      </c>
      <c r="BM371" s="64">
        <f>IFERROR(X371*I371/H371,"0")</f>
        <v>106.65384615384617</v>
      </c>
      <c r="BN371" s="64">
        <f>IFERROR(Y371*I371/H371,"0")</f>
        <v>108.14700000000001</v>
      </c>
      <c r="BO371" s="64">
        <f>IFERROR(1/J371*(X371/H371),"0")</f>
        <v>0.20032051282051283</v>
      </c>
      <c r="BP371" s="64">
        <f>IFERROR(1/J371*(Y371/H371),"0")</f>
        <v>0.203125</v>
      </c>
    </row>
    <row r="372" spans="1:68" ht="16.5" hidden="1" customHeight="1" x14ac:dyDescent="0.25">
      <c r="A372" s="54" t="s">
        <v>596</v>
      </c>
      <c r="B372" s="54" t="s">
        <v>597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93</v>
      </c>
      <c r="L372" s="32"/>
      <c r="M372" s="33" t="s">
        <v>133</v>
      </c>
      <c r="N372" s="33"/>
      <c r="O372" s="32">
        <v>30</v>
      </c>
      <c r="P372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69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80</v>
      </c>
      <c r="Q373" s="735"/>
      <c r="R373" s="735"/>
      <c r="S373" s="735"/>
      <c r="T373" s="735"/>
      <c r="U373" s="735"/>
      <c r="V373" s="736"/>
      <c r="W373" s="37" t="s">
        <v>81</v>
      </c>
      <c r="X373" s="725">
        <f>IFERROR(X370/H370,"0")+IFERROR(X371/H371,"0")+IFERROR(X372/H372,"0")</f>
        <v>12.820512820512821</v>
      </c>
      <c r="Y373" s="725">
        <f>IFERROR(Y370/H370,"0")+IFERROR(Y371/H371,"0")+IFERROR(Y372/H372,"0")</f>
        <v>13</v>
      </c>
      <c r="Z373" s="725">
        <f>IFERROR(IF(Z370="",0,Z370),"0")+IFERROR(IF(Z371="",0,Z371),"0")+IFERROR(IF(Z372="",0,Z372),"0")</f>
        <v>0.24674000000000001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80</v>
      </c>
      <c r="Q374" s="735"/>
      <c r="R374" s="735"/>
      <c r="S374" s="735"/>
      <c r="T374" s="735"/>
      <c r="U374" s="735"/>
      <c r="V374" s="736"/>
      <c r="W374" s="37" t="s">
        <v>69</v>
      </c>
      <c r="X374" s="725">
        <f>IFERROR(SUM(X370:X372),"0")</f>
        <v>100</v>
      </c>
      <c r="Y374" s="725">
        <f>IFERROR(SUM(Y370:Y372),"0")</f>
        <v>101.39999999999999</v>
      </c>
      <c r="Z374" s="37"/>
      <c r="AA374" s="726"/>
      <c r="AB374" s="726"/>
      <c r="AC374" s="726"/>
    </row>
    <row r="375" spans="1:68" ht="14.25" hidden="1" customHeight="1" x14ac:dyDescent="0.25">
      <c r="A375" s="732" t="s">
        <v>82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hidden="1" customHeight="1" x14ac:dyDescent="0.25">
      <c r="A376" s="54" t="s">
        <v>599</v>
      </c>
      <c r="B376" s="54" t="s">
        <v>600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101</v>
      </c>
      <c r="L376" s="32"/>
      <c r="M376" s="33" t="s">
        <v>85</v>
      </c>
      <c r="N376" s="33"/>
      <c r="O376" s="32">
        <v>180</v>
      </c>
      <c r="P376" s="855" t="s">
        <v>601</v>
      </c>
      <c r="Q376" s="728"/>
      <c r="R376" s="728"/>
      <c r="S376" s="728"/>
      <c r="T376" s="729"/>
      <c r="U376" s="34"/>
      <c r="V376" s="34"/>
      <c r="W376" s="35" t="s">
        <v>69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602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603</v>
      </c>
      <c r="B377" s="54" t="s">
        <v>604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67</v>
      </c>
      <c r="L377" s="32"/>
      <c r="M377" s="33" t="s">
        <v>85</v>
      </c>
      <c r="N377" s="33"/>
      <c r="O377" s="32">
        <v>180</v>
      </c>
      <c r="P377" s="9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69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605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606</v>
      </c>
      <c r="B378" s="54" t="s">
        <v>607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67</v>
      </c>
      <c r="L378" s="32"/>
      <c r="M378" s="33" t="s">
        <v>85</v>
      </c>
      <c r="N378" s="33"/>
      <c r="O378" s="32">
        <v>180</v>
      </c>
      <c r="P378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69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602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80</v>
      </c>
      <c r="Q379" s="735"/>
      <c r="R379" s="735"/>
      <c r="S379" s="735"/>
      <c r="T379" s="735"/>
      <c r="U379" s="735"/>
      <c r="V379" s="736"/>
      <c r="W379" s="37" t="s">
        <v>81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hidden="1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80</v>
      </c>
      <c r="Q380" s="735"/>
      <c r="R380" s="735"/>
      <c r="S380" s="735"/>
      <c r="T380" s="735"/>
      <c r="U380" s="735"/>
      <c r="V380" s="736"/>
      <c r="W380" s="37" t="s">
        <v>69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hidden="1" customHeight="1" x14ac:dyDescent="0.25">
      <c r="A381" s="732" t="s">
        <v>608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hidden="1" customHeight="1" x14ac:dyDescent="0.25">
      <c r="A382" s="54" t="s">
        <v>609</v>
      </c>
      <c r="B382" s="54" t="s">
        <v>610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67</v>
      </c>
      <c r="L382" s="32"/>
      <c r="M382" s="33" t="s">
        <v>611</v>
      </c>
      <c r="N382" s="33"/>
      <c r="O382" s="32">
        <v>730</v>
      </c>
      <c r="P382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69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67</v>
      </c>
      <c r="L383" s="32"/>
      <c r="M383" s="33" t="s">
        <v>611</v>
      </c>
      <c r="N383" s="33"/>
      <c r="O383" s="32">
        <v>730</v>
      </c>
      <c r="P383" s="11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69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612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615</v>
      </c>
      <c r="B384" s="54" t="s">
        <v>616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67</v>
      </c>
      <c r="L384" s="32"/>
      <c r="M384" s="33" t="s">
        <v>611</v>
      </c>
      <c r="N384" s="33"/>
      <c r="O384" s="32">
        <v>730</v>
      </c>
      <c r="P384" s="7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69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612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80</v>
      </c>
      <c r="Q385" s="735"/>
      <c r="R385" s="735"/>
      <c r="S385" s="735"/>
      <c r="T385" s="735"/>
      <c r="U385" s="735"/>
      <c r="V385" s="736"/>
      <c r="W385" s="37" t="s">
        <v>81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hidden="1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80</v>
      </c>
      <c r="Q386" s="735"/>
      <c r="R386" s="735"/>
      <c r="S386" s="735"/>
      <c r="T386" s="735"/>
      <c r="U386" s="735"/>
      <c r="V386" s="736"/>
      <c r="W386" s="37" t="s">
        <v>69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hidden="1" customHeight="1" x14ac:dyDescent="0.25">
      <c r="A387" s="813" t="s">
        <v>617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hidden="1" customHeight="1" x14ac:dyDescent="0.25">
      <c r="A388" s="732" t="s">
        <v>148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hidden="1" customHeight="1" x14ac:dyDescent="0.25">
      <c r="A389" s="54" t="s">
        <v>618</v>
      </c>
      <c r="B389" s="54" t="s">
        <v>619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67</v>
      </c>
      <c r="L389" s="32"/>
      <c r="M389" s="33" t="s">
        <v>68</v>
      </c>
      <c r="N389" s="33"/>
      <c r="O389" s="32">
        <v>40</v>
      </c>
      <c r="P389" s="7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69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620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80</v>
      </c>
      <c r="Q390" s="735"/>
      <c r="R390" s="735"/>
      <c r="S390" s="735"/>
      <c r="T390" s="735"/>
      <c r="U390" s="735"/>
      <c r="V390" s="736"/>
      <c r="W390" s="37" t="s">
        <v>81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hidden="1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80</v>
      </c>
      <c r="Q391" s="735"/>
      <c r="R391" s="735"/>
      <c r="S391" s="735"/>
      <c r="T391" s="735"/>
      <c r="U391" s="735"/>
      <c r="V391" s="736"/>
      <c r="W391" s="37" t="s">
        <v>69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hidden="1" customHeight="1" x14ac:dyDescent="0.25">
      <c r="A392" s="732" t="s">
        <v>64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hidden="1" customHeight="1" x14ac:dyDescent="0.25">
      <c r="A393" s="54" t="s">
        <v>621</v>
      </c>
      <c r="B393" s="54" t="s">
        <v>622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45</v>
      </c>
      <c r="P393" s="9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69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623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624</v>
      </c>
      <c r="B394" s="54" t="s">
        <v>625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67</v>
      </c>
      <c r="L394" s="32"/>
      <c r="M394" s="33" t="s">
        <v>103</v>
      </c>
      <c r="N394" s="33"/>
      <c r="O394" s="32">
        <v>45</v>
      </c>
      <c r="P394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69</v>
      </c>
      <c r="X394" s="723">
        <v>175</v>
      </c>
      <c r="Y394" s="724">
        <f>IFERROR(IF(X394="",0,CEILING((X394/$H394),1)*$H394),"")</f>
        <v>176.4</v>
      </c>
      <c r="Z394" s="36">
        <f>IFERROR(IF(Y394=0,"",ROUNDUP(Y394/H394,0)*0.00651),"")</f>
        <v>0.54683999999999999</v>
      </c>
      <c r="AA394" s="56"/>
      <c r="AB394" s="57"/>
      <c r="AC394" s="457" t="s">
        <v>626</v>
      </c>
      <c r="AG394" s="64"/>
      <c r="AJ394" s="68"/>
      <c r="AK394" s="68">
        <v>0</v>
      </c>
      <c r="BB394" s="458" t="s">
        <v>1</v>
      </c>
      <c r="BM394" s="64">
        <f>IFERROR(X394*I394/H394,"0")</f>
        <v>195.99999999999997</v>
      </c>
      <c r="BN394" s="64">
        <f>IFERROR(Y394*I394/H394,"0")</f>
        <v>197.56799999999998</v>
      </c>
      <c r="BO394" s="64">
        <f>IFERROR(1/J394*(X394/H394),"0")</f>
        <v>0.45787545787545786</v>
      </c>
      <c r="BP394" s="64">
        <f>IFERROR(1/J394*(Y394/H394),"0")</f>
        <v>0.46153846153846156</v>
      </c>
    </row>
    <row r="395" spans="1:68" ht="27" hidden="1" customHeight="1" x14ac:dyDescent="0.25">
      <c r="A395" s="54" t="s">
        <v>627</v>
      </c>
      <c r="B395" s="54" t="s">
        <v>628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67</v>
      </c>
      <c r="L395" s="32"/>
      <c r="M395" s="33" t="s">
        <v>133</v>
      </c>
      <c r="N395" s="33"/>
      <c r="O395" s="32">
        <v>40</v>
      </c>
      <c r="P395" s="9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69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629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80</v>
      </c>
      <c r="Q396" s="735"/>
      <c r="R396" s="735"/>
      <c r="S396" s="735"/>
      <c r="T396" s="735"/>
      <c r="U396" s="735"/>
      <c r="V396" s="736"/>
      <c r="W396" s="37" t="s">
        <v>81</v>
      </c>
      <c r="X396" s="725">
        <f>IFERROR(X393/H393,"0")+IFERROR(X394/H394,"0")+IFERROR(X395/H395,"0")</f>
        <v>83.333333333333329</v>
      </c>
      <c r="Y396" s="725">
        <f>IFERROR(Y393/H393,"0")+IFERROR(Y394/H394,"0")+IFERROR(Y395/H395,"0")</f>
        <v>84</v>
      </c>
      <c r="Z396" s="725">
        <f>IFERROR(IF(Z393="",0,Z393),"0")+IFERROR(IF(Z394="",0,Z394),"0")+IFERROR(IF(Z395="",0,Z395),"0")</f>
        <v>0.54683999999999999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80</v>
      </c>
      <c r="Q397" s="735"/>
      <c r="R397" s="735"/>
      <c r="S397" s="735"/>
      <c r="T397" s="735"/>
      <c r="U397" s="735"/>
      <c r="V397" s="736"/>
      <c r="W397" s="37" t="s">
        <v>69</v>
      </c>
      <c r="X397" s="725">
        <f>IFERROR(SUM(X393:X395),"0")</f>
        <v>175</v>
      </c>
      <c r="Y397" s="725">
        <f>IFERROR(SUM(Y393:Y395),"0")</f>
        <v>176.4</v>
      </c>
      <c r="Z397" s="37"/>
      <c r="AA397" s="726"/>
      <c r="AB397" s="726"/>
      <c r="AC397" s="726"/>
    </row>
    <row r="398" spans="1:68" ht="27.75" hidden="1" customHeight="1" x14ac:dyDescent="0.2">
      <c r="A398" s="850" t="s">
        <v>630</v>
      </c>
      <c r="B398" s="851"/>
      <c r="C398" s="851"/>
      <c r="D398" s="851"/>
      <c r="E398" s="851"/>
      <c r="F398" s="851"/>
      <c r="G398" s="851"/>
      <c r="H398" s="851"/>
      <c r="I398" s="851"/>
      <c r="J398" s="851"/>
      <c r="K398" s="851"/>
      <c r="L398" s="851"/>
      <c r="M398" s="851"/>
      <c r="N398" s="851"/>
      <c r="O398" s="851"/>
      <c r="P398" s="851"/>
      <c r="Q398" s="851"/>
      <c r="R398" s="851"/>
      <c r="S398" s="851"/>
      <c r="T398" s="851"/>
      <c r="U398" s="851"/>
      <c r="V398" s="851"/>
      <c r="W398" s="851"/>
      <c r="X398" s="851"/>
      <c r="Y398" s="851"/>
      <c r="Z398" s="851"/>
      <c r="AA398" s="48"/>
      <c r="AB398" s="48"/>
      <c r="AC398" s="48"/>
    </row>
    <row r="399" spans="1:68" ht="16.5" hidden="1" customHeight="1" x14ac:dyDescent="0.25">
      <c r="A399" s="813" t="s">
        <v>631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hidden="1" customHeight="1" x14ac:dyDescent="0.25">
      <c r="A400" s="732" t="s">
        <v>90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hidden="1" customHeight="1" x14ac:dyDescent="0.25">
      <c r="A401" s="54" t="s">
        <v>632</v>
      </c>
      <c r="B401" s="54" t="s">
        <v>633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93</v>
      </c>
      <c r="L401" s="32" t="s">
        <v>102</v>
      </c>
      <c r="M401" s="33" t="s">
        <v>68</v>
      </c>
      <c r="N401" s="33"/>
      <c r="O401" s="32">
        <v>60</v>
      </c>
      <c r="P401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69</v>
      </c>
      <c r="X401" s="723">
        <v>0</v>
      </c>
      <c r="Y401" s="724">
        <f t="shared" ref="Y401:Y410" si="58"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61" t="s">
        <v>634</v>
      </c>
      <c r="AG401" s="64"/>
      <c r="AJ401" s="68" t="s">
        <v>104</v>
      </c>
      <c r="AK401" s="68">
        <v>720</v>
      </c>
      <c r="BB401" s="462" t="s">
        <v>1</v>
      </c>
      <c r="BM401" s="64">
        <f t="shared" ref="BM401:BM410" si="59">IFERROR(X401*I401/H401,"0")</f>
        <v>0</v>
      </c>
      <c r="BN401" s="64">
        <f t="shared" ref="BN401:BN410" si="60">IFERROR(Y401*I401/H401,"0")</f>
        <v>0</v>
      </c>
      <c r="BO401" s="64">
        <f t="shared" ref="BO401:BO410" si="61">IFERROR(1/J401*(X401/H401),"0")</f>
        <v>0</v>
      </c>
      <c r="BP401" s="64">
        <f t="shared" ref="BP401:BP410" si="62">IFERROR(1/J401*(Y401/H401),"0")</f>
        <v>0</v>
      </c>
    </row>
    <row r="402" spans="1:68" ht="27" hidden="1" customHeight="1" x14ac:dyDescent="0.25">
      <c r="A402" s="54" t="s">
        <v>632</v>
      </c>
      <c r="B402" s="54" t="s">
        <v>635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93</v>
      </c>
      <c r="L402" s="32"/>
      <c r="M402" s="33" t="s">
        <v>422</v>
      </c>
      <c r="N402" s="33"/>
      <c r="O402" s="32">
        <v>60</v>
      </c>
      <c r="P402" s="8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69</v>
      </c>
      <c r="X402" s="723">
        <v>0</v>
      </c>
      <c r="Y402" s="724">
        <f t="shared" si="58"/>
        <v>0</v>
      </c>
      <c r="Z402" s="36" t="str">
        <f>IFERROR(IF(Y402=0,"",ROUNDUP(Y402/H402,0)*0.02039),"")</f>
        <v/>
      </c>
      <c r="AA402" s="56"/>
      <c r="AB402" s="57"/>
      <c r="AC402" s="463" t="s">
        <v>636</v>
      </c>
      <c r="AG402" s="64"/>
      <c r="AJ402" s="68"/>
      <c r="AK402" s="68">
        <v>0</v>
      </c>
      <c r="BB402" s="464" t="s">
        <v>1</v>
      </c>
      <c r="BM402" s="64">
        <f t="shared" si="59"/>
        <v>0</v>
      </c>
      <c r="BN402" s="64">
        <f t="shared" si="60"/>
        <v>0</v>
      </c>
      <c r="BO402" s="64">
        <f t="shared" si="61"/>
        <v>0</v>
      </c>
      <c r="BP402" s="64">
        <f t="shared" si="62"/>
        <v>0</v>
      </c>
    </row>
    <row r="403" spans="1:68" ht="27" hidden="1" customHeight="1" x14ac:dyDescent="0.25">
      <c r="A403" s="54" t="s">
        <v>637</v>
      </c>
      <c r="B403" s="54" t="s">
        <v>638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93</v>
      </c>
      <c r="L403" s="32" t="s">
        <v>102</v>
      </c>
      <c r="M403" s="33" t="s">
        <v>68</v>
      </c>
      <c r="N403" s="33"/>
      <c r="O403" s="32">
        <v>60</v>
      </c>
      <c r="P403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69</v>
      </c>
      <c r="X403" s="723">
        <v>0</v>
      </c>
      <c r="Y403" s="724">
        <f t="shared" si="58"/>
        <v>0</v>
      </c>
      <c r="Z403" s="36" t="str">
        <f>IFERROR(IF(Y403=0,"",ROUNDUP(Y403/H403,0)*0.02175),"")</f>
        <v/>
      </c>
      <c r="AA403" s="56"/>
      <c r="AB403" s="57"/>
      <c r="AC403" s="465" t="s">
        <v>639</v>
      </c>
      <c r="AG403" s="64"/>
      <c r="AJ403" s="68" t="s">
        <v>104</v>
      </c>
      <c r="AK403" s="68">
        <v>720</v>
      </c>
      <c r="BB403" s="466" t="s">
        <v>1</v>
      </c>
      <c r="BM403" s="64">
        <f t="shared" si="59"/>
        <v>0</v>
      </c>
      <c r="BN403" s="64">
        <f t="shared" si="60"/>
        <v>0</v>
      </c>
      <c r="BO403" s="64">
        <f t="shared" si="61"/>
        <v>0</v>
      </c>
      <c r="BP403" s="64">
        <f t="shared" si="62"/>
        <v>0</v>
      </c>
    </row>
    <row r="404" spans="1:68" ht="27" hidden="1" customHeight="1" x14ac:dyDescent="0.25">
      <c r="A404" s="54" t="s">
        <v>637</v>
      </c>
      <c r="B404" s="54" t="s">
        <v>640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93</v>
      </c>
      <c r="L404" s="32"/>
      <c r="M404" s="33" t="s">
        <v>422</v>
      </c>
      <c r="N404" s="33"/>
      <c r="O404" s="32">
        <v>60</v>
      </c>
      <c r="P404" s="7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69</v>
      </c>
      <c r="X404" s="723">
        <v>0</v>
      </c>
      <c r="Y404" s="724">
        <f t="shared" si="58"/>
        <v>0</v>
      </c>
      <c r="Z404" s="36" t="str">
        <f>IFERROR(IF(Y404=0,"",ROUNDUP(Y404/H404,0)*0.02039),"")</f>
        <v/>
      </c>
      <c r="AA404" s="56"/>
      <c r="AB404" s="57"/>
      <c r="AC404" s="467" t="s">
        <v>636</v>
      </c>
      <c r="AG404" s="64"/>
      <c r="AJ404" s="68"/>
      <c r="AK404" s="68">
        <v>0</v>
      </c>
      <c r="BB404" s="468" t="s">
        <v>1</v>
      </c>
      <c r="BM404" s="64">
        <f t="shared" si="59"/>
        <v>0</v>
      </c>
      <c r="BN404" s="64">
        <f t="shared" si="60"/>
        <v>0</v>
      </c>
      <c r="BO404" s="64">
        <f t="shared" si="61"/>
        <v>0</v>
      </c>
      <c r="BP404" s="64">
        <f t="shared" si="62"/>
        <v>0</v>
      </c>
    </row>
    <row r="405" spans="1:68" ht="37.5" customHeight="1" x14ac:dyDescent="0.25">
      <c r="A405" s="54" t="s">
        <v>641</v>
      </c>
      <c r="B405" s="54" t="s">
        <v>642</v>
      </c>
      <c r="C405" s="31">
        <v>4301011867</v>
      </c>
      <c r="D405" s="730">
        <v>4680115884830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93</v>
      </c>
      <c r="L405" s="32" t="s">
        <v>102</v>
      </c>
      <c r="M405" s="33" t="s">
        <v>68</v>
      </c>
      <c r="N405" s="33"/>
      <c r="O405" s="32">
        <v>60</v>
      </c>
      <c r="P405" s="8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5" s="728"/>
      <c r="R405" s="728"/>
      <c r="S405" s="728"/>
      <c r="T405" s="729"/>
      <c r="U405" s="34"/>
      <c r="V405" s="34"/>
      <c r="W405" s="35" t="s">
        <v>69</v>
      </c>
      <c r="X405" s="723">
        <v>1360</v>
      </c>
      <c r="Y405" s="724">
        <f t="shared" si="58"/>
        <v>1365</v>
      </c>
      <c r="Z405" s="36">
        <f>IFERROR(IF(Y405=0,"",ROUNDUP(Y405/H405,0)*0.02175),"")</f>
        <v>1.97925</v>
      </c>
      <c r="AA405" s="56"/>
      <c r="AB405" s="57"/>
      <c r="AC405" s="469" t="s">
        <v>643</v>
      </c>
      <c r="AG405" s="64"/>
      <c r="AJ405" s="68" t="s">
        <v>104</v>
      </c>
      <c r="AK405" s="68">
        <v>720</v>
      </c>
      <c r="BB405" s="470" t="s">
        <v>1</v>
      </c>
      <c r="BM405" s="64">
        <f t="shared" si="59"/>
        <v>1403.52</v>
      </c>
      <c r="BN405" s="64">
        <f t="shared" si="60"/>
        <v>1408.68</v>
      </c>
      <c r="BO405" s="64">
        <f t="shared" si="61"/>
        <v>1.8888888888888888</v>
      </c>
      <c r="BP405" s="64">
        <f t="shared" si="62"/>
        <v>1.8958333333333333</v>
      </c>
    </row>
    <row r="406" spans="1:68" ht="27" hidden="1" customHeight="1" x14ac:dyDescent="0.25">
      <c r="A406" s="54" t="s">
        <v>641</v>
      </c>
      <c r="B406" s="54" t="s">
        <v>644</v>
      </c>
      <c r="C406" s="31">
        <v>4301011943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93</v>
      </c>
      <c r="L406" s="32"/>
      <c r="M406" s="33" t="s">
        <v>422</v>
      </c>
      <c r="N406" s="33"/>
      <c r="O406" s="32">
        <v>60</v>
      </c>
      <c r="P406" s="8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69</v>
      </c>
      <c r="X406" s="723">
        <v>0</v>
      </c>
      <c r="Y406" s="724">
        <f t="shared" si="58"/>
        <v>0</v>
      </c>
      <c r="Z406" s="36" t="str">
        <f>IFERROR(IF(Y406=0,"",ROUNDUP(Y406/H406,0)*0.02039),"")</f>
        <v/>
      </c>
      <c r="AA406" s="56"/>
      <c r="AB406" s="57"/>
      <c r="AC406" s="471" t="s">
        <v>636</v>
      </c>
      <c r="AG406" s="64"/>
      <c r="AJ406" s="68"/>
      <c r="AK406" s="68">
        <v>0</v>
      </c>
      <c r="BB406" s="472" t="s">
        <v>1</v>
      </c>
      <c r="BM406" s="64">
        <f t="shared" si="59"/>
        <v>0</v>
      </c>
      <c r="BN406" s="64">
        <f t="shared" si="60"/>
        <v>0</v>
      </c>
      <c r="BO406" s="64">
        <f t="shared" si="61"/>
        <v>0</v>
      </c>
      <c r="BP406" s="64">
        <f t="shared" si="62"/>
        <v>0</v>
      </c>
    </row>
    <row r="407" spans="1:68" ht="27" hidden="1" customHeight="1" x14ac:dyDescent="0.25">
      <c r="A407" s="54" t="s">
        <v>645</v>
      </c>
      <c r="B407" s="54" t="s">
        <v>646</v>
      </c>
      <c r="C407" s="31">
        <v>4301011832</v>
      </c>
      <c r="D407" s="730">
        <v>4607091383997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93</v>
      </c>
      <c r="L407" s="32"/>
      <c r="M407" s="33" t="s">
        <v>133</v>
      </c>
      <c r="N407" s="33"/>
      <c r="O407" s="32">
        <v>60</v>
      </c>
      <c r="P407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7" s="728"/>
      <c r="R407" s="728"/>
      <c r="S407" s="728"/>
      <c r="T407" s="729"/>
      <c r="U407" s="34"/>
      <c r="V407" s="34"/>
      <c r="W407" s="35" t="s">
        <v>69</v>
      </c>
      <c r="X407" s="723">
        <v>0</v>
      </c>
      <c r="Y407" s="724">
        <f t="shared" si="58"/>
        <v>0</v>
      </c>
      <c r="Z407" s="36" t="str">
        <f>IFERROR(IF(Y407=0,"",ROUNDUP(Y407/H407,0)*0.02175),"")</f>
        <v/>
      </c>
      <c r="AA407" s="56"/>
      <c r="AB407" s="57"/>
      <c r="AC407" s="473" t="s">
        <v>647</v>
      </c>
      <c r="AG407" s="64"/>
      <c r="AJ407" s="68"/>
      <c r="AK407" s="68">
        <v>0</v>
      </c>
      <c r="BB407" s="474" t="s">
        <v>1</v>
      </c>
      <c r="BM407" s="64">
        <f t="shared" si="59"/>
        <v>0</v>
      </c>
      <c r="BN407" s="64">
        <f t="shared" si="60"/>
        <v>0</v>
      </c>
      <c r="BO407" s="64">
        <f t="shared" si="61"/>
        <v>0</v>
      </c>
      <c r="BP407" s="64">
        <f t="shared" si="62"/>
        <v>0</v>
      </c>
    </row>
    <row r="408" spans="1:68" ht="27" hidden="1" customHeight="1" x14ac:dyDescent="0.25">
      <c r="A408" s="54" t="s">
        <v>648</v>
      </c>
      <c r="B408" s="54" t="s">
        <v>649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101</v>
      </c>
      <c r="L408" s="32"/>
      <c r="M408" s="33" t="s">
        <v>94</v>
      </c>
      <c r="N408" s="33"/>
      <c r="O408" s="32">
        <v>90</v>
      </c>
      <c r="P408" s="11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69</v>
      </c>
      <c r="X408" s="723">
        <v>0</v>
      </c>
      <c r="Y408" s="724">
        <f t="shared" si="58"/>
        <v>0</v>
      </c>
      <c r="Z408" s="36" t="str">
        <f>IFERROR(IF(Y408=0,"",ROUNDUP(Y408/H408,0)*0.00902),"")</f>
        <v/>
      </c>
      <c r="AA408" s="56"/>
      <c r="AB408" s="57"/>
      <c r="AC408" s="475" t="s">
        <v>650</v>
      </c>
      <c r="AG408" s="64"/>
      <c r="AJ408" s="68"/>
      <c r="AK408" s="68">
        <v>0</v>
      </c>
      <c r="BB408" s="476" t="s">
        <v>1</v>
      </c>
      <c r="BM408" s="64">
        <f t="shared" si="59"/>
        <v>0</v>
      </c>
      <c r="BN408" s="64">
        <f t="shared" si="60"/>
        <v>0</v>
      </c>
      <c r="BO408" s="64">
        <f t="shared" si="61"/>
        <v>0</v>
      </c>
      <c r="BP408" s="64">
        <f t="shared" si="62"/>
        <v>0</v>
      </c>
    </row>
    <row r="409" spans="1:68" ht="27" hidden="1" customHeight="1" x14ac:dyDescent="0.25">
      <c r="A409" s="54" t="s">
        <v>651</v>
      </c>
      <c r="B409" s="54" t="s">
        <v>652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101</v>
      </c>
      <c r="L409" s="32"/>
      <c r="M409" s="33" t="s">
        <v>68</v>
      </c>
      <c r="N409" s="33"/>
      <c r="O409" s="32">
        <v>60</v>
      </c>
      <c r="P409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69</v>
      </c>
      <c r="X409" s="723">
        <v>0</v>
      </c>
      <c r="Y409" s="724">
        <f t="shared" si="58"/>
        <v>0</v>
      </c>
      <c r="Z409" s="36" t="str">
        <f>IFERROR(IF(Y409=0,"",ROUNDUP(Y409/H409,0)*0.00902),"")</f>
        <v/>
      </c>
      <c r="AA409" s="56"/>
      <c r="AB409" s="57"/>
      <c r="AC409" s="477" t="s">
        <v>639</v>
      </c>
      <c r="AG409" s="64"/>
      <c r="AJ409" s="68"/>
      <c r="AK409" s="68">
        <v>0</v>
      </c>
      <c r="BB409" s="478" t="s">
        <v>1</v>
      </c>
      <c r="BM409" s="64">
        <f t="shared" si="59"/>
        <v>0</v>
      </c>
      <c r="BN409" s="64">
        <f t="shared" si="60"/>
        <v>0</v>
      </c>
      <c r="BO409" s="64">
        <f t="shared" si="61"/>
        <v>0</v>
      </c>
      <c r="BP409" s="64">
        <f t="shared" si="62"/>
        <v>0</v>
      </c>
    </row>
    <row r="410" spans="1:68" ht="37.5" customHeight="1" x14ac:dyDescent="0.25">
      <c r="A410" s="54" t="s">
        <v>653</v>
      </c>
      <c r="B410" s="54" t="s">
        <v>654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101</v>
      </c>
      <c r="L410" s="32"/>
      <c r="M410" s="33" t="s">
        <v>68</v>
      </c>
      <c r="N410" s="33"/>
      <c r="O410" s="32">
        <v>60</v>
      </c>
      <c r="P410" s="11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69</v>
      </c>
      <c r="X410" s="723">
        <v>25</v>
      </c>
      <c r="Y410" s="724">
        <f t="shared" si="58"/>
        <v>25</v>
      </c>
      <c r="Z410" s="36">
        <f>IFERROR(IF(Y410=0,"",ROUNDUP(Y410/H410,0)*0.00902),"")</f>
        <v>4.5100000000000001E-2</v>
      </c>
      <c r="AA410" s="56"/>
      <c r="AB410" s="57"/>
      <c r="AC410" s="479" t="s">
        <v>643</v>
      </c>
      <c r="AG410" s="64"/>
      <c r="AJ410" s="68"/>
      <c r="AK410" s="68">
        <v>0</v>
      </c>
      <c r="BB410" s="480" t="s">
        <v>1</v>
      </c>
      <c r="BM410" s="64">
        <f t="shared" si="59"/>
        <v>26.05</v>
      </c>
      <c r="BN410" s="64">
        <f t="shared" si="60"/>
        <v>26.05</v>
      </c>
      <c r="BO410" s="64">
        <f t="shared" si="61"/>
        <v>3.787878787878788E-2</v>
      </c>
      <c r="BP410" s="64">
        <f t="shared" si="62"/>
        <v>3.787878787878788E-2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80</v>
      </c>
      <c r="Q411" s="735"/>
      <c r="R411" s="735"/>
      <c r="S411" s="735"/>
      <c r="T411" s="735"/>
      <c r="U411" s="735"/>
      <c r="V411" s="736"/>
      <c r="W411" s="37" t="s">
        <v>81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95.666666666666671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96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2.0243500000000001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80</v>
      </c>
      <c r="Q412" s="735"/>
      <c r="R412" s="735"/>
      <c r="S412" s="735"/>
      <c r="T412" s="735"/>
      <c r="U412" s="735"/>
      <c r="V412" s="736"/>
      <c r="W412" s="37" t="s">
        <v>69</v>
      </c>
      <c r="X412" s="725">
        <f>IFERROR(SUM(X401:X410),"0")</f>
        <v>1385</v>
      </c>
      <c r="Y412" s="725">
        <f>IFERROR(SUM(Y401:Y410),"0")</f>
        <v>1390</v>
      </c>
      <c r="Z412" s="37"/>
      <c r="AA412" s="726"/>
      <c r="AB412" s="726"/>
      <c r="AC412" s="726"/>
    </row>
    <row r="413" spans="1:68" ht="14.25" hidden="1" customHeight="1" x14ac:dyDescent="0.25">
      <c r="A413" s="732" t="s">
        <v>137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655</v>
      </c>
      <c r="B414" s="54" t="s">
        <v>656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93</v>
      </c>
      <c r="L414" s="32" t="s">
        <v>102</v>
      </c>
      <c r="M414" s="33" t="s">
        <v>94</v>
      </c>
      <c r="N414" s="33"/>
      <c r="O414" s="32">
        <v>50</v>
      </c>
      <c r="P414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69</v>
      </c>
      <c r="X414" s="723">
        <v>500</v>
      </c>
      <c r="Y414" s="724">
        <f>IFERROR(IF(X414="",0,CEILING((X414/$H414),1)*$H414),"")</f>
        <v>510</v>
      </c>
      <c r="Z414" s="36">
        <f>IFERROR(IF(Y414=0,"",ROUNDUP(Y414/H414,0)*0.02175),"")</f>
        <v>0.73949999999999994</v>
      </c>
      <c r="AA414" s="56"/>
      <c r="AB414" s="57"/>
      <c r="AC414" s="481" t="s">
        <v>657</v>
      </c>
      <c r="AG414" s="64"/>
      <c r="AJ414" s="68" t="s">
        <v>104</v>
      </c>
      <c r="AK414" s="68">
        <v>720</v>
      </c>
      <c r="BB414" s="482" t="s">
        <v>1</v>
      </c>
      <c r="BM414" s="64">
        <f>IFERROR(X414*I414/H414,"0")</f>
        <v>516</v>
      </c>
      <c r="BN414" s="64">
        <f>IFERROR(Y414*I414/H414,"0")</f>
        <v>526.32000000000005</v>
      </c>
      <c r="BO414" s="64">
        <f>IFERROR(1/J414*(X414/H414),"0")</f>
        <v>0.69444444444444442</v>
      </c>
      <c r="BP414" s="64">
        <f>IFERROR(1/J414*(Y414/H414),"0")</f>
        <v>0.70833333333333326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101</v>
      </c>
      <c r="L415" s="32"/>
      <c r="M415" s="33" t="s">
        <v>94</v>
      </c>
      <c r="N415" s="33"/>
      <c r="O415" s="32">
        <v>50</v>
      </c>
      <c r="P415" s="10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69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657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80</v>
      </c>
      <c r="Q416" s="735"/>
      <c r="R416" s="735"/>
      <c r="S416" s="735"/>
      <c r="T416" s="735"/>
      <c r="U416" s="735"/>
      <c r="V416" s="736"/>
      <c r="W416" s="37" t="s">
        <v>81</v>
      </c>
      <c r="X416" s="725">
        <f>IFERROR(X414/H414,"0")+IFERROR(X415/H415,"0")</f>
        <v>33.333333333333336</v>
      </c>
      <c r="Y416" s="725">
        <f>IFERROR(Y414/H414,"0")+IFERROR(Y415/H415,"0")</f>
        <v>34</v>
      </c>
      <c r="Z416" s="725">
        <f>IFERROR(IF(Z414="",0,Z414),"0")+IFERROR(IF(Z415="",0,Z415),"0")</f>
        <v>0.73949999999999994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80</v>
      </c>
      <c r="Q417" s="735"/>
      <c r="R417" s="735"/>
      <c r="S417" s="735"/>
      <c r="T417" s="735"/>
      <c r="U417" s="735"/>
      <c r="V417" s="736"/>
      <c r="W417" s="37" t="s">
        <v>69</v>
      </c>
      <c r="X417" s="725">
        <f>IFERROR(SUM(X414:X415),"0")</f>
        <v>500</v>
      </c>
      <c r="Y417" s="725">
        <f>IFERROR(SUM(Y414:Y415),"0")</f>
        <v>510</v>
      </c>
      <c r="Z417" s="37"/>
      <c r="AA417" s="726"/>
      <c r="AB417" s="726"/>
      <c r="AC417" s="726"/>
    </row>
    <row r="418" spans="1:68" ht="14.25" hidden="1" customHeight="1" x14ac:dyDescent="0.25">
      <c r="A418" s="732" t="s">
        <v>64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hidden="1" customHeight="1" x14ac:dyDescent="0.25">
      <c r="A419" s="54" t="s">
        <v>660</v>
      </c>
      <c r="B419" s="54" t="s">
        <v>661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93</v>
      </c>
      <c r="L419" s="32"/>
      <c r="M419" s="33" t="s">
        <v>103</v>
      </c>
      <c r="N419" s="33"/>
      <c r="O419" s="32">
        <v>40</v>
      </c>
      <c r="P419" s="892" t="s">
        <v>662</v>
      </c>
      <c r="Q419" s="728"/>
      <c r="R419" s="728"/>
      <c r="S419" s="728"/>
      <c r="T419" s="729"/>
      <c r="U419" s="34"/>
      <c r="V419" s="34"/>
      <c r="W419" s="35" t="s">
        <v>69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663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93</v>
      </c>
      <c r="L420" s="32"/>
      <c r="M420" s="33" t="s">
        <v>103</v>
      </c>
      <c r="N420" s="33"/>
      <c r="O420" s="32">
        <v>40</v>
      </c>
      <c r="P420" s="1080" t="s">
        <v>666</v>
      </c>
      <c r="Q420" s="728"/>
      <c r="R420" s="728"/>
      <c r="S420" s="728"/>
      <c r="T420" s="729"/>
      <c r="U420" s="34"/>
      <c r="V420" s="34"/>
      <c r="W420" s="35" t="s">
        <v>69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667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80</v>
      </c>
      <c r="Q421" s="735"/>
      <c r="R421" s="735"/>
      <c r="S421" s="735"/>
      <c r="T421" s="735"/>
      <c r="U421" s="735"/>
      <c r="V421" s="736"/>
      <c r="W421" s="37" t="s">
        <v>81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hidden="1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80</v>
      </c>
      <c r="Q422" s="735"/>
      <c r="R422" s="735"/>
      <c r="S422" s="735"/>
      <c r="T422" s="735"/>
      <c r="U422" s="735"/>
      <c r="V422" s="736"/>
      <c r="W422" s="37" t="s">
        <v>69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hidden="1" customHeight="1" x14ac:dyDescent="0.25">
      <c r="A423" s="732" t="s">
        <v>177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hidden="1" customHeight="1" x14ac:dyDescent="0.25">
      <c r="A424" s="54" t="s">
        <v>668</v>
      </c>
      <c r="B424" s="54" t="s">
        <v>669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30</v>
      </c>
      <c r="P424" s="923" t="s">
        <v>670</v>
      </c>
      <c r="Q424" s="728"/>
      <c r="R424" s="728"/>
      <c r="S424" s="728"/>
      <c r="T424" s="729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671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80</v>
      </c>
      <c r="Q425" s="735"/>
      <c r="R425" s="735"/>
      <c r="S425" s="735"/>
      <c r="T425" s="735"/>
      <c r="U425" s="735"/>
      <c r="V425" s="736"/>
      <c r="W425" s="37" t="s">
        <v>81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hidden="1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80</v>
      </c>
      <c r="Q426" s="735"/>
      <c r="R426" s="735"/>
      <c r="S426" s="735"/>
      <c r="T426" s="735"/>
      <c r="U426" s="735"/>
      <c r="V426" s="736"/>
      <c r="W426" s="37" t="s">
        <v>69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hidden="1" customHeight="1" x14ac:dyDescent="0.25">
      <c r="A427" s="813" t="s">
        <v>672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hidden="1" customHeight="1" x14ac:dyDescent="0.25">
      <c r="A428" s="732" t="s">
        <v>90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37.5" hidden="1" customHeight="1" x14ac:dyDescent="0.25">
      <c r="A429" s="54" t="s">
        <v>673</v>
      </c>
      <c r="B429" s="54" t="s">
        <v>674</v>
      </c>
      <c r="C429" s="31">
        <v>4301011873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93</v>
      </c>
      <c r="L429" s="32"/>
      <c r="M429" s="33" t="s">
        <v>68</v>
      </c>
      <c r="N429" s="33"/>
      <c r="O429" s="32">
        <v>60</v>
      </c>
      <c r="P429" s="9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69</v>
      </c>
      <c r="X429" s="723">
        <v>0</v>
      </c>
      <c r="Y429" s="724">
        <f t="shared" ref="Y429:Y436" si="63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675</v>
      </c>
      <c r="AG429" s="64"/>
      <c r="AJ429" s="68"/>
      <c r="AK429" s="68">
        <v>0</v>
      </c>
      <c r="BB429" s="492" t="s">
        <v>1</v>
      </c>
      <c r="BM429" s="64">
        <f t="shared" ref="BM429:BM436" si="64">IFERROR(X429*I429/H429,"0")</f>
        <v>0</v>
      </c>
      <c r="BN429" s="64">
        <f t="shared" ref="BN429:BN436" si="65">IFERROR(Y429*I429/H429,"0")</f>
        <v>0</v>
      </c>
      <c r="BO429" s="64">
        <f t="shared" ref="BO429:BO436" si="66">IFERROR(1/J429*(X429/H429),"0")</f>
        <v>0</v>
      </c>
      <c r="BP429" s="64">
        <f t="shared" ref="BP429:BP436" si="67">IFERROR(1/J429*(Y429/H429),"0")</f>
        <v>0</v>
      </c>
    </row>
    <row r="430" spans="1:68" ht="27" hidden="1" customHeight="1" x14ac:dyDescent="0.25">
      <c r="A430" s="54" t="s">
        <v>673</v>
      </c>
      <c r="B430" s="54" t="s">
        <v>676</v>
      </c>
      <c r="C430" s="31">
        <v>4301011483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93</v>
      </c>
      <c r="L430" s="32"/>
      <c r="M430" s="33" t="s">
        <v>68</v>
      </c>
      <c r="N430" s="33"/>
      <c r="O430" s="32">
        <v>60</v>
      </c>
      <c r="P430" s="11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69</v>
      </c>
      <c r="X430" s="723">
        <v>0</v>
      </c>
      <c r="Y430" s="724">
        <f t="shared" si="63"/>
        <v>0</v>
      </c>
      <c r="Z430" s="36" t="str">
        <f>IFERROR(IF(Y430=0,"",ROUNDUP(Y430/H430,0)*0.01898),"")</f>
        <v/>
      </c>
      <c r="AA430" s="56"/>
      <c r="AB430" s="57"/>
      <c r="AC430" s="493" t="s">
        <v>677</v>
      </c>
      <c r="AG430" s="64"/>
      <c r="AJ430" s="68"/>
      <c r="AK430" s="68">
        <v>0</v>
      </c>
      <c r="BB430" s="494" t="s">
        <v>1</v>
      </c>
      <c r="BM430" s="64">
        <f t="shared" si="64"/>
        <v>0</v>
      </c>
      <c r="BN430" s="64">
        <f t="shared" si="65"/>
        <v>0</v>
      </c>
      <c r="BO430" s="64">
        <f t="shared" si="66"/>
        <v>0</v>
      </c>
      <c r="BP430" s="64">
        <f t="shared" si="67"/>
        <v>0</v>
      </c>
    </row>
    <row r="431" spans="1:68" ht="27" hidden="1" customHeight="1" x14ac:dyDescent="0.25">
      <c r="A431" s="54" t="s">
        <v>678</v>
      </c>
      <c r="B431" s="54" t="s">
        <v>679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93</v>
      </c>
      <c r="L431" s="32"/>
      <c r="M431" s="33" t="s">
        <v>68</v>
      </c>
      <c r="N431" s="33"/>
      <c r="O431" s="32">
        <v>60</v>
      </c>
      <c r="P431" s="8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69</v>
      </c>
      <c r="X431" s="723">
        <v>0</v>
      </c>
      <c r="Y431" s="724">
        <f t="shared" si="63"/>
        <v>0</v>
      </c>
      <c r="Z431" s="36" t="str">
        <f>IFERROR(IF(Y431=0,"",ROUNDUP(Y431/H431,0)*0.02175),"")</f>
        <v/>
      </c>
      <c r="AA431" s="56"/>
      <c r="AB431" s="57"/>
      <c r="AC431" s="495" t="s">
        <v>677</v>
      </c>
      <c r="AG431" s="64"/>
      <c r="AJ431" s="68"/>
      <c r="AK431" s="68">
        <v>0</v>
      </c>
      <c r="BB431" s="496" t="s">
        <v>1</v>
      </c>
      <c r="BM431" s="64">
        <f t="shared" si="64"/>
        <v>0</v>
      </c>
      <c r="BN431" s="64">
        <f t="shared" si="65"/>
        <v>0</v>
      </c>
      <c r="BO431" s="64">
        <f t="shared" si="66"/>
        <v>0</v>
      </c>
      <c r="BP431" s="64">
        <f t="shared" si="67"/>
        <v>0</v>
      </c>
    </row>
    <row r="432" spans="1:68" ht="37.5" hidden="1" customHeight="1" x14ac:dyDescent="0.25">
      <c r="A432" s="54" t="s">
        <v>678</v>
      </c>
      <c r="B432" s="54" t="s">
        <v>680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93</v>
      </c>
      <c r="L432" s="32"/>
      <c r="M432" s="33" t="s">
        <v>68</v>
      </c>
      <c r="N432" s="33"/>
      <c r="O432" s="32">
        <v>60</v>
      </c>
      <c r="P432" s="7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69</v>
      </c>
      <c r="X432" s="723">
        <v>0</v>
      </c>
      <c r="Y432" s="724">
        <f t="shared" si="63"/>
        <v>0</v>
      </c>
      <c r="Z432" s="36" t="str">
        <f>IFERROR(IF(Y432=0,"",ROUNDUP(Y432/H432,0)*0.02175),"")</f>
        <v/>
      </c>
      <c r="AA432" s="56"/>
      <c r="AB432" s="57"/>
      <c r="AC432" s="497" t="s">
        <v>675</v>
      </c>
      <c r="AG432" s="64"/>
      <c r="AJ432" s="68"/>
      <c r="AK432" s="68">
        <v>0</v>
      </c>
      <c r="BB432" s="498" t="s">
        <v>1</v>
      </c>
      <c r="BM432" s="64">
        <f t="shared" si="64"/>
        <v>0</v>
      </c>
      <c r="BN432" s="64">
        <f t="shared" si="65"/>
        <v>0</v>
      </c>
      <c r="BO432" s="64">
        <f t="shared" si="66"/>
        <v>0</v>
      </c>
      <c r="BP432" s="64">
        <f t="shared" si="67"/>
        <v>0</v>
      </c>
    </row>
    <row r="433" spans="1:68" ht="37.5" hidden="1" customHeight="1" x14ac:dyDescent="0.25">
      <c r="A433" s="54" t="s">
        <v>681</v>
      </c>
      <c r="B433" s="54" t="s">
        <v>682</v>
      </c>
      <c r="C433" s="31">
        <v>4301011874</v>
      </c>
      <c r="D433" s="730">
        <v>4680115884892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93</v>
      </c>
      <c r="L433" s="32"/>
      <c r="M433" s="33" t="s">
        <v>68</v>
      </c>
      <c r="N433" s="33"/>
      <c r="O433" s="32">
        <v>60</v>
      </c>
      <c r="P433" s="110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3" s="728"/>
      <c r="R433" s="728"/>
      <c r="S433" s="728"/>
      <c r="T433" s="729"/>
      <c r="U433" s="34"/>
      <c r="V433" s="34"/>
      <c r="W433" s="35" t="s">
        <v>69</v>
      </c>
      <c r="X433" s="723">
        <v>0</v>
      </c>
      <c r="Y433" s="724">
        <f t="shared" si="63"/>
        <v>0</v>
      </c>
      <c r="Z433" s="36" t="str">
        <f>IFERROR(IF(Y433=0,"",ROUNDUP(Y433/H433,0)*0.01898),"")</f>
        <v/>
      </c>
      <c r="AA433" s="56"/>
      <c r="AB433" s="57"/>
      <c r="AC433" s="499" t="s">
        <v>683</v>
      </c>
      <c r="AG433" s="64"/>
      <c r="AJ433" s="68"/>
      <c r="AK433" s="68">
        <v>0</v>
      </c>
      <c r="BB433" s="500" t="s">
        <v>1</v>
      </c>
      <c r="BM433" s="64">
        <f t="shared" si="64"/>
        <v>0</v>
      </c>
      <c r="BN433" s="64">
        <f t="shared" si="65"/>
        <v>0</v>
      </c>
      <c r="BO433" s="64">
        <f t="shared" si="66"/>
        <v>0</v>
      </c>
      <c r="BP433" s="64">
        <f t="shared" si="67"/>
        <v>0</v>
      </c>
    </row>
    <row r="434" spans="1:68" ht="37.5" hidden="1" customHeight="1" x14ac:dyDescent="0.25">
      <c r="A434" s="54" t="s">
        <v>684</v>
      </c>
      <c r="B434" s="54" t="s">
        <v>685</v>
      </c>
      <c r="C434" s="31">
        <v>4301011312</v>
      </c>
      <c r="D434" s="730">
        <v>4607091384192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93</v>
      </c>
      <c r="L434" s="32"/>
      <c r="M434" s="33" t="s">
        <v>94</v>
      </c>
      <c r="N434" s="33"/>
      <c r="O434" s="32">
        <v>60</v>
      </c>
      <c r="P434" s="11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4" s="728"/>
      <c r="R434" s="728"/>
      <c r="S434" s="728"/>
      <c r="T434" s="729"/>
      <c r="U434" s="34"/>
      <c r="V434" s="34"/>
      <c r="W434" s="35" t="s">
        <v>69</v>
      </c>
      <c r="X434" s="723">
        <v>0</v>
      </c>
      <c r="Y434" s="724">
        <f t="shared" si="63"/>
        <v>0</v>
      </c>
      <c r="Z434" s="36" t="str">
        <f>IFERROR(IF(Y434=0,"",ROUNDUP(Y434/H434,0)*0.01898),"")</f>
        <v/>
      </c>
      <c r="AA434" s="56"/>
      <c r="AB434" s="57"/>
      <c r="AC434" s="501" t="s">
        <v>686</v>
      </c>
      <c r="AG434" s="64"/>
      <c r="AJ434" s="68"/>
      <c r="AK434" s="68">
        <v>0</v>
      </c>
      <c r="BB434" s="502" t="s">
        <v>1</v>
      </c>
      <c r="BM434" s="64">
        <f t="shared" si="64"/>
        <v>0</v>
      </c>
      <c r="BN434" s="64">
        <f t="shared" si="65"/>
        <v>0</v>
      </c>
      <c r="BO434" s="64">
        <f t="shared" si="66"/>
        <v>0</v>
      </c>
      <c r="BP434" s="64">
        <f t="shared" si="67"/>
        <v>0</v>
      </c>
    </row>
    <row r="435" spans="1:68" ht="37.5" customHeight="1" x14ac:dyDescent="0.25">
      <c r="A435" s="54" t="s">
        <v>687</v>
      </c>
      <c r="B435" s="54" t="s">
        <v>688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69</v>
      </c>
      <c r="X435" s="723">
        <v>30</v>
      </c>
      <c r="Y435" s="724">
        <f t="shared" si="63"/>
        <v>36</v>
      </c>
      <c r="Z435" s="36">
        <f>IFERROR(IF(Y435=0,"",ROUNDUP(Y435/H435,0)*0.01898),"")</f>
        <v>5.6940000000000004E-2</v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64"/>
        <v>31.087500000000002</v>
      </c>
      <c r="BN435" s="64">
        <f t="shared" si="65"/>
        <v>37.305</v>
      </c>
      <c r="BO435" s="64">
        <f t="shared" si="66"/>
        <v>3.90625E-2</v>
      </c>
      <c r="BP435" s="64">
        <f t="shared" si="67"/>
        <v>4.6875E-2</v>
      </c>
    </row>
    <row r="436" spans="1:68" ht="37.5" hidden="1" customHeight="1" x14ac:dyDescent="0.25">
      <c r="A436" s="54" t="s">
        <v>689</v>
      </c>
      <c r="B436" s="54" t="s">
        <v>690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60</v>
      </c>
      <c r="P436" s="11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69</v>
      </c>
      <c r="X436" s="723">
        <v>0</v>
      </c>
      <c r="Y436" s="724">
        <f t="shared" si="63"/>
        <v>0</v>
      </c>
      <c r="Z436" s="36" t="str">
        <f>IFERROR(IF(Y436=0,"",ROUNDUP(Y436/H436,0)*0.00902),"")</f>
        <v/>
      </c>
      <c r="AA436" s="56"/>
      <c r="AB436" s="57"/>
      <c r="AC436" s="505" t="s">
        <v>683</v>
      </c>
      <c r="AG436" s="64"/>
      <c r="AJ436" s="68"/>
      <c r="AK436" s="68">
        <v>0</v>
      </c>
      <c r="BB436" s="506" t="s">
        <v>1</v>
      </c>
      <c r="BM436" s="64">
        <f t="shared" si="64"/>
        <v>0</v>
      </c>
      <c r="BN436" s="64">
        <f t="shared" si="65"/>
        <v>0</v>
      </c>
      <c r="BO436" s="64">
        <f t="shared" si="66"/>
        <v>0</v>
      </c>
      <c r="BP436" s="64">
        <f t="shared" si="67"/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80</v>
      </c>
      <c r="Q437" s="735"/>
      <c r="R437" s="735"/>
      <c r="S437" s="735"/>
      <c r="T437" s="735"/>
      <c r="U437" s="735"/>
      <c r="V437" s="736"/>
      <c r="W437" s="37" t="s">
        <v>81</v>
      </c>
      <c r="X437" s="725">
        <f>IFERROR(X429/H429,"0")+IFERROR(X430/H430,"0")+IFERROR(X431/H431,"0")+IFERROR(X432/H432,"0")+IFERROR(X433/H433,"0")+IFERROR(X434/H434,"0")+IFERROR(X435/H435,"0")+IFERROR(X436/H436,"0")</f>
        <v>2.5</v>
      </c>
      <c r="Y437" s="725">
        <f>IFERROR(Y429/H429,"0")+IFERROR(Y430/H430,"0")+IFERROR(Y431/H431,"0")+IFERROR(Y432/H432,"0")+IFERROR(Y433/H433,"0")+IFERROR(Y434/H434,"0")+IFERROR(Y435/H435,"0")+IFERROR(Y436/H436,"0")</f>
        <v>3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5.6940000000000004E-2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80</v>
      </c>
      <c r="Q438" s="735"/>
      <c r="R438" s="735"/>
      <c r="S438" s="735"/>
      <c r="T438" s="735"/>
      <c r="U438" s="735"/>
      <c r="V438" s="736"/>
      <c r="W438" s="37" t="s">
        <v>69</v>
      </c>
      <c r="X438" s="725">
        <f>IFERROR(SUM(X429:X436),"0")</f>
        <v>30</v>
      </c>
      <c r="Y438" s="725">
        <f>IFERROR(SUM(Y429:Y436),"0")</f>
        <v>36</v>
      </c>
      <c r="Z438" s="37"/>
      <c r="AA438" s="726"/>
      <c r="AB438" s="726"/>
      <c r="AC438" s="726"/>
    </row>
    <row r="439" spans="1:68" ht="14.25" hidden="1" customHeight="1" x14ac:dyDescent="0.25">
      <c r="A439" s="732" t="s">
        <v>148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hidden="1" customHeight="1" x14ac:dyDescent="0.25">
      <c r="A440" s="54" t="s">
        <v>691</v>
      </c>
      <c r="B440" s="54" t="s">
        <v>692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101</v>
      </c>
      <c r="L440" s="32"/>
      <c r="M440" s="33" t="s">
        <v>68</v>
      </c>
      <c r="N440" s="33"/>
      <c r="O440" s="32">
        <v>35</v>
      </c>
      <c r="P44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69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694</v>
      </c>
      <c r="B441" s="54" t="s">
        <v>695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111</v>
      </c>
      <c r="L441" s="32"/>
      <c r="M441" s="33" t="s">
        <v>68</v>
      </c>
      <c r="N441" s="33"/>
      <c r="O441" s="32">
        <v>35</v>
      </c>
      <c r="P441" s="9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69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80</v>
      </c>
      <c r="Q442" s="735"/>
      <c r="R442" s="735"/>
      <c r="S442" s="735"/>
      <c r="T442" s="735"/>
      <c r="U442" s="735"/>
      <c r="V442" s="736"/>
      <c r="W442" s="37" t="s">
        <v>81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hidden="1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80</v>
      </c>
      <c r="Q443" s="735"/>
      <c r="R443" s="735"/>
      <c r="S443" s="735"/>
      <c r="T443" s="735"/>
      <c r="U443" s="735"/>
      <c r="V443" s="736"/>
      <c r="W443" s="37" t="s">
        <v>69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hidden="1" customHeight="1" x14ac:dyDescent="0.25">
      <c r="A444" s="732" t="s">
        <v>64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hidden="1" customHeight="1" x14ac:dyDescent="0.25">
      <c r="A445" s="54" t="s">
        <v>696</v>
      </c>
      <c r="B445" s="54" t="s">
        <v>697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93</v>
      </c>
      <c r="L445" s="32"/>
      <c r="M445" s="33" t="s">
        <v>103</v>
      </c>
      <c r="N445" s="33"/>
      <c r="O445" s="32">
        <v>40</v>
      </c>
      <c r="P445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69</v>
      </c>
      <c r="X445" s="723">
        <v>0</v>
      </c>
      <c r="Y445" s="724">
        <f>IFERROR(IF(X445="",0,CEILING((X445/$H445),1)*$H445),"")</f>
        <v>0</v>
      </c>
      <c r="Z445" s="36" t="str">
        <f>IFERROR(IF(Y445=0,"",ROUNDUP(Y445/H445,0)*0.01898),"")</f>
        <v/>
      </c>
      <c r="AA445" s="56"/>
      <c r="AB445" s="57"/>
      <c r="AC445" s="511" t="s">
        <v>698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699</v>
      </c>
      <c r="B446" s="54" t="s">
        <v>700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93</v>
      </c>
      <c r="L446" s="32"/>
      <c r="M446" s="33" t="s">
        <v>103</v>
      </c>
      <c r="N446" s="33"/>
      <c r="O446" s="32">
        <v>40</v>
      </c>
      <c r="P446" s="960" t="s">
        <v>701</v>
      </c>
      <c r="Q446" s="728"/>
      <c r="R446" s="728"/>
      <c r="S446" s="728"/>
      <c r="T446" s="729"/>
      <c r="U446" s="34"/>
      <c r="V446" s="34"/>
      <c r="W446" s="35" t="s">
        <v>69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702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703</v>
      </c>
      <c r="B447" s="54" t="s">
        <v>704</v>
      </c>
      <c r="C447" s="31">
        <v>4301051660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67</v>
      </c>
      <c r="L447" s="32"/>
      <c r="M447" s="33" t="s">
        <v>103</v>
      </c>
      <c r="N447" s="33"/>
      <c r="O447" s="32">
        <v>40</v>
      </c>
      <c r="P447" s="11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7" s="728"/>
      <c r="R447" s="728"/>
      <c r="S447" s="728"/>
      <c r="T447" s="729"/>
      <c r="U447" s="34"/>
      <c r="V447" s="34"/>
      <c r="W447" s="35" t="s">
        <v>69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698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703</v>
      </c>
      <c r="B448" s="54" t="s">
        <v>705</v>
      </c>
      <c r="C448" s="31">
        <v>4301051297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67</v>
      </c>
      <c r="L448" s="32"/>
      <c r="M448" s="33" t="s">
        <v>68</v>
      </c>
      <c r="N448" s="33"/>
      <c r="O448" s="32">
        <v>40</v>
      </c>
      <c r="P448" s="9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8" s="728"/>
      <c r="R448" s="728"/>
      <c r="S448" s="728"/>
      <c r="T448" s="729"/>
      <c r="U448" s="34"/>
      <c r="V448" s="34"/>
      <c r="W448" s="35" t="s">
        <v>69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706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707</v>
      </c>
      <c r="B449" s="54" t="s">
        <v>708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67</v>
      </c>
      <c r="L449" s="32"/>
      <c r="M449" s="33" t="s">
        <v>68</v>
      </c>
      <c r="N449" s="33"/>
      <c r="O449" s="32">
        <v>40</v>
      </c>
      <c r="P449" s="11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69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709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80</v>
      </c>
      <c r="Q450" s="735"/>
      <c r="R450" s="735"/>
      <c r="S450" s="735"/>
      <c r="T450" s="735"/>
      <c r="U450" s="735"/>
      <c r="V450" s="736"/>
      <c r="W450" s="37" t="s">
        <v>81</v>
      </c>
      <c r="X450" s="725">
        <f>IFERROR(X445/H445,"0")+IFERROR(X446/H446,"0")+IFERROR(X447/H447,"0")+IFERROR(X448/H448,"0")+IFERROR(X449/H449,"0")</f>
        <v>0</v>
      </c>
      <c r="Y450" s="725">
        <f>IFERROR(Y445/H445,"0")+IFERROR(Y446/H446,"0")+IFERROR(Y447/H447,"0")+IFERROR(Y448/H448,"0")+IFERROR(Y449/H449,"0")</f>
        <v>0</v>
      </c>
      <c r="Z450" s="725">
        <f>IFERROR(IF(Z445="",0,Z445),"0")+IFERROR(IF(Z446="",0,Z446),"0")+IFERROR(IF(Z447="",0,Z447),"0")+IFERROR(IF(Z448="",0,Z448),"0")+IFERROR(IF(Z449="",0,Z449),"0")</f>
        <v>0</v>
      </c>
      <c r="AA450" s="726"/>
      <c r="AB450" s="726"/>
      <c r="AC450" s="726"/>
    </row>
    <row r="451" spans="1:68" hidden="1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80</v>
      </c>
      <c r="Q451" s="735"/>
      <c r="R451" s="735"/>
      <c r="S451" s="735"/>
      <c r="T451" s="735"/>
      <c r="U451" s="735"/>
      <c r="V451" s="736"/>
      <c r="W451" s="37" t="s">
        <v>69</v>
      </c>
      <c r="X451" s="725">
        <f>IFERROR(SUM(X445:X449),"0")</f>
        <v>0</v>
      </c>
      <c r="Y451" s="725">
        <f>IFERROR(SUM(Y445:Y449),"0")</f>
        <v>0</v>
      </c>
      <c r="Z451" s="37"/>
      <c r="AA451" s="726"/>
      <c r="AB451" s="726"/>
      <c r="AC451" s="726"/>
    </row>
    <row r="452" spans="1:68" ht="14.25" hidden="1" customHeight="1" x14ac:dyDescent="0.25">
      <c r="A452" s="732" t="s">
        <v>177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hidden="1" customHeight="1" x14ac:dyDescent="0.25">
      <c r="A453" s="54" t="s">
        <v>710</v>
      </c>
      <c r="B453" s="54" t="s">
        <v>711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93</v>
      </c>
      <c r="L453" s="32"/>
      <c r="M453" s="33" t="s">
        <v>103</v>
      </c>
      <c r="N453" s="33"/>
      <c r="O453" s="32">
        <v>40</v>
      </c>
      <c r="P453" s="789" t="s">
        <v>712</v>
      </c>
      <c r="Q453" s="728"/>
      <c r="R453" s="728"/>
      <c r="S453" s="728"/>
      <c r="T453" s="729"/>
      <c r="U453" s="34"/>
      <c r="V453" s="34"/>
      <c r="W453" s="35" t="s">
        <v>69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713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80</v>
      </c>
      <c r="Q454" s="735"/>
      <c r="R454" s="735"/>
      <c r="S454" s="735"/>
      <c r="T454" s="735"/>
      <c r="U454" s="735"/>
      <c r="V454" s="736"/>
      <c r="W454" s="37" t="s">
        <v>81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hidden="1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80</v>
      </c>
      <c r="Q455" s="735"/>
      <c r="R455" s="735"/>
      <c r="S455" s="735"/>
      <c r="T455" s="735"/>
      <c r="U455" s="735"/>
      <c r="V455" s="736"/>
      <c r="W455" s="37" t="s">
        <v>69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hidden="1" customHeight="1" x14ac:dyDescent="0.2">
      <c r="A456" s="850" t="s">
        <v>714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48"/>
      <c r="AB456" s="48"/>
      <c r="AC456" s="48"/>
    </row>
    <row r="457" spans="1:68" ht="16.5" hidden="1" customHeight="1" x14ac:dyDescent="0.25">
      <c r="A457" s="813" t="s">
        <v>715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hidden="1" customHeight="1" x14ac:dyDescent="0.25">
      <c r="A458" s="732" t="s">
        <v>148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hidden="1" customHeight="1" x14ac:dyDescent="0.25">
      <c r="A459" s="54" t="s">
        <v>716</v>
      </c>
      <c r="B459" s="54" t="s">
        <v>717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101</v>
      </c>
      <c r="L459" s="32"/>
      <c r="M459" s="33" t="s">
        <v>68</v>
      </c>
      <c r="N459" s="33"/>
      <c r="O459" s="32">
        <v>50</v>
      </c>
      <c r="P459" s="989" t="s">
        <v>718</v>
      </c>
      <c r="Q459" s="728"/>
      <c r="R459" s="728"/>
      <c r="S459" s="728"/>
      <c r="T459" s="729"/>
      <c r="U459" s="34"/>
      <c r="V459" s="34"/>
      <c r="W459" s="35" t="s">
        <v>69</v>
      </c>
      <c r="X459" s="723">
        <v>0</v>
      </c>
      <c r="Y459" s="724">
        <f t="shared" ref="Y459:Y472" si="68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719</v>
      </c>
      <c r="AG459" s="64"/>
      <c r="AJ459" s="68"/>
      <c r="AK459" s="68">
        <v>0</v>
      </c>
      <c r="BB459" s="524" t="s">
        <v>1</v>
      </c>
      <c r="BM459" s="64">
        <f t="shared" ref="BM459:BM472" si="69">IFERROR(X459*I459/H459,"0")</f>
        <v>0</v>
      </c>
      <c r="BN459" s="64">
        <f t="shared" ref="BN459:BN472" si="70">IFERROR(Y459*I459/H459,"0")</f>
        <v>0</v>
      </c>
      <c r="BO459" s="64">
        <f t="shared" ref="BO459:BO472" si="71">IFERROR(1/J459*(X459/H459),"0")</f>
        <v>0</v>
      </c>
      <c r="BP459" s="64">
        <f t="shared" ref="BP459:BP472" si="72">IFERROR(1/J459*(Y459/H459),"0")</f>
        <v>0</v>
      </c>
    </row>
    <row r="460" spans="1:68" ht="27" hidden="1" customHeight="1" x14ac:dyDescent="0.25">
      <c r="A460" s="54" t="s">
        <v>720</v>
      </c>
      <c r="B460" s="54" t="s">
        <v>721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101</v>
      </c>
      <c r="L460" s="32"/>
      <c r="M460" s="33" t="s">
        <v>68</v>
      </c>
      <c r="N460" s="33"/>
      <c r="O460" s="32">
        <v>50</v>
      </c>
      <c r="P460" s="1035" t="s">
        <v>722</v>
      </c>
      <c r="Q460" s="728"/>
      <c r="R460" s="728"/>
      <c r="S460" s="728"/>
      <c r="T460" s="729"/>
      <c r="U460" s="34"/>
      <c r="V460" s="34"/>
      <c r="W460" s="35" t="s">
        <v>69</v>
      </c>
      <c r="X460" s="723">
        <v>0</v>
      </c>
      <c r="Y460" s="724">
        <f t="shared" si="68"/>
        <v>0</v>
      </c>
      <c r="Z460" s="36" t="str">
        <f>IFERROR(IF(Y460=0,"",ROUNDUP(Y460/H460,0)*0.00902),"")</f>
        <v/>
      </c>
      <c r="AA460" s="56"/>
      <c r="AB460" s="57"/>
      <c r="AC460" s="525" t="s">
        <v>723</v>
      </c>
      <c r="AG460" s="64"/>
      <c r="AJ460" s="68"/>
      <c r="AK460" s="68">
        <v>0</v>
      </c>
      <c r="BB460" s="526" t="s">
        <v>1</v>
      </c>
      <c r="BM460" s="64">
        <f t="shared" si="69"/>
        <v>0</v>
      </c>
      <c r="BN460" s="64">
        <f t="shared" si="70"/>
        <v>0</v>
      </c>
      <c r="BO460" s="64">
        <f t="shared" si="71"/>
        <v>0</v>
      </c>
      <c r="BP460" s="64">
        <f t="shared" si="72"/>
        <v>0</v>
      </c>
    </row>
    <row r="461" spans="1:68" ht="27" hidden="1" customHeight="1" x14ac:dyDescent="0.25">
      <c r="A461" s="54" t="s">
        <v>720</v>
      </c>
      <c r="B461" s="54" t="s">
        <v>724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101</v>
      </c>
      <c r="L461" s="32"/>
      <c r="M461" s="33" t="s">
        <v>68</v>
      </c>
      <c r="N461" s="33"/>
      <c r="O461" s="32">
        <v>50</v>
      </c>
      <c r="P461" s="1033" t="s">
        <v>722</v>
      </c>
      <c r="Q461" s="728"/>
      <c r="R461" s="728"/>
      <c r="S461" s="728"/>
      <c r="T461" s="729"/>
      <c r="U461" s="34"/>
      <c r="V461" s="34"/>
      <c r="W461" s="35" t="s">
        <v>69</v>
      </c>
      <c r="X461" s="723">
        <v>0</v>
      </c>
      <c r="Y461" s="724">
        <f t="shared" si="68"/>
        <v>0</v>
      </c>
      <c r="Z461" s="36" t="str">
        <f>IFERROR(IF(Y461=0,"",ROUNDUP(Y461/H461,0)*0.00902),"")</f>
        <v/>
      </c>
      <c r="AA461" s="56"/>
      <c r="AB461" s="57"/>
      <c r="AC461" s="527" t="s">
        <v>723</v>
      </c>
      <c r="AG461" s="64"/>
      <c r="AJ461" s="68"/>
      <c r="AK461" s="68">
        <v>0</v>
      </c>
      <c r="BB461" s="528" t="s">
        <v>1</v>
      </c>
      <c r="BM461" s="64">
        <f t="shared" si="69"/>
        <v>0</v>
      </c>
      <c r="BN461" s="64">
        <f t="shared" si="70"/>
        <v>0</v>
      </c>
      <c r="BO461" s="64">
        <f t="shared" si="71"/>
        <v>0</v>
      </c>
      <c r="BP461" s="64">
        <f t="shared" si="72"/>
        <v>0</v>
      </c>
    </row>
    <row r="462" spans="1:68" ht="27" hidden="1" customHeight="1" x14ac:dyDescent="0.25">
      <c r="A462" s="54" t="s">
        <v>725</v>
      </c>
      <c r="B462" s="54" t="s">
        <v>726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101</v>
      </c>
      <c r="L462" s="32"/>
      <c r="M462" s="33" t="s">
        <v>68</v>
      </c>
      <c r="N462" s="33"/>
      <c r="O462" s="32">
        <v>50</v>
      </c>
      <c r="P462" s="1042" t="s">
        <v>727</v>
      </c>
      <c r="Q462" s="728"/>
      <c r="R462" s="728"/>
      <c r="S462" s="728"/>
      <c r="T462" s="729"/>
      <c r="U462" s="34"/>
      <c r="V462" s="34"/>
      <c r="W462" s="35" t="s">
        <v>69</v>
      </c>
      <c r="X462" s="723">
        <v>0</v>
      </c>
      <c r="Y462" s="724">
        <f t="shared" si="68"/>
        <v>0</v>
      </c>
      <c r="Z462" s="36" t="str">
        <f>IFERROR(IF(Y462=0,"",ROUNDUP(Y462/H462,0)*0.00902),"")</f>
        <v/>
      </c>
      <c r="AA462" s="56"/>
      <c r="AB462" s="57"/>
      <c r="AC462" s="529" t="s">
        <v>728</v>
      </c>
      <c r="AG462" s="64"/>
      <c r="AJ462" s="68"/>
      <c r="AK462" s="68">
        <v>0</v>
      </c>
      <c r="BB462" s="530" t="s">
        <v>1</v>
      </c>
      <c r="BM462" s="64">
        <f t="shared" si="69"/>
        <v>0</v>
      </c>
      <c r="BN462" s="64">
        <f t="shared" si="70"/>
        <v>0</v>
      </c>
      <c r="BO462" s="64">
        <f t="shared" si="71"/>
        <v>0</v>
      </c>
      <c r="BP462" s="64">
        <f t="shared" si="72"/>
        <v>0</v>
      </c>
    </row>
    <row r="463" spans="1:68" ht="27" hidden="1" customHeight="1" x14ac:dyDescent="0.25">
      <c r="A463" s="54" t="s">
        <v>729</v>
      </c>
      <c r="B463" s="54" t="s">
        <v>730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111</v>
      </c>
      <c r="L463" s="32"/>
      <c r="M463" s="33" t="s">
        <v>68</v>
      </c>
      <c r="N463" s="33"/>
      <c r="O463" s="32">
        <v>50</v>
      </c>
      <c r="P463" s="10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69</v>
      </c>
      <c r="X463" s="723">
        <v>0</v>
      </c>
      <c r="Y463" s="724">
        <f t="shared" si="68"/>
        <v>0</v>
      </c>
      <c r="Z463" s="36" t="str">
        <f t="shared" ref="Z463:Z472" si="73">IFERROR(IF(Y463=0,"",ROUNDUP(Y463/H463,0)*0.00502),"")</f>
        <v/>
      </c>
      <c r="AA463" s="56"/>
      <c r="AB463" s="57"/>
      <c r="AC463" s="531" t="s">
        <v>719</v>
      </c>
      <c r="AG463" s="64"/>
      <c r="AJ463" s="68"/>
      <c r="AK463" s="68">
        <v>0</v>
      </c>
      <c r="BB463" s="532" t="s">
        <v>1</v>
      </c>
      <c r="BM463" s="64">
        <f t="shared" si="69"/>
        <v>0</v>
      </c>
      <c r="BN463" s="64">
        <f t="shared" si="70"/>
        <v>0</v>
      </c>
      <c r="BO463" s="64">
        <f t="shared" si="71"/>
        <v>0</v>
      </c>
      <c r="BP463" s="64">
        <f t="shared" si="72"/>
        <v>0</v>
      </c>
    </row>
    <row r="464" spans="1:68" ht="27" hidden="1" customHeight="1" x14ac:dyDescent="0.25">
      <c r="A464" s="54" t="s">
        <v>729</v>
      </c>
      <c r="B464" s="54" t="s">
        <v>731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111</v>
      </c>
      <c r="L464" s="32"/>
      <c r="M464" s="33" t="s">
        <v>68</v>
      </c>
      <c r="N464" s="33"/>
      <c r="O464" s="32">
        <v>50</v>
      </c>
      <c r="P464" s="752" t="s">
        <v>732</v>
      </c>
      <c r="Q464" s="728"/>
      <c r="R464" s="728"/>
      <c r="S464" s="728"/>
      <c r="T464" s="729"/>
      <c r="U464" s="34"/>
      <c r="V464" s="34"/>
      <c r="W464" s="35" t="s">
        <v>69</v>
      </c>
      <c r="X464" s="723">
        <v>0</v>
      </c>
      <c r="Y464" s="724">
        <f t="shared" si="68"/>
        <v>0</v>
      </c>
      <c r="Z464" s="36" t="str">
        <f t="shared" si="73"/>
        <v/>
      </c>
      <c r="AA464" s="56"/>
      <c r="AB464" s="57"/>
      <c r="AC464" s="533" t="s">
        <v>719</v>
      </c>
      <c r="AG464" s="64"/>
      <c r="AJ464" s="68"/>
      <c r="AK464" s="68">
        <v>0</v>
      </c>
      <c r="BB464" s="534" t="s">
        <v>1</v>
      </c>
      <c r="BM464" s="64">
        <f t="shared" si="69"/>
        <v>0</v>
      </c>
      <c r="BN464" s="64">
        <f t="shared" si="70"/>
        <v>0</v>
      </c>
      <c r="BO464" s="64">
        <f t="shared" si="71"/>
        <v>0</v>
      </c>
      <c r="BP464" s="64">
        <f t="shared" si="72"/>
        <v>0</v>
      </c>
    </row>
    <row r="465" spans="1:68" ht="27" hidden="1" customHeight="1" x14ac:dyDescent="0.25">
      <c r="A465" s="54" t="s">
        <v>733</v>
      </c>
      <c r="B465" s="54" t="s">
        <v>734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111</v>
      </c>
      <c r="L465" s="32"/>
      <c r="M465" s="33" t="s">
        <v>68</v>
      </c>
      <c r="N465" s="33"/>
      <c r="O465" s="32">
        <v>50</v>
      </c>
      <c r="P465" s="10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69</v>
      </c>
      <c r="X465" s="723">
        <v>0</v>
      </c>
      <c r="Y465" s="724">
        <f t="shared" si="68"/>
        <v>0</v>
      </c>
      <c r="Z465" s="36" t="str">
        <f t="shared" si="73"/>
        <v/>
      </c>
      <c r="AA465" s="56"/>
      <c r="AB465" s="57"/>
      <c r="AC465" s="535" t="s">
        <v>719</v>
      </c>
      <c r="AG465" s="64"/>
      <c r="AJ465" s="68"/>
      <c r="AK465" s="68">
        <v>0</v>
      </c>
      <c r="BB465" s="536" t="s">
        <v>1</v>
      </c>
      <c r="BM465" s="64">
        <f t="shared" si="69"/>
        <v>0</v>
      </c>
      <c r="BN465" s="64">
        <f t="shared" si="70"/>
        <v>0</v>
      </c>
      <c r="BO465" s="64">
        <f t="shared" si="71"/>
        <v>0</v>
      </c>
      <c r="BP465" s="64">
        <f t="shared" si="72"/>
        <v>0</v>
      </c>
    </row>
    <row r="466" spans="1:68" ht="37.5" hidden="1" customHeight="1" x14ac:dyDescent="0.25">
      <c r="A466" s="54" t="s">
        <v>735</v>
      </c>
      <c r="B466" s="54" t="s">
        <v>736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111</v>
      </c>
      <c r="L466" s="32"/>
      <c r="M466" s="33" t="s">
        <v>68</v>
      </c>
      <c r="N466" s="33"/>
      <c r="O466" s="32">
        <v>50</v>
      </c>
      <c r="P466" s="8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69</v>
      </c>
      <c r="X466" s="723">
        <v>0</v>
      </c>
      <c r="Y466" s="724">
        <f t="shared" si="68"/>
        <v>0</v>
      </c>
      <c r="Z466" s="36" t="str">
        <f t="shared" si="73"/>
        <v/>
      </c>
      <c r="AA466" s="56"/>
      <c r="AB466" s="57"/>
      <c r="AC466" s="537" t="s">
        <v>737</v>
      </c>
      <c r="AG466" s="64"/>
      <c r="AJ466" s="68"/>
      <c r="AK466" s="68">
        <v>0</v>
      </c>
      <c r="BB466" s="538" t="s">
        <v>1</v>
      </c>
      <c r="BM466" s="64">
        <f t="shared" si="69"/>
        <v>0</v>
      </c>
      <c r="BN466" s="64">
        <f t="shared" si="70"/>
        <v>0</v>
      </c>
      <c r="BO466" s="64">
        <f t="shared" si="71"/>
        <v>0</v>
      </c>
      <c r="BP466" s="64">
        <f t="shared" si="72"/>
        <v>0</v>
      </c>
    </row>
    <row r="467" spans="1:68" ht="37.5" hidden="1" customHeight="1" x14ac:dyDescent="0.25">
      <c r="A467" s="54" t="s">
        <v>735</v>
      </c>
      <c r="B467" s="54" t="s">
        <v>738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111</v>
      </c>
      <c r="L467" s="32"/>
      <c r="M467" s="33" t="s">
        <v>68</v>
      </c>
      <c r="N467" s="33"/>
      <c r="O467" s="32">
        <v>50</v>
      </c>
      <c r="P467" s="846" t="s">
        <v>739</v>
      </c>
      <c r="Q467" s="728"/>
      <c r="R467" s="728"/>
      <c r="S467" s="728"/>
      <c r="T467" s="729"/>
      <c r="U467" s="34"/>
      <c r="V467" s="34"/>
      <c r="W467" s="35" t="s">
        <v>69</v>
      </c>
      <c r="X467" s="723">
        <v>0</v>
      </c>
      <c r="Y467" s="724">
        <f t="shared" si="68"/>
        <v>0</v>
      </c>
      <c r="Z467" s="36" t="str">
        <f t="shared" si="73"/>
        <v/>
      </c>
      <c r="AA467" s="56"/>
      <c r="AB467" s="57"/>
      <c r="AC467" s="539" t="s">
        <v>737</v>
      </c>
      <c r="AG467" s="64"/>
      <c r="AJ467" s="68"/>
      <c r="AK467" s="68">
        <v>0</v>
      </c>
      <c r="BB467" s="540" t="s">
        <v>1</v>
      </c>
      <c r="BM467" s="64">
        <f t="shared" si="69"/>
        <v>0</v>
      </c>
      <c r="BN467" s="64">
        <f t="shared" si="70"/>
        <v>0</v>
      </c>
      <c r="BO467" s="64">
        <f t="shared" si="71"/>
        <v>0</v>
      </c>
      <c r="BP467" s="64">
        <f t="shared" si="72"/>
        <v>0</v>
      </c>
    </row>
    <row r="468" spans="1:68" ht="37.5" hidden="1" customHeight="1" x14ac:dyDescent="0.25">
      <c r="A468" s="54" t="s">
        <v>740</v>
      </c>
      <c r="B468" s="54" t="s">
        <v>741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69</v>
      </c>
      <c r="X468" s="723">
        <v>0</v>
      </c>
      <c r="Y468" s="724">
        <f t="shared" si="68"/>
        <v>0</v>
      </c>
      <c r="Z468" s="36" t="str">
        <f t="shared" si="73"/>
        <v/>
      </c>
      <c r="AA468" s="56"/>
      <c r="AB468" s="57"/>
      <c r="AC468" s="541" t="s">
        <v>737</v>
      </c>
      <c r="AG468" s="64"/>
      <c r="AJ468" s="68"/>
      <c r="AK468" s="68">
        <v>0</v>
      </c>
      <c r="BB468" s="542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742</v>
      </c>
      <c r="B469" s="54" t="s">
        <v>743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69</v>
      </c>
      <c r="X469" s="723">
        <v>0</v>
      </c>
      <c r="Y469" s="724">
        <f t="shared" si="68"/>
        <v>0</v>
      </c>
      <c r="Z469" s="36" t="str">
        <f t="shared" si="73"/>
        <v/>
      </c>
      <c r="AA469" s="56"/>
      <c r="AB469" s="57"/>
      <c r="AC469" s="543" t="s">
        <v>744</v>
      </c>
      <c r="AG469" s="64"/>
      <c r="AJ469" s="68"/>
      <c r="AK469" s="68">
        <v>0</v>
      </c>
      <c r="BB469" s="544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742</v>
      </c>
      <c r="B470" s="54" t="s">
        <v>745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68" t="s">
        <v>746</v>
      </c>
      <c r="Q470" s="728"/>
      <c r="R470" s="728"/>
      <c r="S470" s="728"/>
      <c r="T470" s="729"/>
      <c r="U470" s="34"/>
      <c r="V470" s="34"/>
      <c r="W470" s="35" t="s">
        <v>69</v>
      </c>
      <c r="X470" s="723">
        <v>0</v>
      </c>
      <c r="Y470" s="724">
        <f t="shared" si="68"/>
        <v>0</v>
      </c>
      <c r="Z470" s="36" t="str">
        <f t="shared" si="73"/>
        <v/>
      </c>
      <c r="AA470" s="56"/>
      <c r="AB470" s="57"/>
      <c r="AC470" s="545" t="s">
        <v>744</v>
      </c>
      <c r="AG470" s="64"/>
      <c r="AJ470" s="68"/>
      <c r="AK470" s="68">
        <v>0</v>
      </c>
      <c r="BB470" s="546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27" hidden="1" customHeight="1" x14ac:dyDescent="0.25">
      <c r="A471" s="54" t="s">
        <v>747</v>
      </c>
      <c r="B471" s="54" t="s">
        <v>748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69</v>
      </c>
      <c r="X471" s="723">
        <v>0</v>
      </c>
      <c r="Y471" s="724">
        <f t="shared" si="68"/>
        <v>0</v>
      </c>
      <c r="Z471" s="36" t="str">
        <f t="shared" si="73"/>
        <v/>
      </c>
      <c r="AA471" s="56"/>
      <c r="AB471" s="57"/>
      <c r="AC471" s="547" t="s">
        <v>749</v>
      </c>
      <c r="AG471" s="64"/>
      <c r="AJ471" s="68"/>
      <c r="AK471" s="68">
        <v>0</v>
      </c>
      <c r="BB471" s="548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37.5" hidden="1" customHeight="1" x14ac:dyDescent="0.25">
      <c r="A472" s="54" t="s">
        <v>750</v>
      </c>
      <c r="B472" s="54" t="s">
        <v>751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69</v>
      </c>
      <c r="X472" s="723">
        <v>0</v>
      </c>
      <c r="Y472" s="724">
        <f t="shared" si="68"/>
        <v>0</v>
      </c>
      <c r="Z472" s="36" t="str">
        <f t="shared" si="73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idden="1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80</v>
      </c>
      <c r="Q473" s="735"/>
      <c r="R473" s="735"/>
      <c r="S473" s="735"/>
      <c r="T473" s="735"/>
      <c r="U473" s="735"/>
      <c r="V473" s="736"/>
      <c r="W473" s="37" t="s">
        <v>81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726"/>
      <c r="AB473" s="726"/>
      <c r="AC473" s="726"/>
    </row>
    <row r="474" spans="1:68" hidden="1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80</v>
      </c>
      <c r="Q474" s="735"/>
      <c r="R474" s="735"/>
      <c r="S474" s="735"/>
      <c r="T474" s="735"/>
      <c r="U474" s="735"/>
      <c r="V474" s="736"/>
      <c r="W474" s="37" t="s">
        <v>69</v>
      </c>
      <c r="X474" s="725">
        <f>IFERROR(SUM(X459:X472),"0")</f>
        <v>0</v>
      </c>
      <c r="Y474" s="725">
        <f>IFERROR(SUM(Y459:Y472),"0")</f>
        <v>0</v>
      </c>
      <c r="Z474" s="37"/>
      <c r="AA474" s="726"/>
      <c r="AB474" s="726"/>
      <c r="AC474" s="726"/>
    </row>
    <row r="475" spans="1:68" ht="14.25" hidden="1" customHeight="1" x14ac:dyDescent="0.25">
      <c r="A475" s="732" t="s">
        <v>64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hidden="1" customHeight="1" x14ac:dyDescent="0.25">
      <c r="A476" s="54" t="s">
        <v>752</v>
      </c>
      <c r="B476" s="54" t="s">
        <v>753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101</v>
      </c>
      <c r="L476" s="32"/>
      <c r="M476" s="33" t="s">
        <v>103</v>
      </c>
      <c r="N476" s="33"/>
      <c r="O476" s="32">
        <v>45</v>
      </c>
      <c r="P476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69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754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755</v>
      </c>
      <c r="B477" s="54" t="s">
        <v>756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67</v>
      </c>
      <c r="L477" s="32"/>
      <c r="M477" s="33" t="s">
        <v>103</v>
      </c>
      <c r="N477" s="33"/>
      <c r="O477" s="32">
        <v>45</v>
      </c>
      <c r="P477" s="9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69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757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80</v>
      </c>
      <c r="Q478" s="735"/>
      <c r="R478" s="735"/>
      <c r="S478" s="735"/>
      <c r="T478" s="735"/>
      <c r="U478" s="735"/>
      <c r="V478" s="736"/>
      <c r="W478" s="37" t="s">
        <v>81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hidden="1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80</v>
      </c>
      <c r="Q479" s="735"/>
      <c r="R479" s="735"/>
      <c r="S479" s="735"/>
      <c r="T479" s="735"/>
      <c r="U479" s="735"/>
      <c r="V479" s="736"/>
      <c r="W479" s="37" t="s">
        <v>69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hidden="1" customHeight="1" x14ac:dyDescent="0.25">
      <c r="A480" s="813" t="s">
        <v>758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hidden="1" customHeight="1" x14ac:dyDescent="0.25">
      <c r="A481" s="732" t="s">
        <v>137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hidden="1" customHeight="1" x14ac:dyDescent="0.25">
      <c r="A482" s="54" t="s">
        <v>759</v>
      </c>
      <c r="B482" s="54" t="s">
        <v>760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67</v>
      </c>
      <c r="L482" s="32"/>
      <c r="M482" s="33" t="s">
        <v>68</v>
      </c>
      <c r="N482" s="33"/>
      <c r="O482" s="32">
        <v>40</v>
      </c>
      <c r="P482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69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761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67</v>
      </c>
      <c r="L483" s="32"/>
      <c r="M483" s="33" t="s">
        <v>68</v>
      </c>
      <c r="N483" s="33"/>
      <c r="O483" s="32">
        <v>40</v>
      </c>
      <c r="P483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764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80</v>
      </c>
      <c r="Q484" s="735"/>
      <c r="R484" s="735"/>
      <c r="S484" s="735"/>
      <c r="T484" s="735"/>
      <c r="U484" s="735"/>
      <c r="V484" s="736"/>
      <c r="W484" s="37" t="s">
        <v>81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hidden="1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80</v>
      </c>
      <c r="Q485" s="735"/>
      <c r="R485" s="735"/>
      <c r="S485" s="735"/>
      <c r="T485" s="735"/>
      <c r="U485" s="735"/>
      <c r="V485" s="736"/>
      <c r="W485" s="37" t="s">
        <v>69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hidden="1" customHeight="1" x14ac:dyDescent="0.25">
      <c r="A486" s="732" t="s">
        <v>148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hidden="1" customHeight="1" x14ac:dyDescent="0.25">
      <c r="A487" s="54" t="s">
        <v>765</v>
      </c>
      <c r="B487" s="54" t="s">
        <v>766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101</v>
      </c>
      <c r="L487" s="32"/>
      <c r="M487" s="33" t="s">
        <v>94</v>
      </c>
      <c r="N487" s="33"/>
      <c r="O487" s="32">
        <v>50</v>
      </c>
      <c r="P487" s="1003" t="s">
        <v>767</v>
      </c>
      <c r="Q487" s="728"/>
      <c r="R487" s="728"/>
      <c r="S487" s="728"/>
      <c r="T487" s="729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111</v>
      </c>
      <c r="L488" s="32"/>
      <c r="M488" s="33" t="s">
        <v>68</v>
      </c>
      <c r="N488" s="33"/>
      <c r="O488" s="32">
        <v>50</v>
      </c>
      <c r="P488" s="9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69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772</v>
      </c>
      <c r="B489" s="54" t="s">
        <v>773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111</v>
      </c>
      <c r="L489" s="32"/>
      <c r="M489" s="33" t="s">
        <v>68</v>
      </c>
      <c r="N489" s="33"/>
      <c r="O489" s="32">
        <v>50</v>
      </c>
      <c r="P489" s="941" t="s">
        <v>774</v>
      </c>
      <c r="Q489" s="728"/>
      <c r="R489" s="728"/>
      <c r="S489" s="728"/>
      <c r="T489" s="729"/>
      <c r="U489" s="34"/>
      <c r="V489" s="34"/>
      <c r="W489" s="35" t="s">
        <v>69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775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111</v>
      </c>
      <c r="L490" s="32"/>
      <c r="M490" s="33" t="s">
        <v>68</v>
      </c>
      <c r="N490" s="33"/>
      <c r="O490" s="32">
        <v>50</v>
      </c>
      <c r="P490" s="9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69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775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80</v>
      </c>
      <c r="Q491" s="735"/>
      <c r="R491" s="735"/>
      <c r="S491" s="735"/>
      <c r="T491" s="735"/>
      <c r="U491" s="735"/>
      <c r="V491" s="736"/>
      <c r="W491" s="37" t="s">
        <v>81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hidden="1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80</v>
      </c>
      <c r="Q492" s="735"/>
      <c r="R492" s="735"/>
      <c r="S492" s="735"/>
      <c r="T492" s="735"/>
      <c r="U492" s="735"/>
      <c r="V492" s="736"/>
      <c r="W492" s="37" t="s">
        <v>69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hidden="1" customHeight="1" x14ac:dyDescent="0.25">
      <c r="A493" s="813" t="s">
        <v>778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hidden="1" customHeight="1" x14ac:dyDescent="0.25">
      <c r="A494" s="732" t="s">
        <v>148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hidden="1" customHeight="1" x14ac:dyDescent="0.25">
      <c r="A495" s="54" t="s">
        <v>779</v>
      </c>
      <c r="B495" s="54" t="s">
        <v>780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111</v>
      </c>
      <c r="L495" s="32"/>
      <c r="M495" s="33" t="s">
        <v>68</v>
      </c>
      <c r="N495" s="33"/>
      <c r="O495" s="32">
        <v>40</v>
      </c>
      <c r="P495" s="8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781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67</v>
      </c>
      <c r="L496" s="32"/>
      <c r="M496" s="33" t="s">
        <v>68</v>
      </c>
      <c r="N496" s="33"/>
      <c r="O496" s="32">
        <v>50</v>
      </c>
      <c r="P496" s="931" t="s">
        <v>784</v>
      </c>
      <c r="Q496" s="728"/>
      <c r="R496" s="728"/>
      <c r="S496" s="728"/>
      <c r="T496" s="729"/>
      <c r="U496" s="34"/>
      <c r="V496" s="34"/>
      <c r="W496" s="35" t="s">
        <v>69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785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80</v>
      </c>
      <c r="Q497" s="735"/>
      <c r="R497" s="735"/>
      <c r="S497" s="735"/>
      <c r="T497" s="735"/>
      <c r="U497" s="735"/>
      <c r="V497" s="736"/>
      <c r="W497" s="37" t="s">
        <v>81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hidden="1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80</v>
      </c>
      <c r="Q498" s="735"/>
      <c r="R498" s="735"/>
      <c r="S498" s="735"/>
      <c r="T498" s="735"/>
      <c r="U498" s="735"/>
      <c r="V498" s="736"/>
      <c r="W498" s="37" t="s">
        <v>69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hidden="1" customHeight="1" x14ac:dyDescent="0.25">
      <c r="A499" s="813" t="s">
        <v>786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hidden="1" customHeight="1" x14ac:dyDescent="0.25">
      <c r="A500" s="732" t="s">
        <v>148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hidden="1" customHeight="1" x14ac:dyDescent="0.25">
      <c r="A501" s="54" t="s">
        <v>787</v>
      </c>
      <c r="B501" s="54" t="s">
        <v>788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67</v>
      </c>
      <c r="L501" s="32"/>
      <c r="M501" s="33" t="s">
        <v>68</v>
      </c>
      <c r="N501" s="33"/>
      <c r="O501" s="32">
        <v>40</v>
      </c>
      <c r="P501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789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80</v>
      </c>
      <c r="Q502" s="735"/>
      <c r="R502" s="735"/>
      <c r="S502" s="735"/>
      <c r="T502" s="735"/>
      <c r="U502" s="735"/>
      <c r="V502" s="736"/>
      <c r="W502" s="37" t="s">
        <v>81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hidden="1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80</v>
      </c>
      <c r="Q503" s="735"/>
      <c r="R503" s="735"/>
      <c r="S503" s="735"/>
      <c r="T503" s="735"/>
      <c r="U503" s="735"/>
      <c r="V503" s="736"/>
      <c r="W503" s="37" t="s">
        <v>69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hidden="1" customHeight="1" x14ac:dyDescent="0.25">
      <c r="A504" s="732" t="s">
        <v>177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hidden="1" customHeight="1" x14ac:dyDescent="0.25">
      <c r="A505" s="54" t="s">
        <v>790</v>
      </c>
      <c r="B505" s="54" t="s">
        <v>791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67</v>
      </c>
      <c r="L505" s="32"/>
      <c r="M505" s="33" t="s">
        <v>68</v>
      </c>
      <c r="N505" s="33"/>
      <c r="O505" s="32">
        <v>35</v>
      </c>
      <c r="P505" s="113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69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792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80</v>
      </c>
      <c r="Q506" s="735"/>
      <c r="R506" s="735"/>
      <c r="S506" s="735"/>
      <c r="T506" s="735"/>
      <c r="U506" s="735"/>
      <c r="V506" s="736"/>
      <c r="W506" s="37" t="s">
        <v>81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hidden="1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80</v>
      </c>
      <c r="Q507" s="735"/>
      <c r="R507" s="735"/>
      <c r="S507" s="735"/>
      <c r="T507" s="735"/>
      <c r="U507" s="735"/>
      <c r="V507" s="736"/>
      <c r="W507" s="37" t="s">
        <v>69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hidden="1" customHeight="1" x14ac:dyDescent="0.2">
      <c r="A508" s="850" t="s">
        <v>793</v>
      </c>
      <c r="B508" s="851"/>
      <c r="C508" s="851"/>
      <c r="D508" s="851"/>
      <c r="E508" s="851"/>
      <c r="F508" s="851"/>
      <c r="G508" s="851"/>
      <c r="H508" s="851"/>
      <c r="I508" s="851"/>
      <c r="J508" s="851"/>
      <c r="K508" s="851"/>
      <c r="L508" s="851"/>
      <c r="M508" s="851"/>
      <c r="N508" s="851"/>
      <c r="O508" s="851"/>
      <c r="P508" s="851"/>
      <c r="Q508" s="851"/>
      <c r="R508" s="851"/>
      <c r="S508" s="851"/>
      <c r="T508" s="851"/>
      <c r="U508" s="851"/>
      <c r="V508" s="851"/>
      <c r="W508" s="851"/>
      <c r="X508" s="851"/>
      <c r="Y508" s="851"/>
      <c r="Z508" s="851"/>
      <c r="AA508" s="48"/>
      <c r="AB508" s="48"/>
      <c r="AC508" s="48"/>
    </row>
    <row r="509" spans="1:68" ht="16.5" hidden="1" customHeight="1" x14ac:dyDescent="0.25">
      <c r="A509" s="813" t="s">
        <v>793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hidden="1" customHeight="1" x14ac:dyDescent="0.25">
      <c r="A510" s="732" t="s">
        <v>90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hidden="1" customHeight="1" x14ac:dyDescent="0.25">
      <c r="A511" s="54" t="s">
        <v>794</v>
      </c>
      <c r="B511" s="54" t="s">
        <v>795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60</v>
      </c>
      <c r="P511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69</v>
      </c>
      <c r="X511" s="723">
        <v>0</v>
      </c>
      <c r="Y511" s="724">
        <f t="shared" ref="Y511:Y526" si="74">IFERROR(IF(X511="",0,CEILING((X511/$H511),1)*$H511),"")</f>
        <v>0</v>
      </c>
      <c r="Z511" s="36" t="str">
        <f t="shared" ref="Z511:Z516" si="75">IFERROR(IF(Y511=0,"",ROUNDUP(Y511/H511,0)*0.01196),"")</f>
        <v/>
      </c>
      <c r="AA511" s="56"/>
      <c r="AB511" s="57"/>
      <c r="AC511" s="575" t="s">
        <v>796</v>
      </c>
      <c r="AG511" s="64"/>
      <c r="AJ511" s="68"/>
      <c r="AK511" s="68">
        <v>0</v>
      </c>
      <c r="BB511" s="576" t="s">
        <v>1</v>
      </c>
      <c r="BM511" s="64">
        <f t="shared" ref="BM511:BM526" si="76">IFERROR(X511*I511/H511,"0")</f>
        <v>0</v>
      </c>
      <c r="BN511" s="64">
        <f t="shared" ref="BN511:BN526" si="77">IFERROR(Y511*I511/H511,"0")</f>
        <v>0</v>
      </c>
      <c r="BO511" s="64">
        <f t="shared" ref="BO511:BO526" si="78">IFERROR(1/J511*(X511/H511),"0")</f>
        <v>0</v>
      </c>
      <c r="BP511" s="64">
        <f t="shared" ref="BP511:BP526" si="79">IFERROR(1/J511*(Y511/H511),"0")</f>
        <v>0</v>
      </c>
    </row>
    <row r="512" spans="1:68" ht="27" hidden="1" customHeight="1" x14ac:dyDescent="0.25">
      <c r="A512" s="54" t="s">
        <v>797</v>
      </c>
      <c r="B512" s="54" t="s">
        <v>798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93</v>
      </c>
      <c r="L512" s="32"/>
      <c r="M512" s="33" t="s">
        <v>94</v>
      </c>
      <c r="N512" s="33"/>
      <c r="O512" s="32">
        <v>60</v>
      </c>
      <c r="P512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69</v>
      </c>
      <c r="X512" s="723">
        <v>0</v>
      </c>
      <c r="Y512" s="724">
        <f t="shared" si="74"/>
        <v>0</v>
      </c>
      <c r="Z512" s="36" t="str">
        <f t="shared" si="75"/>
        <v/>
      </c>
      <c r="AA512" s="56"/>
      <c r="AB512" s="57"/>
      <c r="AC512" s="577" t="s">
        <v>799</v>
      </c>
      <c r="AG512" s="64"/>
      <c r="AJ512" s="68"/>
      <c r="AK512" s="68">
        <v>0</v>
      </c>
      <c r="BB512" s="578" t="s">
        <v>1</v>
      </c>
      <c r="BM512" s="64">
        <f t="shared" si="76"/>
        <v>0</v>
      </c>
      <c r="BN512" s="64">
        <f t="shared" si="77"/>
        <v>0</v>
      </c>
      <c r="BO512" s="64">
        <f t="shared" si="78"/>
        <v>0</v>
      </c>
      <c r="BP512" s="64">
        <f t="shared" si="79"/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93</v>
      </c>
      <c r="L513" s="32"/>
      <c r="M513" s="33" t="s">
        <v>103</v>
      </c>
      <c r="N513" s="33"/>
      <c r="O513" s="32">
        <v>60</v>
      </c>
      <c r="P513" s="9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69</v>
      </c>
      <c r="X513" s="723">
        <v>0</v>
      </c>
      <c r="Y513" s="724">
        <f t="shared" si="74"/>
        <v>0</v>
      </c>
      <c r="Z513" s="36" t="str">
        <f t="shared" si="75"/>
        <v/>
      </c>
      <c r="AA513" s="56"/>
      <c r="AB513" s="57"/>
      <c r="AC513" s="579" t="s">
        <v>802</v>
      </c>
      <c r="AG513" s="64"/>
      <c r="AJ513" s="68"/>
      <c r="AK513" s="68">
        <v>0</v>
      </c>
      <c r="BB513" s="580" t="s">
        <v>1</v>
      </c>
      <c r="BM513" s="64">
        <f t="shared" si="76"/>
        <v>0</v>
      </c>
      <c r="BN513" s="64">
        <f t="shared" si="77"/>
        <v>0</v>
      </c>
      <c r="BO513" s="64">
        <f t="shared" si="78"/>
        <v>0</v>
      </c>
      <c r="BP513" s="64">
        <f t="shared" si="79"/>
        <v>0</v>
      </c>
    </row>
    <row r="514" spans="1:68" ht="16.5" hidden="1" customHeight="1" x14ac:dyDescent="0.25">
      <c r="A514" s="54" t="s">
        <v>803</v>
      </c>
      <c r="B514" s="54" t="s">
        <v>804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93</v>
      </c>
      <c r="L514" s="32"/>
      <c r="M514" s="33" t="s">
        <v>94</v>
      </c>
      <c r="N514" s="33"/>
      <c r="O514" s="32">
        <v>60</v>
      </c>
      <c r="P514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69</v>
      </c>
      <c r="X514" s="723">
        <v>0</v>
      </c>
      <c r="Y514" s="724">
        <f t="shared" si="74"/>
        <v>0</v>
      </c>
      <c r="Z514" s="36" t="str">
        <f t="shared" si="75"/>
        <v/>
      </c>
      <c r="AA514" s="56"/>
      <c r="AB514" s="57"/>
      <c r="AC514" s="581" t="s">
        <v>805</v>
      </c>
      <c r="AG514" s="64"/>
      <c r="AJ514" s="68"/>
      <c r="AK514" s="68">
        <v>0</v>
      </c>
      <c r="BB514" s="582" t="s">
        <v>1</v>
      </c>
      <c r="BM514" s="64">
        <f t="shared" si="76"/>
        <v>0</v>
      </c>
      <c r="BN514" s="64">
        <f t="shared" si="77"/>
        <v>0</v>
      </c>
      <c r="BO514" s="64">
        <f t="shared" si="78"/>
        <v>0</v>
      </c>
      <c r="BP514" s="64">
        <f t="shared" si="79"/>
        <v>0</v>
      </c>
    </row>
    <row r="515" spans="1:68" ht="27" hidden="1" customHeight="1" x14ac:dyDescent="0.25">
      <c r="A515" s="54" t="s">
        <v>806</v>
      </c>
      <c r="B515" s="54" t="s">
        <v>807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93</v>
      </c>
      <c r="L515" s="32"/>
      <c r="M515" s="33" t="s">
        <v>94</v>
      </c>
      <c r="N515" s="33"/>
      <c r="O515" s="32">
        <v>60</v>
      </c>
      <c r="P515" s="10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69</v>
      </c>
      <c r="X515" s="723">
        <v>0</v>
      </c>
      <c r="Y515" s="724">
        <f t="shared" si="74"/>
        <v>0</v>
      </c>
      <c r="Z515" s="36" t="str">
        <f t="shared" si="75"/>
        <v/>
      </c>
      <c r="AA515" s="56"/>
      <c r="AB515" s="57"/>
      <c r="AC515" s="583" t="s">
        <v>808</v>
      </c>
      <c r="AG515" s="64"/>
      <c r="AJ515" s="68"/>
      <c r="AK515" s="68">
        <v>0</v>
      </c>
      <c r="BB515" s="584" t="s">
        <v>1</v>
      </c>
      <c r="BM515" s="64">
        <f t="shared" si="76"/>
        <v>0</v>
      </c>
      <c r="BN515" s="64">
        <f t="shared" si="77"/>
        <v>0</v>
      </c>
      <c r="BO515" s="64">
        <f t="shared" si="78"/>
        <v>0</v>
      </c>
      <c r="BP515" s="64">
        <f t="shared" si="79"/>
        <v>0</v>
      </c>
    </row>
    <row r="516" spans="1:68" ht="16.5" hidden="1" customHeight="1" x14ac:dyDescent="0.25">
      <c r="A516" s="54" t="s">
        <v>809</v>
      </c>
      <c r="B516" s="54" t="s">
        <v>810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93</v>
      </c>
      <c r="L516" s="32"/>
      <c r="M516" s="33" t="s">
        <v>103</v>
      </c>
      <c r="N516" s="33"/>
      <c r="O516" s="32">
        <v>60</v>
      </c>
      <c r="P516" s="9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69</v>
      </c>
      <c r="X516" s="723">
        <v>0</v>
      </c>
      <c r="Y516" s="724">
        <f t="shared" si="74"/>
        <v>0</v>
      </c>
      <c r="Z516" s="36" t="str">
        <f t="shared" si="75"/>
        <v/>
      </c>
      <c r="AA516" s="56"/>
      <c r="AB516" s="57"/>
      <c r="AC516" s="585" t="s">
        <v>811</v>
      </c>
      <c r="AG516" s="64"/>
      <c r="AJ516" s="68"/>
      <c r="AK516" s="68">
        <v>0</v>
      </c>
      <c r="BB516" s="586" t="s">
        <v>1</v>
      </c>
      <c r="BM516" s="64">
        <f t="shared" si="76"/>
        <v>0</v>
      </c>
      <c r="BN516" s="64">
        <f t="shared" si="77"/>
        <v>0</v>
      </c>
      <c r="BO516" s="64">
        <f t="shared" si="78"/>
        <v>0</v>
      </c>
      <c r="BP516" s="64">
        <f t="shared" si="79"/>
        <v>0</v>
      </c>
    </row>
    <row r="517" spans="1:68" ht="27" hidden="1" customHeight="1" x14ac:dyDescent="0.25">
      <c r="A517" s="54" t="s">
        <v>812</v>
      </c>
      <c r="B517" s="54" t="s">
        <v>813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67</v>
      </c>
      <c r="L517" s="32"/>
      <c r="M517" s="33" t="s">
        <v>103</v>
      </c>
      <c r="N517" s="33"/>
      <c r="O517" s="32">
        <v>60</v>
      </c>
      <c r="P517" s="983" t="s">
        <v>814</v>
      </c>
      <c r="Q517" s="728"/>
      <c r="R517" s="728"/>
      <c r="S517" s="728"/>
      <c r="T517" s="729"/>
      <c r="U517" s="34"/>
      <c r="V517" s="34"/>
      <c r="W517" s="35" t="s">
        <v>69</v>
      </c>
      <c r="X517" s="723">
        <v>0</v>
      </c>
      <c r="Y517" s="724">
        <f t="shared" si="74"/>
        <v>0</v>
      </c>
      <c r="Z517" s="36" t="str">
        <f>IFERROR(IF(Y517=0,"",ROUNDUP(Y517/H517,0)*0.00651),"")</f>
        <v/>
      </c>
      <c r="AA517" s="56"/>
      <c r="AB517" s="57"/>
      <c r="AC517" s="587" t="s">
        <v>796</v>
      </c>
      <c r="AG517" s="64"/>
      <c r="AJ517" s="68"/>
      <c r="AK517" s="68">
        <v>0</v>
      </c>
      <c r="BB517" s="588" t="s">
        <v>1</v>
      </c>
      <c r="BM517" s="64">
        <f t="shared" si="76"/>
        <v>0</v>
      </c>
      <c r="BN517" s="64">
        <f t="shared" si="77"/>
        <v>0</v>
      </c>
      <c r="BO517" s="64">
        <f t="shared" si="78"/>
        <v>0</v>
      </c>
      <c r="BP517" s="64">
        <f t="shared" si="79"/>
        <v>0</v>
      </c>
    </row>
    <row r="518" spans="1:68" ht="27" hidden="1" customHeight="1" x14ac:dyDescent="0.25">
      <c r="A518" s="54" t="s">
        <v>815</v>
      </c>
      <c r="B518" s="54" t="s">
        <v>816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101</v>
      </c>
      <c r="L518" s="32"/>
      <c r="M518" s="33" t="s">
        <v>94</v>
      </c>
      <c r="N518" s="33"/>
      <c r="O518" s="32">
        <v>60</v>
      </c>
      <c r="P518" s="7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69</v>
      </c>
      <c r="X518" s="723">
        <v>0</v>
      </c>
      <c r="Y518" s="724">
        <f t="shared" si="74"/>
        <v>0</v>
      </c>
      <c r="Z518" s="36" t="str">
        <f>IFERROR(IF(Y518=0,"",ROUNDUP(Y518/H518,0)*0.00902),"")</f>
        <v/>
      </c>
      <c r="AA518" s="56"/>
      <c r="AB518" s="57"/>
      <c r="AC518" s="589" t="s">
        <v>796</v>
      </c>
      <c r="AG518" s="64"/>
      <c r="AJ518" s="68"/>
      <c r="AK518" s="68">
        <v>0</v>
      </c>
      <c r="BB518" s="590" t="s">
        <v>1</v>
      </c>
      <c r="BM518" s="64">
        <f t="shared" si="76"/>
        <v>0</v>
      </c>
      <c r="BN518" s="64">
        <f t="shared" si="77"/>
        <v>0</v>
      </c>
      <c r="BO518" s="64">
        <f t="shared" si="78"/>
        <v>0</v>
      </c>
      <c r="BP518" s="64">
        <f t="shared" si="79"/>
        <v>0</v>
      </c>
    </row>
    <row r="519" spans="1:68" ht="27" hidden="1" customHeight="1" x14ac:dyDescent="0.25">
      <c r="A519" s="54" t="s">
        <v>815</v>
      </c>
      <c r="B519" s="54" t="s">
        <v>817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101</v>
      </c>
      <c r="L519" s="32"/>
      <c r="M519" s="33" t="s">
        <v>94</v>
      </c>
      <c r="N519" s="33"/>
      <c r="O519" s="32">
        <v>60</v>
      </c>
      <c r="P519" s="8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69</v>
      </c>
      <c r="X519" s="723">
        <v>0</v>
      </c>
      <c r="Y519" s="724">
        <f t="shared" si="74"/>
        <v>0</v>
      </c>
      <c r="Z519" s="36" t="str">
        <f>IFERROR(IF(Y519=0,"",ROUNDUP(Y519/H519,0)*0.00937),"")</f>
        <v/>
      </c>
      <c r="AA519" s="56"/>
      <c r="AB519" s="57"/>
      <c r="AC519" s="591" t="s">
        <v>796</v>
      </c>
      <c r="AG519" s="64"/>
      <c r="AJ519" s="68"/>
      <c r="AK519" s="68">
        <v>0</v>
      </c>
      <c r="BB519" s="592" t="s">
        <v>1</v>
      </c>
      <c r="BM519" s="64">
        <f t="shared" si="76"/>
        <v>0</v>
      </c>
      <c r="BN519" s="64">
        <f t="shared" si="77"/>
        <v>0</v>
      </c>
      <c r="BO519" s="64">
        <f t="shared" si="78"/>
        <v>0</v>
      </c>
      <c r="BP519" s="64">
        <f t="shared" si="79"/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101</v>
      </c>
      <c r="L520" s="32"/>
      <c r="M520" s="33" t="s">
        <v>94</v>
      </c>
      <c r="N520" s="33"/>
      <c r="O520" s="32">
        <v>60</v>
      </c>
      <c r="P520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69</v>
      </c>
      <c r="X520" s="723">
        <v>0</v>
      </c>
      <c r="Y520" s="724">
        <f t="shared" si="74"/>
        <v>0</v>
      </c>
      <c r="Z520" s="36" t="str">
        <f>IFERROR(IF(Y520=0,"",ROUNDUP(Y520/H520,0)*0.00937),"")</f>
        <v/>
      </c>
      <c r="AA520" s="56"/>
      <c r="AB520" s="57"/>
      <c r="AC520" s="593" t="s">
        <v>799</v>
      </c>
      <c r="AG520" s="64"/>
      <c r="AJ520" s="68"/>
      <c r="AK520" s="68">
        <v>0</v>
      </c>
      <c r="BB520" s="594" t="s">
        <v>1</v>
      </c>
      <c r="BM520" s="64">
        <f t="shared" si="76"/>
        <v>0</v>
      </c>
      <c r="BN520" s="64">
        <f t="shared" si="77"/>
        <v>0</v>
      </c>
      <c r="BO520" s="64">
        <f t="shared" si="78"/>
        <v>0</v>
      </c>
      <c r="BP520" s="64">
        <f t="shared" si="79"/>
        <v>0</v>
      </c>
    </row>
    <row r="521" spans="1:68" ht="27" hidden="1" customHeight="1" x14ac:dyDescent="0.25">
      <c r="A521" s="54" t="s">
        <v>820</v>
      </c>
      <c r="B521" s="54" t="s">
        <v>821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101</v>
      </c>
      <c r="L521" s="32"/>
      <c r="M521" s="33" t="s">
        <v>94</v>
      </c>
      <c r="N521" s="33"/>
      <c r="O521" s="32">
        <v>60</v>
      </c>
      <c r="P521" s="802" t="s">
        <v>822</v>
      </c>
      <c r="Q521" s="728"/>
      <c r="R521" s="728"/>
      <c r="S521" s="728"/>
      <c r="T521" s="729"/>
      <c r="U521" s="34"/>
      <c r="V521" s="34"/>
      <c r="W521" s="35" t="s">
        <v>69</v>
      </c>
      <c r="X521" s="723">
        <v>0</v>
      </c>
      <c r="Y521" s="724">
        <f t="shared" si="74"/>
        <v>0</v>
      </c>
      <c r="Z521" s="36" t="str">
        <f>IFERROR(IF(Y521=0,"",ROUNDUP(Y521/H521,0)*0.00902),"")</f>
        <v/>
      </c>
      <c r="AA521" s="56"/>
      <c r="AB521" s="57"/>
      <c r="AC521" s="595" t="s">
        <v>802</v>
      </c>
      <c r="AG521" s="64"/>
      <c r="AJ521" s="68"/>
      <c r="AK521" s="68">
        <v>0</v>
      </c>
      <c r="BB521" s="596" t="s">
        <v>1</v>
      </c>
      <c r="BM521" s="64">
        <f t="shared" si="76"/>
        <v>0</v>
      </c>
      <c r="BN521" s="64">
        <f t="shared" si="77"/>
        <v>0</v>
      </c>
      <c r="BO521" s="64">
        <f t="shared" si="78"/>
        <v>0</v>
      </c>
      <c r="BP521" s="64">
        <f t="shared" si="79"/>
        <v>0</v>
      </c>
    </row>
    <row r="522" spans="1:68" ht="27" hidden="1" customHeight="1" x14ac:dyDescent="0.25">
      <c r="A522" s="54" t="s">
        <v>823</v>
      </c>
      <c r="B522" s="54" t="s">
        <v>824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67</v>
      </c>
      <c r="L522" s="32"/>
      <c r="M522" s="33" t="s">
        <v>94</v>
      </c>
      <c r="N522" s="33"/>
      <c r="O522" s="32">
        <v>60</v>
      </c>
      <c r="P522" s="785" t="s">
        <v>825</v>
      </c>
      <c r="Q522" s="728"/>
      <c r="R522" s="728"/>
      <c r="S522" s="728"/>
      <c r="T522" s="729"/>
      <c r="U522" s="34"/>
      <c r="V522" s="34"/>
      <c r="W522" s="35" t="s">
        <v>69</v>
      </c>
      <c r="X522" s="723">
        <v>0</v>
      </c>
      <c r="Y522" s="724">
        <f t="shared" si="74"/>
        <v>0</v>
      </c>
      <c r="Z522" s="36" t="str">
        <f>IFERROR(IF(Y522=0,"",ROUNDUP(Y522/H522,0)*0.00651),"")</f>
        <v/>
      </c>
      <c r="AA522" s="56"/>
      <c r="AB522" s="57"/>
      <c r="AC522" s="597" t="s">
        <v>826</v>
      </c>
      <c r="AG522" s="64"/>
      <c r="AJ522" s="68"/>
      <c r="AK522" s="68">
        <v>0</v>
      </c>
      <c r="BB522" s="598" t="s">
        <v>1</v>
      </c>
      <c r="BM522" s="64">
        <f t="shared" si="76"/>
        <v>0</v>
      </c>
      <c r="BN522" s="64">
        <f t="shared" si="77"/>
        <v>0</v>
      </c>
      <c r="BO522" s="64">
        <f t="shared" si="78"/>
        <v>0</v>
      </c>
      <c r="BP522" s="64">
        <f t="shared" si="79"/>
        <v>0</v>
      </c>
    </row>
    <row r="523" spans="1:68" ht="27" hidden="1" customHeight="1" x14ac:dyDescent="0.25">
      <c r="A523" s="54" t="s">
        <v>827</v>
      </c>
      <c r="B523" s="54" t="s">
        <v>828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101</v>
      </c>
      <c r="L523" s="32"/>
      <c r="M523" s="33" t="s">
        <v>94</v>
      </c>
      <c r="N523" s="33"/>
      <c r="O523" s="32">
        <v>60</v>
      </c>
      <c r="P523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69</v>
      </c>
      <c r="X523" s="723">
        <v>0</v>
      </c>
      <c r="Y523" s="724">
        <f t="shared" si="74"/>
        <v>0</v>
      </c>
      <c r="Z523" s="36" t="str">
        <f>IFERROR(IF(Y523=0,"",ROUNDUP(Y523/H523,0)*0.00902),"")</f>
        <v/>
      </c>
      <c r="AA523" s="56"/>
      <c r="AB523" s="57"/>
      <c r="AC523" s="599" t="s">
        <v>808</v>
      </c>
      <c r="AG523" s="64"/>
      <c r="AJ523" s="68"/>
      <c r="AK523" s="68">
        <v>0</v>
      </c>
      <c r="BB523" s="600" t="s">
        <v>1</v>
      </c>
      <c r="BM523" s="64">
        <f t="shared" si="76"/>
        <v>0</v>
      </c>
      <c r="BN523" s="64">
        <f t="shared" si="77"/>
        <v>0</v>
      </c>
      <c r="BO523" s="64">
        <f t="shared" si="78"/>
        <v>0</v>
      </c>
      <c r="BP523" s="64">
        <f t="shared" si="79"/>
        <v>0</v>
      </c>
    </row>
    <row r="524" spans="1:68" ht="27" hidden="1" customHeight="1" x14ac:dyDescent="0.25">
      <c r="A524" s="54" t="s">
        <v>827</v>
      </c>
      <c r="B524" s="54" t="s">
        <v>829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101</v>
      </c>
      <c r="L524" s="32"/>
      <c r="M524" s="33" t="s">
        <v>94</v>
      </c>
      <c r="N524" s="33"/>
      <c r="O524" s="32">
        <v>60</v>
      </c>
      <c r="P524" s="8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69</v>
      </c>
      <c r="X524" s="723">
        <v>0</v>
      </c>
      <c r="Y524" s="724">
        <f t="shared" si="74"/>
        <v>0</v>
      </c>
      <c r="Z524" s="36" t="str">
        <f>IFERROR(IF(Y524=0,"",ROUNDUP(Y524/H524,0)*0.00937),"")</f>
        <v/>
      </c>
      <c r="AA524" s="56"/>
      <c r="AB524" s="57"/>
      <c r="AC524" s="601" t="s">
        <v>808</v>
      </c>
      <c r="AG524" s="64"/>
      <c r="AJ524" s="68"/>
      <c r="AK524" s="68">
        <v>0</v>
      </c>
      <c r="BB524" s="602" t="s">
        <v>1</v>
      </c>
      <c r="BM524" s="64">
        <f t="shared" si="76"/>
        <v>0</v>
      </c>
      <c r="BN524" s="64">
        <f t="shared" si="77"/>
        <v>0</v>
      </c>
      <c r="BO524" s="64">
        <f t="shared" si="78"/>
        <v>0</v>
      </c>
      <c r="BP524" s="64">
        <f t="shared" si="79"/>
        <v>0</v>
      </c>
    </row>
    <row r="525" spans="1:68" ht="16.5" hidden="1" customHeight="1" x14ac:dyDescent="0.25">
      <c r="A525" s="54" t="s">
        <v>830</v>
      </c>
      <c r="B525" s="54" t="s">
        <v>831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60</v>
      </c>
      <c r="P525" s="1037" t="s">
        <v>832</v>
      </c>
      <c r="Q525" s="728"/>
      <c r="R525" s="728"/>
      <c r="S525" s="728"/>
      <c r="T525" s="729"/>
      <c r="U525" s="34"/>
      <c r="V525" s="34"/>
      <c r="W525" s="35" t="s">
        <v>69</v>
      </c>
      <c r="X525" s="723">
        <v>0</v>
      </c>
      <c r="Y525" s="724">
        <f t="shared" si="74"/>
        <v>0</v>
      </c>
      <c r="Z525" s="36" t="str">
        <f>IFERROR(IF(Y525=0,"",ROUNDUP(Y525/H525,0)*0.00902),"")</f>
        <v/>
      </c>
      <c r="AA525" s="56"/>
      <c r="AB525" s="57"/>
      <c r="AC525" s="603" t="s">
        <v>805</v>
      </c>
      <c r="AG525" s="64"/>
      <c r="AJ525" s="68"/>
      <c r="AK525" s="68">
        <v>0</v>
      </c>
      <c r="BB525" s="604" t="s">
        <v>1</v>
      </c>
      <c r="BM525" s="64">
        <f t="shared" si="76"/>
        <v>0</v>
      </c>
      <c r="BN525" s="64">
        <f t="shared" si="77"/>
        <v>0</v>
      </c>
      <c r="BO525" s="64">
        <f t="shared" si="78"/>
        <v>0</v>
      </c>
      <c r="BP525" s="64">
        <f t="shared" si="79"/>
        <v>0</v>
      </c>
    </row>
    <row r="526" spans="1:68" ht="16.5" hidden="1" customHeight="1" x14ac:dyDescent="0.25">
      <c r="A526" s="54" t="s">
        <v>833</v>
      </c>
      <c r="B526" s="54" t="s">
        <v>834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101</v>
      </c>
      <c r="L526" s="32"/>
      <c r="M526" s="33" t="s">
        <v>94</v>
      </c>
      <c r="N526" s="33"/>
      <c r="O526" s="32">
        <v>60</v>
      </c>
      <c r="P526" s="101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69</v>
      </c>
      <c r="X526" s="723">
        <v>0</v>
      </c>
      <c r="Y526" s="724">
        <f t="shared" si="74"/>
        <v>0</v>
      </c>
      <c r="Z526" s="36" t="str">
        <f>IFERROR(IF(Y526=0,"",ROUNDUP(Y526/H526,0)*0.00902),"")</f>
        <v/>
      </c>
      <c r="AA526" s="56"/>
      <c r="AB526" s="57"/>
      <c r="AC526" s="605" t="s">
        <v>811</v>
      </c>
      <c r="AG526" s="64"/>
      <c r="AJ526" s="68"/>
      <c r="AK526" s="68">
        <v>0</v>
      </c>
      <c r="BB526" s="606" t="s">
        <v>1</v>
      </c>
      <c r="BM526" s="64">
        <f t="shared" si="76"/>
        <v>0</v>
      </c>
      <c r="BN526" s="64">
        <f t="shared" si="77"/>
        <v>0</v>
      </c>
      <c r="BO526" s="64">
        <f t="shared" si="78"/>
        <v>0</v>
      </c>
      <c r="BP526" s="64">
        <f t="shared" si="79"/>
        <v>0</v>
      </c>
    </row>
    <row r="527" spans="1:68" hidden="1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80</v>
      </c>
      <c r="Q527" s="735"/>
      <c r="R527" s="735"/>
      <c r="S527" s="735"/>
      <c r="T527" s="735"/>
      <c r="U527" s="735"/>
      <c r="V527" s="736"/>
      <c r="W527" s="37" t="s">
        <v>81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0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0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</v>
      </c>
      <c r="AA527" s="726"/>
      <c r="AB527" s="726"/>
      <c r="AC527" s="726"/>
    </row>
    <row r="528" spans="1:68" hidden="1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80</v>
      </c>
      <c r="Q528" s="735"/>
      <c r="R528" s="735"/>
      <c r="S528" s="735"/>
      <c r="T528" s="735"/>
      <c r="U528" s="735"/>
      <c r="V528" s="736"/>
      <c r="W528" s="37" t="s">
        <v>69</v>
      </c>
      <c r="X528" s="725">
        <f>IFERROR(SUM(X511:X526),"0")</f>
        <v>0</v>
      </c>
      <c r="Y528" s="725">
        <f>IFERROR(SUM(Y511:Y526),"0")</f>
        <v>0</v>
      </c>
      <c r="Z528" s="37"/>
      <c r="AA528" s="726"/>
      <c r="AB528" s="726"/>
      <c r="AC528" s="726"/>
    </row>
    <row r="529" spans="1:68" ht="14.25" hidden="1" customHeight="1" x14ac:dyDescent="0.25">
      <c r="A529" s="732" t="s">
        <v>137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hidden="1" customHeight="1" x14ac:dyDescent="0.25">
      <c r="A530" s="54" t="s">
        <v>835</v>
      </c>
      <c r="B530" s="54" t="s">
        <v>836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55</v>
      </c>
      <c r="P530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07" t="s">
        <v>837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16.5" hidden="1" customHeight="1" x14ac:dyDescent="0.25">
      <c r="A531" s="54" t="s">
        <v>835</v>
      </c>
      <c r="B531" s="54" t="s">
        <v>838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93</v>
      </c>
      <c r="L531" s="32"/>
      <c r="M531" s="33" t="s">
        <v>103</v>
      </c>
      <c r="N531" s="33"/>
      <c r="O531" s="32">
        <v>70</v>
      </c>
      <c r="P531" s="772" t="s">
        <v>839</v>
      </c>
      <c r="Q531" s="728"/>
      <c r="R531" s="728"/>
      <c r="S531" s="728"/>
      <c r="T531" s="729"/>
      <c r="U531" s="34"/>
      <c r="V531" s="34"/>
      <c r="W531" s="35" t="s">
        <v>69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840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hidden="1" customHeight="1" x14ac:dyDescent="0.25">
      <c r="A532" s="54" t="s">
        <v>841</v>
      </c>
      <c r="B532" s="54" t="s">
        <v>842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67</v>
      </c>
      <c r="L532" s="32"/>
      <c r="M532" s="33" t="s">
        <v>103</v>
      </c>
      <c r="N532" s="33"/>
      <c r="O532" s="32">
        <v>70</v>
      </c>
      <c r="P532" s="986" t="s">
        <v>843</v>
      </c>
      <c r="Q532" s="728"/>
      <c r="R532" s="728"/>
      <c r="S532" s="728"/>
      <c r="T532" s="729"/>
      <c r="U532" s="34"/>
      <c r="V532" s="34"/>
      <c r="W532" s="35" t="s">
        <v>69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844</v>
      </c>
      <c r="B533" s="54" t="s">
        <v>845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70</v>
      </c>
      <c r="P533" s="979" t="s">
        <v>846</v>
      </c>
      <c r="Q533" s="728"/>
      <c r="R533" s="728"/>
      <c r="S533" s="728"/>
      <c r="T533" s="729"/>
      <c r="U533" s="34"/>
      <c r="V533" s="34"/>
      <c r="W533" s="35" t="s">
        <v>69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840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80</v>
      </c>
      <c r="Q534" s="735"/>
      <c r="R534" s="735"/>
      <c r="S534" s="735"/>
      <c r="T534" s="735"/>
      <c r="U534" s="735"/>
      <c r="V534" s="736"/>
      <c r="W534" s="37" t="s">
        <v>81</v>
      </c>
      <c r="X534" s="725">
        <f>IFERROR(X530/H530,"0")+IFERROR(X531/H531,"0")+IFERROR(X532/H532,"0")+IFERROR(X533/H533,"0")</f>
        <v>0</v>
      </c>
      <c r="Y534" s="725">
        <f>IFERROR(Y530/H530,"0")+IFERROR(Y531/H531,"0")+IFERROR(Y532/H532,"0")+IFERROR(Y533/H533,"0")</f>
        <v>0</v>
      </c>
      <c r="Z534" s="725">
        <f>IFERROR(IF(Z530="",0,Z530),"0")+IFERROR(IF(Z531="",0,Z531),"0")+IFERROR(IF(Z532="",0,Z532),"0")+IFERROR(IF(Z533="",0,Z533),"0")</f>
        <v>0</v>
      </c>
      <c r="AA534" s="726"/>
      <c r="AB534" s="726"/>
      <c r="AC534" s="726"/>
    </row>
    <row r="535" spans="1:68" hidden="1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80</v>
      </c>
      <c r="Q535" s="735"/>
      <c r="R535" s="735"/>
      <c r="S535" s="735"/>
      <c r="T535" s="735"/>
      <c r="U535" s="735"/>
      <c r="V535" s="736"/>
      <c r="W535" s="37" t="s">
        <v>69</v>
      </c>
      <c r="X535" s="725">
        <f>IFERROR(SUM(X530:X533),"0")</f>
        <v>0</v>
      </c>
      <c r="Y535" s="725">
        <f>IFERROR(SUM(Y530:Y533),"0")</f>
        <v>0</v>
      </c>
      <c r="Z535" s="37"/>
      <c r="AA535" s="726"/>
      <c r="AB535" s="726"/>
      <c r="AC535" s="726"/>
    </row>
    <row r="536" spans="1:68" ht="14.25" hidden="1" customHeight="1" x14ac:dyDescent="0.25">
      <c r="A536" s="732" t="s">
        <v>148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hidden="1" customHeight="1" x14ac:dyDescent="0.25">
      <c r="A537" s="54" t="s">
        <v>847</v>
      </c>
      <c r="B537" s="54" t="s">
        <v>848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93</v>
      </c>
      <c r="L537" s="32"/>
      <c r="M537" s="33" t="s">
        <v>94</v>
      </c>
      <c r="N537" s="33"/>
      <c r="O537" s="32">
        <v>70</v>
      </c>
      <c r="P537" s="791" t="s">
        <v>849</v>
      </c>
      <c r="Q537" s="728"/>
      <c r="R537" s="728"/>
      <c r="S537" s="728"/>
      <c r="T537" s="729"/>
      <c r="U537" s="34"/>
      <c r="V537" s="34"/>
      <c r="W537" s="35" t="s">
        <v>69</v>
      </c>
      <c r="X537" s="723">
        <v>0</v>
      </c>
      <c r="Y537" s="724">
        <f t="shared" ref="Y537:Y548" si="80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850</v>
      </c>
      <c r="AG537" s="64"/>
      <c r="AJ537" s="68"/>
      <c r="AK537" s="68">
        <v>0</v>
      </c>
      <c r="BB537" s="616" t="s">
        <v>1</v>
      </c>
      <c r="BM537" s="64">
        <f t="shared" ref="BM537:BM548" si="81">IFERROR(X537*I537/H537,"0")</f>
        <v>0</v>
      </c>
      <c r="BN537" s="64">
        <f t="shared" ref="BN537:BN548" si="82">IFERROR(Y537*I537/H537,"0")</f>
        <v>0</v>
      </c>
      <c r="BO537" s="64">
        <f t="shared" ref="BO537:BO548" si="83">IFERROR(1/J537*(X537/H537),"0")</f>
        <v>0</v>
      </c>
      <c r="BP537" s="64">
        <f t="shared" ref="BP537:BP548" si="84">IFERROR(1/J537*(Y537/H537),"0")</f>
        <v>0</v>
      </c>
    </row>
    <row r="538" spans="1:68" ht="27" hidden="1" customHeight="1" x14ac:dyDescent="0.25">
      <c r="A538" s="54" t="s">
        <v>851</v>
      </c>
      <c r="B538" s="54" t="s">
        <v>852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93</v>
      </c>
      <c r="L538" s="32"/>
      <c r="M538" s="33" t="s">
        <v>68</v>
      </c>
      <c r="N538" s="33"/>
      <c r="O538" s="32">
        <v>70</v>
      </c>
      <c r="P538" s="962" t="s">
        <v>853</v>
      </c>
      <c r="Q538" s="728"/>
      <c r="R538" s="728"/>
      <c r="S538" s="728"/>
      <c r="T538" s="729"/>
      <c r="U538" s="34"/>
      <c r="V538" s="34"/>
      <c r="W538" s="35" t="s">
        <v>69</v>
      </c>
      <c r="X538" s="723">
        <v>0</v>
      </c>
      <c r="Y538" s="724">
        <f t="shared" si="80"/>
        <v>0</v>
      </c>
      <c r="Z538" s="36" t="str">
        <f>IFERROR(IF(Y538=0,"",ROUNDUP(Y538/H538,0)*0.01196),"")</f>
        <v/>
      </c>
      <c r="AA538" s="56"/>
      <c r="AB538" s="57"/>
      <c r="AC538" s="617" t="s">
        <v>854</v>
      </c>
      <c r="AG538" s="64"/>
      <c r="AJ538" s="68"/>
      <c r="AK538" s="68">
        <v>0</v>
      </c>
      <c r="BB538" s="618" t="s">
        <v>1</v>
      </c>
      <c r="BM538" s="64">
        <f t="shared" si="81"/>
        <v>0</v>
      </c>
      <c r="BN538" s="64">
        <f t="shared" si="82"/>
        <v>0</v>
      </c>
      <c r="BO538" s="64">
        <f t="shared" si="83"/>
        <v>0</v>
      </c>
      <c r="BP538" s="64">
        <f t="shared" si="84"/>
        <v>0</v>
      </c>
    </row>
    <row r="539" spans="1:68" ht="27" hidden="1" customHeight="1" x14ac:dyDescent="0.25">
      <c r="A539" s="54" t="s">
        <v>855</v>
      </c>
      <c r="B539" s="54" t="s">
        <v>856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93</v>
      </c>
      <c r="L539" s="32"/>
      <c r="M539" s="33" t="s">
        <v>68</v>
      </c>
      <c r="N539" s="33"/>
      <c r="O539" s="32">
        <v>70</v>
      </c>
      <c r="P539" s="814" t="s">
        <v>857</v>
      </c>
      <c r="Q539" s="728"/>
      <c r="R539" s="728"/>
      <c r="S539" s="728"/>
      <c r="T539" s="729"/>
      <c r="U539" s="34"/>
      <c r="V539" s="34"/>
      <c r="W539" s="35" t="s">
        <v>69</v>
      </c>
      <c r="X539" s="723">
        <v>0</v>
      </c>
      <c r="Y539" s="724">
        <f t="shared" si="80"/>
        <v>0</v>
      </c>
      <c r="Z539" s="36" t="str">
        <f>IFERROR(IF(Y539=0,"",ROUNDUP(Y539/H539,0)*0.01196),"")</f>
        <v/>
      </c>
      <c r="AA539" s="56"/>
      <c r="AB539" s="57"/>
      <c r="AC539" s="619" t="s">
        <v>858</v>
      </c>
      <c r="AG539" s="64"/>
      <c r="AJ539" s="68"/>
      <c r="AK539" s="68">
        <v>0</v>
      </c>
      <c r="BB539" s="620" t="s">
        <v>1</v>
      </c>
      <c r="BM539" s="64">
        <f t="shared" si="81"/>
        <v>0</v>
      </c>
      <c r="BN539" s="64">
        <f t="shared" si="82"/>
        <v>0</v>
      </c>
      <c r="BO539" s="64">
        <f t="shared" si="83"/>
        <v>0</v>
      </c>
      <c r="BP539" s="64">
        <f t="shared" si="84"/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67</v>
      </c>
      <c r="L540" s="32"/>
      <c r="M540" s="33" t="s">
        <v>94</v>
      </c>
      <c r="N540" s="33"/>
      <c r="O540" s="32">
        <v>70</v>
      </c>
      <c r="P540" s="974" t="s">
        <v>861</v>
      </c>
      <c r="Q540" s="728"/>
      <c r="R540" s="728"/>
      <c r="S540" s="728"/>
      <c r="T540" s="729"/>
      <c r="U540" s="34"/>
      <c r="V540" s="34"/>
      <c r="W540" s="35" t="s">
        <v>69</v>
      </c>
      <c r="X540" s="723">
        <v>0</v>
      </c>
      <c r="Y540" s="724">
        <f t="shared" si="80"/>
        <v>0</v>
      </c>
      <c r="Z540" s="36" t="str">
        <f>IFERROR(IF(Y540=0,"",ROUNDUP(Y540/H540,0)*0.00651),"")</f>
        <v/>
      </c>
      <c r="AA540" s="56"/>
      <c r="AB540" s="57"/>
      <c r="AC540" s="621" t="s">
        <v>850</v>
      </c>
      <c r="AG540" s="64"/>
      <c r="AJ540" s="68"/>
      <c r="AK540" s="68">
        <v>0</v>
      </c>
      <c r="BB540" s="622" t="s">
        <v>1</v>
      </c>
      <c r="BM540" s="64">
        <f t="shared" si="81"/>
        <v>0</v>
      </c>
      <c r="BN540" s="64">
        <f t="shared" si="82"/>
        <v>0</v>
      </c>
      <c r="BO540" s="64">
        <f t="shared" si="83"/>
        <v>0</v>
      </c>
      <c r="BP540" s="64">
        <f t="shared" si="84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101</v>
      </c>
      <c r="L541" s="32"/>
      <c r="M541" s="33" t="s">
        <v>94</v>
      </c>
      <c r="N541" s="33"/>
      <c r="O541" s="32">
        <v>70</v>
      </c>
      <c r="P541" s="1019" t="s">
        <v>864</v>
      </c>
      <c r="Q541" s="728"/>
      <c r="R541" s="728"/>
      <c r="S541" s="728"/>
      <c r="T541" s="729"/>
      <c r="U541" s="34"/>
      <c r="V541" s="34"/>
      <c r="W541" s="35" t="s">
        <v>69</v>
      </c>
      <c r="X541" s="723">
        <v>0</v>
      </c>
      <c r="Y541" s="724">
        <f t="shared" si="80"/>
        <v>0</v>
      </c>
      <c r="Z541" s="36" t="str">
        <f>IFERROR(IF(Y541=0,"",ROUNDUP(Y541/H541,0)*0.00902),"")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 t="shared" si="81"/>
        <v>0</v>
      </c>
      <c r="BN541" s="64">
        <f t="shared" si="82"/>
        <v>0</v>
      </c>
      <c r="BO541" s="64">
        <f t="shared" si="83"/>
        <v>0</v>
      </c>
      <c r="BP541" s="64">
        <f t="shared" si="84"/>
        <v>0</v>
      </c>
    </row>
    <row r="542" spans="1:68" ht="27" hidden="1" customHeight="1" x14ac:dyDescent="0.25">
      <c r="A542" s="54" t="s">
        <v>862</v>
      </c>
      <c r="B542" s="54" t="s">
        <v>865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101</v>
      </c>
      <c r="L542" s="32"/>
      <c r="M542" s="33" t="s">
        <v>94</v>
      </c>
      <c r="N542" s="33"/>
      <c r="O542" s="32">
        <v>70</v>
      </c>
      <c r="P542" s="842" t="s">
        <v>866</v>
      </c>
      <c r="Q542" s="728"/>
      <c r="R542" s="728"/>
      <c r="S542" s="728"/>
      <c r="T542" s="729"/>
      <c r="U542" s="34"/>
      <c r="V542" s="34"/>
      <c r="W542" s="35" t="s">
        <v>69</v>
      </c>
      <c r="X542" s="723">
        <v>0</v>
      </c>
      <c r="Y542" s="724">
        <f t="shared" si="80"/>
        <v>0</v>
      </c>
      <c r="Z542" s="36" t="str">
        <f>IFERROR(IF(Y542=0,"",ROUNDUP(Y542/H542,0)*0.00902),"")</f>
        <v/>
      </c>
      <c r="AA542" s="56"/>
      <c r="AB542" s="57"/>
      <c r="AC542" s="625" t="s">
        <v>850</v>
      </c>
      <c r="AG542" s="64"/>
      <c r="AJ542" s="68"/>
      <c r="AK542" s="68">
        <v>0</v>
      </c>
      <c r="BB542" s="626" t="s">
        <v>1</v>
      </c>
      <c r="BM542" s="64">
        <f t="shared" si="81"/>
        <v>0</v>
      </c>
      <c r="BN542" s="64">
        <f t="shared" si="82"/>
        <v>0</v>
      </c>
      <c r="BO542" s="64">
        <f t="shared" si="83"/>
        <v>0</v>
      </c>
      <c r="BP542" s="64">
        <f t="shared" si="84"/>
        <v>0</v>
      </c>
    </row>
    <row r="543" spans="1:68" ht="27" hidden="1" customHeight="1" x14ac:dyDescent="0.25">
      <c r="A543" s="54" t="s">
        <v>862</v>
      </c>
      <c r="B543" s="54" t="s">
        <v>867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101</v>
      </c>
      <c r="L543" s="32"/>
      <c r="M543" s="33" t="s">
        <v>94</v>
      </c>
      <c r="N543" s="33"/>
      <c r="O543" s="32">
        <v>60</v>
      </c>
      <c r="P543" s="94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69</v>
      </c>
      <c r="X543" s="723">
        <v>0</v>
      </c>
      <c r="Y543" s="724">
        <f t="shared" si="80"/>
        <v>0</v>
      </c>
      <c r="Z543" s="36" t="str">
        <f>IFERROR(IF(Y543=0,"",ROUNDUP(Y543/H543,0)*0.00937),"")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1"/>
        <v>0</v>
      </c>
      <c r="BN543" s="64">
        <f t="shared" si="82"/>
        <v>0</v>
      </c>
      <c r="BO543" s="64">
        <f t="shared" si="83"/>
        <v>0</v>
      </c>
      <c r="BP543" s="64">
        <f t="shared" si="84"/>
        <v>0</v>
      </c>
    </row>
    <row r="544" spans="1:68" ht="27" hidden="1" customHeight="1" x14ac:dyDescent="0.25">
      <c r="A544" s="54" t="s">
        <v>869</v>
      </c>
      <c r="B544" s="54" t="s">
        <v>870</v>
      </c>
      <c r="C544" s="31">
        <v>4301031418</v>
      </c>
      <c r="D544" s="730">
        <v>4680115882102</v>
      </c>
      <c r="E544" s="731"/>
      <c r="F544" s="722">
        <v>0.6</v>
      </c>
      <c r="G544" s="32">
        <v>8</v>
      </c>
      <c r="H544" s="722">
        <v>4.8</v>
      </c>
      <c r="I544" s="722">
        <v>6.69</v>
      </c>
      <c r="J544" s="32">
        <v>132</v>
      </c>
      <c r="K544" s="32" t="s">
        <v>101</v>
      </c>
      <c r="L544" s="32"/>
      <c r="M544" s="33" t="s">
        <v>68</v>
      </c>
      <c r="N544" s="33"/>
      <c r="O544" s="32">
        <v>70</v>
      </c>
      <c r="P544" s="897" t="s">
        <v>871</v>
      </c>
      <c r="Q544" s="728"/>
      <c r="R544" s="728"/>
      <c r="S544" s="728"/>
      <c r="T544" s="729"/>
      <c r="U544" s="34"/>
      <c r="V544" s="34"/>
      <c r="W544" s="35" t="s">
        <v>69</v>
      </c>
      <c r="X544" s="723">
        <v>0</v>
      </c>
      <c r="Y544" s="724">
        <f t="shared" si="80"/>
        <v>0</v>
      </c>
      <c r="Z544" s="36" t="str">
        <f>IFERROR(IF(Y544=0,"",ROUNDUP(Y544/H544,0)*0.00902),"")</f>
        <v/>
      </c>
      <c r="AA544" s="56"/>
      <c r="AB544" s="57"/>
      <c r="AC544" s="629" t="s">
        <v>854</v>
      </c>
      <c r="AG544" s="64"/>
      <c r="AJ544" s="68"/>
      <c r="AK544" s="68">
        <v>0</v>
      </c>
      <c r="BB544" s="630" t="s">
        <v>1</v>
      </c>
      <c r="BM544" s="64">
        <f t="shared" si="81"/>
        <v>0</v>
      </c>
      <c r="BN544" s="64">
        <f t="shared" si="82"/>
        <v>0</v>
      </c>
      <c r="BO544" s="64">
        <f t="shared" si="83"/>
        <v>0</v>
      </c>
      <c r="BP544" s="64">
        <f t="shared" si="84"/>
        <v>0</v>
      </c>
    </row>
    <row r="545" spans="1:68" ht="27" customHeight="1" x14ac:dyDescent="0.25">
      <c r="A545" s="54" t="s">
        <v>869</v>
      </c>
      <c r="B545" s="54" t="s">
        <v>872</v>
      </c>
      <c r="C545" s="31">
        <v>4301031251</v>
      </c>
      <c r="D545" s="730">
        <v>4680115882102</v>
      </c>
      <c r="E545" s="731"/>
      <c r="F545" s="722">
        <v>0.6</v>
      </c>
      <c r="G545" s="32">
        <v>6</v>
      </c>
      <c r="H545" s="722">
        <v>3.6</v>
      </c>
      <c r="I545" s="722">
        <v>3.81</v>
      </c>
      <c r="J545" s="32">
        <v>132</v>
      </c>
      <c r="K545" s="32" t="s">
        <v>101</v>
      </c>
      <c r="L545" s="32"/>
      <c r="M545" s="33" t="s">
        <v>68</v>
      </c>
      <c r="N545" s="33"/>
      <c r="O545" s="32">
        <v>60</v>
      </c>
      <c r="P545" s="9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5" s="728"/>
      <c r="R545" s="728"/>
      <c r="S545" s="728"/>
      <c r="T545" s="729"/>
      <c r="U545" s="34"/>
      <c r="V545" s="34"/>
      <c r="W545" s="35" t="s">
        <v>69</v>
      </c>
      <c r="X545" s="723">
        <v>12</v>
      </c>
      <c r="Y545" s="724">
        <f t="shared" si="80"/>
        <v>14.4</v>
      </c>
      <c r="Z545" s="36">
        <f>IFERROR(IF(Y545=0,"",ROUNDUP(Y545/H545,0)*0.00902),"")</f>
        <v>3.6080000000000001E-2</v>
      </c>
      <c r="AA545" s="56"/>
      <c r="AB545" s="57"/>
      <c r="AC545" s="631" t="s">
        <v>873</v>
      </c>
      <c r="AG545" s="64"/>
      <c r="AJ545" s="68"/>
      <c r="AK545" s="68">
        <v>0</v>
      </c>
      <c r="BB545" s="632" t="s">
        <v>1</v>
      </c>
      <c r="BM545" s="64">
        <f t="shared" si="81"/>
        <v>12.7</v>
      </c>
      <c r="BN545" s="64">
        <f t="shared" si="82"/>
        <v>15.24</v>
      </c>
      <c r="BO545" s="64">
        <f t="shared" si="83"/>
        <v>2.5252525252525252E-2</v>
      </c>
      <c r="BP545" s="64">
        <f t="shared" si="84"/>
        <v>3.0303030303030304E-2</v>
      </c>
    </row>
    <row r="546" spans="1:68" ht="27" hidden="1" customHeight="1" x14ac:dyDescent="0.25">
      <c r="A546" s="54" t="s">
        <v>874</v>
      </c>
      <c r="B546" s="54" t="s">
        <v>875</v>
      </c>
      <c r="C546" s="31">
        <v>4301031417</v>
      </c>
      <c r="D546" s="730">
        <v>4680115882096</v>
      </c>
      <c r="E546" s="731"/>
      <c r="F546" s="722">
        <v>0.6</v>
      </c>
      <c r="G546" s="32">
        <v>8</v>
      </c>
      <c r="H546" s="722">
        <v>4.8</v>
      </c>
      <c r="I546" s="722">
        <v>6.69</v>
      </c>
      <c r="J546" s="32">
        <v>132</v>
      </c>
      <c r="K546" s="32" t="s">
        <v>101</v>
      </c>
      <c r="L546" s="32"/>
      <c r="M546" s="33" t="s">
        <v>68</v>
      </c>
      <c r="N546" s="33"/>
      <c r="O546" s="32">
        <v>70</v>
      </c>
      <c r="P546" s="908" t="s">
        <v>876</v>
      </c>
      <c r="Q546" s="728"/>
      <c r="R546" s="728"/>
      <c r="S546" s="728"/>
      <c r="T546" s="729"/>
      <c r="U546" s="34"/>
      <c r="V546" s="34"/>
      <c r="W546" s="35" t="s">
        <v>69</v>
      </c>
      <c r="X546" s="723">
        <v>0</v>
      </c>
      <c r="Y546" s="724">
        <f t="shared" si="80"/>
        <v>0</v>
      </c>
      <c r="Z546" s="36" t="str">
        <f>IFERROR(IF(Y546=0,"",ROUNDUP(Y546/H546,0)*0.00902),"")</f>
        <v/>
      </c>
      <c r="AA546" s="56"/>
      <c r="AB546" s="57"/>
      <c r="AC546" s="633" t="s">
        <v>858</v>
      </c>
      <c r="AG546" s="64"/>
      <c r="AJ546" s="68"/>
      <c r="AK546" s="68">
        <v>0</v>
      </c>
      <c r="BB546" s="634" t="s">
        <v>1</v>
      </c>
      <c r="BM546" s="64">
        <f t="shared" si="81"/>
        <v>0</v>
      </c>
      <c r="BN546" s="64">
        <f t="shared" si="82"/>
        <v>0</v>
      </c>
      <c r="BO546" s="64">
        <f t="shared" si="83"/>
        <v>0</v>
      </c>
      <c r="BP546" s="64">
        <f t="shared" si="84"/>
        <v>0</v>
      </c>
    </row>
    <row r="547" spans="1:68" ht="27" customHeight="1" x14ac:dyDescent="0.25">
      <c r="A547" s="54" t="s">
        <v>874</v>
      </c>
      <c r="B547" s="54" t="s">
        <v>877</v>
      </c>
      <c r="C547" s="31">
        <v>4301031253</v>
      </c>
      <c r="D547" s="730">
        <v>4680115882096</v>
      </c>
      <c r="E547" s="731"/>
      <c r="F547" s="722">
        <v>0.6</v>
      </c>
      <c r="G547" s="32">
        <v>6</v>
      </c>
      <c r="H547" s="722">
        <v>3.6</v>
      </c>
      <c r="I547" s="722">
        <v>3.81</v>
      </c>
      <c r="J547" s="32">
        <v>132</v>
      </c>
      <c r="K547" s="32" t="s">
        <v>101</v>
      </c>
      <c r="L547" s="32"/>
      <c r="M547" s="33" t="s">
        <v>68</v>
      </c>
      <c r="N547" s="33"/>
      <c r="O547" s="32">
        <v>60</v>
      </c>
      <c r="P54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7" s="728"/>
      <c r="R547" s="728"/>
      <c r="S547" s="728"/>
      <c r="T547" s="729"/>
      <c r="U547" s="34"/>
      <c r="V547" s="34"/>
      <c r="W547" s="35" t="s">
        <v>69</v>
      </c>
      <c r="X547" s="723">
        <v>60</v>
      </c>
      <c r="Y547" s="724">
        <f t="shared" si="80"/>
        <v>61.2</v>
      </c>
      <c r="Z547" s="36">
        <f>IFERROR(IF(Y547=0,"",ROUNDUP(Y547/H547,0)*0.00902),"")</f>
        <v>0.15334</v>
      </c>
      <c r="AA547" s="56"/>
      <c r="AB547" s="57"/>
      <c r="AC547" s="635" t="s">
        <v>878</v>
      </c>
      <c r="AG547" s="64"/>
      <c r="AJ547" s="68"/>
      <c r="AK547" s="68">
        <v>0</v>
      </c>
      <c r="BB547" s="636" t="s">
        <v>1</v>
      </c>
      <c r="BM547" s="64">
        <f t="shared" si="81"/>
        <v>63.5</v>
      </c>
      <c r="BN547" s="64">
        <f t="shared" si="82"/>
        <v>64.77000000000001</v>
      </c>
      <c r="BO547" s="64">
        <f t="shared" si="83"/>
        <v>0.12626262626262627</v>
      </c>
      <c r="BP547" s="64">
        <f t="shared" si="84"/>
        <v>0.12878787878787878</v>
      </c>
    </row>
    <row r="548" spans="1:68" ht="27" hidden="1" customHeight="1" x14ac:dyDescent="0.25">
      <c r="A548" s="54" t="s">
        <v>874</v>
      </c>
      <c r="B548" s="54" t="s">
        <v>879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101</v>
      </c>
      <c r="L548" s="32"/>
      <c r="M548" s="33" t="s">
        <v>68</v>
      </c>
      <c r="N548" s="33"/>
      <c r="O548" s="32">
        <v>60</v>
      </c>
      <c r="P548" s="8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69</v>
      </c>
      <c r="X548" s="723">
        <v>0</v>
      </c>
      <c r="Y548" s="724">
        <f t="shared" si="80"/>
        <v>0</v>
      </c>
      <c r="Z548" s="36" t="str">
        <f>IFERROR(IF(Y548=0,"",ROUNDUP(Y548/H548,0)*0.00937),"")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 t="shared" si="81"/>
        <v>0</v>
      </c>
      <c r="BN548" s="64">
        <f t="shared" si="82"/>
        <v>0</v>
      </c>
      <c r="BO548" s="64">
        <f t="shared" si="83"/>
        <v>0</v>
      </c>
      <c r="BP548" s="64">
        <f t="shared" si="84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80</v>
      </c>
      <c r="Q549" s="735"/>
      <c r="R549" s="735"/>
      <c r="S549" s="735"/>
      <c r="T549" s="735"/>
      <c r="U549" s="735"/>
      <c r="V549" s="736"/>
      <c r="W549" s="37" t="s">
        <v>81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20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21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0.18942000000000001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80</v>
      </c>
      <c r="Q550" s="735"/>
      <c r="R550" s="735"/>
      <c r="S550" s="735"/>
      <c r="T550" s="735"/>
      <c r="U550" s="735"/>
      <c r="V550" s="736"/>
      <c r="W550" s="37" t="s">
        <v>69</v>
      </c>
      <c r="X550" s="725">
        <f>IFERROR(SUM(X537:X548),"0")</f>
        <v>72</v>
      </c>
      <c r="Y550" s="725">
        <f>IFERROR(SUM(Y537:Y548),"0")</f>
        <v>75.600000000000009</v>
      </c>
      <c r="Z550" s="37"/>
      <c r="AA550" s="726"/>
      <c r="AB550" s="726"/>
      <c r="AC550" s="726"/>
    </row>
    <row r="551" spans="1:68" ht="14.25" hidden="1" customHeight="1" x14ac:dyDescent="0.25">
      <c r="A551" s="732" t="s">
        <v>64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hidden="1" customHeight="1" x14ac:dyDescent="0.25">
      <c r="A552" s="54" t="s">
        <v>880</v>
      </c>
      <c r="B552" s="54" t="s">
        <v>881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93</v>
      </c>
      <c r="L552" s="32"/>
      <c r="M552" s="33" t="s">
        <v>103</v>
      </c>
      <c r="N552" s="33"/>
      <c r="O552" s="32">
        <v>45</v>
      </c>
      <c r="P55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882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883</v>
      </c>
      <c r="B553" s="54" t="s">
        <v>884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93</v>
      </c>
      <c r="L553" s="32"/>
      <c r="M553" s="33" t="s">
        <v>68</v>
      </c>
      <c r="N553" s="33"/>
      <c r="O553" s="32">
        <v>45</v>
      </c>
      <c r="P553" s="7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885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886</v>
      </c>
      <c r="B554" s="54" t="s">
        <v>887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67</v>
      </c>
      <c r="L554" s="32"/>
      <c r="M554" s="33" t="s">
        <v>103</v>
      </c>
      <c r="N554" s="33"/>
      <c r="O554" s="32">
        <v>45</v>
      </c>
      <c r="P554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69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888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80</v>
      </c>
      <c r="Q555" s="735"/>
      <c r="R555" s="735"/>
      <c r="S555" s="735"/>
      <c r="T555" s="735"/>
      <c r="U555" s="735"/>
      <c r="V555" s="736"/>
      <c r="W555" s="37" t="s">
        <v>81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hidden="1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80</v>
      </c>
      <c r="Q556" s="735"/>
      <c r="R556" s="735"/>
      <c r="S556" s="735"/>
      <c r="T556" s="735"/>
      <c r="U556" s="735"/>
      <c r="V556" s="736"/>
      <c r="W556" s="37" t="s">
        <v>69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hidden="1" customHeight="1" x14ac:dyDescent="0.25">
      <c r="A557" s="732" t="s">
        <v>177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hidden="1" customHeight="1" x14ac:dyDescent="0.25">
      <c r="A558" s="54" t="s">
        <v>889</v>
      </c>
      <c r="B558" s="54" t="s">
        <v>890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93</v>
      </c>
      <c r="L558" s="32"/>
      <c r="M558" s="33" t="s">
        <v>68</v>
      </c>
      <c r="N558" s="33"/>
      <c r="O558" s="32">
        <v>35</v>
      </c>
      <c r="P558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69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891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hidden="1" customHeight="1" x14ac:dyDescent="0.25">
      <c r="A559" s="54" t="s">
        <v>892</v>
      </c>
      <c r="B559" s="54" t="s">
        <v>893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35</v>
      </c>
      <c r="P559" s="987" t="s">
        <v>894</v>
      </c>
      <c r="Q559" s="728"/>
      <c r="R559" s="728"/>
      <c r="S559" s="728"/>
      <c r="T559" s="729"/>
      <c r="U559" s="34"/>
      <c r="V559" s="34"/>
      <c r="W559" s="35" t="s">
        <v>69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891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80</v>
      </c>
      <c r="Q560" s="735"/>
      <c r="R560" s="735"/>
      <c r="S560" s="735"/>
      <c r="T560" s="735"/>
      <c r="U560" s="735"/>
      <c r="V560" s="736"/>
      <c r="W560" s="37" t="s">
        <v>81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hidden="1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80</v>
      </c>
      <c r="Q561" s="735"/>
      <c r="R561" s="735"/>
      <c r="S561" s="735"/>
      <c r="T561" s="735"/>
      <c r="U561" s="735"/>
      <c r="V561" s="736"/>
      <c r="W561" s="37" t="s">
        <v>69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hidden="1" customHeight="1" x14ac:dyDescent="0.2">
      <c r="A562" s="850" t="s">
        <v>895</v>
      </c>
      <c r="B562" s="851"/>
      <c r="C562" s="851"/>
      <c r="D562" s="851"/>
      <c r="E562" s="851"/>
      <c r="F562" s="851"/>
      <c r="G562" s="851"/>
      <c r="H562" s="851"/>
      <c r="I562" s="851"/>
      <c r="J562" s="851"/>
      <c r="K562" s="851"/>
      <c r="L562" s="851"/>
      <c r="M562" s="851"/>
      <c r="N562" s="851"/>
      <c r="O562" s="851"/>
      <c r="P562" s="851"/>
      <c r="Q562" s="851"/>
      <c r="R562" s="851"/>
      <c r="S562" s="851"/>
      <c r="T562" s="851"/>
      <c r="U562" s="851"/>
      <c r="V562" s="851"/>
      <c r="W562" s="851"/>
      <c r="X562" s="851"/>
      <c r="Y562" s="851"/>
      <c r="Z562" s="851"/>
      <c r="AA562" s="48"/>
      <c r="AB562" s="48"/>
      <c r="AC562" s="48"/>
    </row>
    <row r="563" spans="1:68" ht="16.5" hidden="1" customHeight="1" x14ac:dyDescent="0.25">
      <c r="A563" s="813" t="s">
        <v>895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hidden="1" customHeight="1" x14ac:dyDescent="0.25">
      <c r="A564" s="732" t="s">
        <v>90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hidden="1" customHeight="1" x14ac:dyDescent="0.25">
      <c r="A565" s="54" t="s">
        <v>896</v>
      </c>
      <c r="B565" s="54" t="s">
        <v>897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55</v>
      </c>
      <c r="P565" s="786" t="s">
        <v>898</v>
      </c>
      <c r="Q565" s="728"/>
      <c r="R565" s="728"/>
      <c r="S565" s="728"/>
      <c r="T565" s="729"/>
      <c r="U565" s="34"/>
      <c r="V565" s="34"/>
      <c r="W565" s="35" t="s">
        <v>69</v>
      </c>
      <c r="X565" s="723">
        <v>0</v>
      </c>
      <c r="Y565" s="724">
        <f t="shared" ref="Y565:Y571" si="85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899</v>
      </c>
      <c r="AG565" s="64"/>
      <c r="AJ565" s="68"/>
      <c r="AK565" s="68">
        <v>0</v>
      </c>
      <c r="BB565" s="650" t="s">
        <v>1</v>
      </c>
      <c r="BM565" s="64">
        <f t="shared" ref="BM565:BM571" si="86">IFERROR(X565*I565/H565,"0")</f>
        <v>0</v>
      </c>
      <c r="BN565" s="64">
        <f t="shared" ref="BN565:BN571" si="87">IFERROR(Y565*I565/H565,"0")</f>
        <v>0</v>
      </c>
      <c r="BO565" s="64">
        <f t="shared" ref="BO565:BO571" si="88">IFERROR(1/J565*(X565/H565),"0")</f>
        <v>0</v>
      </c>
      <c r="BP565" s="64">
        <f t="shared" ref="BP565:BP571" si="89">IFERROR(1/J565*(Y565/H565),"0")</f>
        <v>0</v>
      </c>
    </row>
    <row r="566" spans="1:68" ht="27" hidden="1" customHeight="1" x14ac:dyDescent="0.25">
      <c r="A566" s="54" t="s">
        <v>900</v>
      </c>
      <c r="B566" s="54" t="s">
        <v>901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50</v>
      </c>
      <c r="P566" s="982" t="s">
        <v>902</v>
      </c>
      <c r="Q566" s="728"/>
      <c r="R566" s="728"/>
      <c r="S566" s="728"/>
      <c r="T566" s="729"/>
      <c r="U566" s="34"/>
      <c r="V566" s="34"/>
      <c r="W566" s="35" t="s">
        <v>69</v>
      </c>
      <c r="X566" s="723">
        <v>0</v>
      </c>
      <c r="Y566" s="724">
        <f t="shared" si="85"/>
        <v>0</v>
      </c>
      <c r="Z566" s="36" t="str">
        <f>IFERROR(IF(Y566=0,"",ROUNDUP(Y566/H566,0)*0.01898),"")</f>
        <v/>
      </c>
      <c r="AA566" s="56"/>
      <c r="AB566" s="57"/>
      <c r="AC566" s="651" t="s">
        <v>903</v>
      </c>
      <c r="AG566" s="64"/>
      <c r="AJ566" s="68"/>
      <c r="AK566" s="68">
        <v>0</v>
      </c>
      <c r="BB566" s="652" t="s">
        <v>1</v>
      </c>
      <c r="BM566" s="64">
        <f t="shared" si="86"/>
        <v>0</v>
      </c>
      <c r="BN566" s="64">
        <f t="shared" si="87"/>
        <v>0</v>
      </c>
      <c r="BO566" s="64">
        <f t="shared" si="88"/>
        <v>0</v>
      </c>
      <c r="BP566" s="64">
        <f t="shared" si="89"/>
        <v>0</v>
      </c>
    </row>
    <row r="567" spans="1:68" ht="27" hidden="1" customHeight="1" x14ac:dyDescent="0.25">
      <c r="A567" s="54" t="s">
        <v>904</v>
      </c>
      <c r="B567" s="54" t="s">
        <v>905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50</v>
      </c>
      <c r="P567" s="1029" t="s">
        <v>906</v>
      </c>
      <c r="Q567" s="728"/>
      <c r="R567" s="728"/>
      <c r="S567" s="728"/>
      <c r="T567" s="729"/>
      <c r="U567" s="34"/>
      <c r="V567" s="34"/>
      <c r="W567" s="35" t="s">
        <v>69</v>
      </c>
      <c r="X567" s="723">
        <v>0</v>
      </c>
      <c r="Y567" s="724">
        <f t="shared" si="85"/>
        <v>0</v>
      </c>
      <c r="Z567" s="36" t="str">
        <f>IFERROR(IF(Y567=0,"",ROUNDUP(Y567/H567,0)*0.01898),"")</f>
        <v/>
      </c>
      <c r="AA567" s="56"/>
      <c r="AB567" s="57"/>
      <c r="AC567" s="653" t="s">
        <v>907</v>
      </c>
      <c r="AG567" s="64"/>
      <c r="AJ567" s="68"/>
      <c r="AK567" s="68">
        <v>0</v>
      </c>
      <c r="BB567" s="654" t="s">
        <v>1</v>
      </c>
      <c r="BM567" s="64">
        <f t="shared" si="86"/>
        <v>0</v>
      </c>
      <c r="BN567" s="64">
        <f t="shared" si="87"/>
        <v>0</v>
      </c>
      <c r="BO567" s="64">
        <f t="shared" si="88"/>
        <v>0</v>
      </c>
      <c r="BP567" s="64">
        <f t="shared" si="89"/>
        <v>0</v>
      </c>
    </row>
    <row r="568" spans="1:68" ht="27" hidden="1" customHeight="1" x14ac:dyDescent="0.25">
      <c r="A568" s="54" t="s">
        <v>908</v>
      </c>
      <c r="B568" s="54" t="s">
        <v>909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93</v>
      </c>
      <c r="L568" s="32"/>
      <c r="M568" s="33" t="s">
        <v>94</v>
      </c>
      <c r="N568" s="33"/>
      <c r="O568" s="32">
        <v>55</v>
      </c>
      <c r="P568" s="1108" t="s">
        <v>910</v>
      </c>
      <c r="Q568" s="728"/>
      <c r="R568" s="728"/>
      <c r="S568" s="728"/>
      <c r="T568" s="729"/>
      <c r="U568" s="34"/>
      <c r="V568" s="34"/>
      <c r="W568" s="35" t="s">
        <v>69</v>
      </c>
      <c r="X568" s="723">
        <v>0</v>
      </c>
      <c r="Y568" s="724">
        <f t="shared" si="85"/>
        <v>0</v>
      </c>
      <c r="Z568" s="36" t="str">
        <f>IFERROR(IF(Y568=0,"",ROUNDUP(Y568/H568,0)*0.01898),"")</f>
        <v/>
      </c>
      <c r="AA568" s="56"/>
      <c r="AB568" s="57"/>
      <c r="AC568" s="655" t="s">
        <v>911</v>
      </c>
      <c r="AG568" s="64"/>
      <c r="AJ568" s="68"/>
      <c r="AK568" s="68">
        <v>0</v>
      </c>
      <c r="BB568" s="656" t="s">
        <v>1</v>
      </c>
      <c r="BM568" s="64">
        <f t="shared" si="86"/>
        <v>0</v>
      </c>
      <c r="BN568" s="64">
        <f t="shared" si="87"/>
        <v>0</v>
      </c>
      <c r="BO568" s="64">
        <f t="shared" si="88"/>
        <v>0</v>
      </c>
      <c r="BP568" s="64">
        <f t="shared" si="89"/>
        <v>0</v>
      </c>
    </row>
    <row r="569" spans="1:68" ht="27" hidden="1" customHeight="1" x14ac:dyDescent="0.25">
      <c r="A569" s="54" t="s">
        <v>912</v>
      </c>
      <c r="B569" s="54" t="s">
        <v>913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101</v>
      </c>
      <c r="L569" s="32"/>
      <c r="M569" s="33" t="s">
        <v>103</v>
      </c>
      <c r="N569" s="33"/>
      <c r="O569" s="32">
        <v>55</v>
      </c>
      <c r="P569" s="1036" t="s">
        <v>914</v>
      </c>
      <c r="Q569" s="728"/>
      <c r="R569" s="728"/>
      <c r="S569" s="728"/>
      <c r="T569" s="729"/>
      <c r="U569" s="34"/>
      <c r="V569" s="34"/>
      <c r="W569" s="35" t="s">
        <v>69</v>
      </c>
      <c r="X569" s="723">
        <v>0</v>
      </c>
      <c r="Y569" s="724">
        <f t="shared" si="85"/>
        <v>0</v>
      </c>
      <c r="Z569" s="36" t="str">
        <f>IFERROR(IF(Y569=0,"",ROUNDUP(Y569/H569,0)*0.00902),"")</f>
        <v/>
      </c>
      <c r="AA569" s="56"/>
      <c r="AB569" s="57"/>
      <c r="AC569" s="657" t="s">
        <v>899</v>
      </c>
      <c r="AG569" s="64"/>
      <c r="AJ569" s="68"/>
      <c r="AK569" s="68">
        <v>0</v>
      </c>
      <c r="BB569" s="658" t="s">
        <v>1</v>
      </c>
      <c r="BM569" s="64">
        <f t="shared" si="86"/>
        <v>0</v>
      </c>
      <c r="BN569" s="64">
        <f t="shared" si="87"/>
        <v>0</v>
      </c>
      <c r="BO569" s="64">
        <f t="shared" si="88"/>
        <v>0</v>
      </c>
      <c r="BP569" s="64">
        <f t="shared" si="89"/>
        <v>0</v>
      </c>
    </row>
    <row r="570" spans="1:68" ht="27" hidden="1" customHeight="1" x14ac:dyDescent="0.25">
      <c r="A570" s="54" t="s">
        <v>915</v>
      </c>
      <c r="B570" s="54" t="s">
        <v>916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101</v>
      </c>
      <c r="L570" s="32"/>
      <c r="M570" s="33" t="s">
        <v>94</v>
      </c>
      <c r="N570" s="33"/>
      <c r="O570" s="32">
        <v>50</v>
      </c>
      <c r="P570" s="801" t="s">
        <v>917</v>
      </c>
      <c r="Q570" s="728"/>
      <c r="R570" s="728"/>
      <c r="S570" s="728"/>
      <c r="T570" s="729"/>
      <c r="U570" s="34"/>
      <c r="V570" s="34"/>
      <c r="W570" s="35" t="s">
        <v>69</v>
      </c>
      <c r="X570" s="723">
        <v>0</v>
      </c>
      <c r="Y570" s="724">
        <f t="shared" si="85"/>
        <v>0</v>
      </c>
      <c r="Z570" s="36" t="str">
        <f>IFERROR(IF(Y570=0,"",ROUNDUP(Y570/H570,0)*0.00902),"")</f>
        <v/>
      </c>
      <c r="AA570" s="56"/>
      <c r="AB570" s="57"/>
      <c r="AC570" s="659" t="s">
        <v>907</v>
      </c>
      <c r="AG570" s="64"/>
      <c r="AJ570" s="68"/>
      <c r="AK570" s="68">
        <v>0</v>
      </c>
      <c r="BB570" s="660" t="s">
        <v>1</v>
      </c>
      <c r="BM570" s="64">
        <f t="shared" si="86"/>
        <v>0</v>
      </c>
      <c r="BN570" s="64">
        <f t="shared" si="87"/>
        <v>0</v>
      </c>
      <c r="BO570" s="64">
        <f t="shared" si="88"/>
        <v>0</v>
      </c>
      <c r="BP570" s="64">
        <f t="shared" si="89"/>
        <v>0</v>
      </c>
    </row>
    <row r="571" spans="1:68" ht="27" hidden="1" customHeight="1" x14ac:dyDescent="0.25">
      <c r="A571" s="54" t="s">
        <v>918</v>
      </c>
      <c r="B571" s="54" t="s">
        <v>919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101</v>
      </c>
      <c r="L571" s="32"/>
      <c r="M571" s="33" t="s">
        <v>94</v>
      </c>
      <c r="N571" s="33"/>
      <c r="O571" s="32">
        <v>55</v>
      </c>
      <c r="P571" s="810" t="s">
        <v>920</v>
      </c>
      <c r="Q571" s="728"/>
      <c r="R571" s="728"/>
      <c r="S571" s="728"/>
      <c r="T571" s="729"/>
      <c r="U571" s="34"/>
      <c r="V571" s="34"/>
      <c r="W571" s="35" t="s">
        <v>69</v>
      </c>
      <c r="X571" s="723">
        <v>0</v>
      </c>
      <c r="Y571" s="724">
        <f t="shared" si="85"/>
        <v>0</v>
      </c>
      <c r="Z571" s="36" t="str">
        <f>IFERROR(IF(Y571=0,"",ROUNDUP(Y571/H571,0)*0.00902),"")</f>
        <v/>
      </c>
      <c r="AA571" s="56"/>
      <c r="AB571" s="57"/>
      <c r="AC571" s="661" t="s">
        <v>911</v>
      </c>
      <c r="AG571" s="64"/>
      <c r="AJ571" s="68"/>
      <c r="AK571" s="68">
        <v>0</v>
      </c>
      <c r="BB571" s="662" t="s">
        <v>1</v>
      </c>
      <c r="BM571" s="64">
        <f t="shared" si="86"/>
        <v>0</v>
      </c>
      <c r="BN571" s="64">
        <f t="shared" si="87"/>
        <v>0</v>
      </c>
      <c r="BO571" s="64">
        <f t="shared" si="88"/>
        <v>0</v>
      </c>
      <c r="BP571" s="64">
        <f t="shared" si="89"/>
        <v>0</v>
      </c>
    </row>
    <row r="572" spans="1:68" hidden="1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80</v>
      </c>
      <c r="Q572" s="735"/>
      <c r="R572" s="735"/>
      <c r="S572" s="735"/>
      <c r="T572" s="735"/>
      <c r="U572" s="735"/>
      <c r="V572" s="736"/>
      <c r="W572" s="37" t="s">
        <v>81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hidden="1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80</v>
      </c>
      <c r="Q573" s="735"/>
      <c r="R573" s="735"/>
      <c r="S573" s="735"/>
      <c r="T573" s="735"/>
      <c r="U573" s="735"/>
      <c r="V573" s="736"/>
      <c r="W573" s="37" t="s">
        <v>69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hidden="1" customHeight="1" x14ac:dyDescent="0.25">
      <c r="A574" s="732" t="s">
        <v>137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hidden="1" customHeight="1" x14ac:dyDescent="0.25">
      <c r="A575" s="54" t="s">
        <v>921</v>
      </c>
      <c r="B575" s="54" t="s">
        <v>922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93</v>
      </c>
      <c r="L575" s="32"/>
      <c r="M575" s="33" t="s">
        <v>103</v>
      </c>
      <c r="N575" s="33"/>
      <c r="O575" s="32">
        <v>50</v>
      </c>
      <c r="P575" s="1069" t="s">
        <v>923</v>
      </c>
      <c r="Q575" s="728"/>
      <c r="R575" s="728"/>
      <c r="S575" s="728"/>
      <c r="T575" s="729"/>
      <c r="U575" s="34"/>
      <c r="V575" s="34"/>
      <c r="W575" s="35" t="s">
        <v>69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924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93</v>
      </c>
      <c r="L576" s="32"/>
      <c r="M576" s="33" t="s">
        <v>94</v>
      </c>
      <c r="N576" s="33"/>
      <c r="O576" s="32">
        <v>50</v>
      </c>
      <c r="P576" s="1059" t="s">
        <v>927</v>
      </c>
      <c r="Q576" s="728"/>
      <c r="R576" s="728"/>
      <c r="S576" s="728"/>
      <c r="T576" s="729"/>
      <c r="U576" s="34"/>
      <c r="V576" s="34"/>
      <c r="W576" s="35" t="s">
        <v>69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924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928</v>
      </c>
      <c r="B577" s="54" t="s">
        <v>929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93</v>
      </c>
      <c r="L577" s="32"/>
      <c r="M577" s="33" t="s">
        <v>94</v>
      </c>
      <c r="N577" s="33"/>
      <c r="O577" s="32">
        <v>50</v>
      </c>
      <c r="P577" s="1056" t="s">
        <v>930</v>
      </c>
      <c r="Q577" s="728"/>
      <c r="R577" s="728"/>
      <c r="S577" s="728"/>
      <c r="T577" s="729"/>
      <c r="U577" s="34"/>
      <c r="V577" s="34"/>
      <c r="W577" s="35" t="s">
        <v>69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931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932</v>
      </c>
      <c r="B578" s="54" t="s">
        <v>933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101</v>
      </c>
      <c r="L578" s="32"/>
      <c r="M578" s="33" t="s">
        <v>94</v>
      </c>
      <c r="N578" s="33"/>
      <c r="O578" s="32">
        <v>50</v>
      </c>
      <c r="P578" s="1096" t="s">
        <v>934</v>
      </c>
      <c r="Q578" s="728"/>
      <c r="R578" s="728"/>
      <c r="S578" s="728"/>
      <c r="T578" s="729"/>
      <c r="U578" s="34"/>
      <c r="V578" s="34"/>
      <c r="W578" s="35" t="s">
        <v>69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931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80</v>
      </c>
      <c r="Q579" s="735"/>
      <c r="R579" s="735"/>
      <c r="S579" s="735"/>
      <c r="T579" s="735"/>
      <c r="U579" s="735"/>
      <c r="V579" s="736"/>
      <c r="W579" s="37" t="s">
        <v>81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hidden="1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80</v>
      </c>
      <c r="Q580" s="735"/>
      <c r="R580" s="735"/>
      <c r="S580" s="735"/>
      <c r="T580" s="735"/>
      <c r="U580" s="735"/>
      <c r="V580" s="736"/>
      <c r="W580" s="37" t="s">
        <v>69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hidden="1" customHeight="1" x14ac:dyDescent="0.25">
      <c r="A581" s="732" t="s">
        <v>148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hidden="1" customHeight="1" x14ac:dyDescent="0.25">
      <c r="A582" s="54" t="s">
        <v>935</v>
      </c>
      <c r="B582" s="54" t="s">
        <v>936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101</v>
      </c>
      <c r="L582" s="32"/>
      <c r="M582" s="33" t="s">
        <v>68</v>
      </c>
      <c r="N582" s="33"/>
      <c r="O582" s="32">
        <v>40</v>
      </c>
      <c r="P582" s="912" t="s">
        <v>937</v>
      </c>
      <c r="Q582" s="728"/>
      <c r="R582" s="728"/>
      <c r="S582" s="728"/>
      <c r="T582" s="729"/>
      <c r="U582" s="34"/>
      <c r="V582" s="34"/>
      <c r="W582" s="35" t="s">
        <v>69</v>
      </c>
      <c r="X582" s="723">
        <v>0</v>
      </c>
      <c r="Y582" s="724">
        <f t="shared" ref="Y582:Y588" si="90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 t="shared" ref="BM582:BM588" si="91">IFERROR(X582*I582/H582,"0")</f>
        <v>0</v>
      </c>
      <c r="BN582" s="64">
        <f t="shared" ref="BN582:BN588" si="92">IFERROR(Y582*I582/H582,"0")</f>
        <v>0</v>
      </c>
      <c r="BO582" s="64">
        <f t="shared" ref="BO582:BO588" si="93">IFERROR(1/J582*(X582/H582),"0")</f>
        <v>0</v>
      </c>
      <c r="BP582" s="64">
        <f t="shared" ref="BP582:BP588" si="94"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101</v>
      </c>
      <c r="L583" s="32"/>
      <c r="M583" s="33" t="s">
        <v>68</v>
      </c>
      <c r="N583" s="33"/>
      <c r="O583" s="32">
        <v>40</v>
      </c>
      <c r="P583" s="1077" t="s">
        <v>941</v>
      </c>
      <c r="Q583" s="728"/>
      <c r="R583" s="728"/>
      <c r="S583" s="728"/>
      <c r="T583" s="729"/>
      <c r="U583" s="34"/>
      <c r="V583" s="34"/>
      <c r="W583" s="35" t="s">
        <v>69</v>
      </c>
      <c r="X583" s="723">
        <v>0</v>
      </c>
      <c r="Y583" s="724">
        <f t="shared" si="90"/>
        <v>0</v>
      </c>
      <c r="Z583" s="36" t="str">
        <f>IFERROR(IF(Y583=0,"",ROUNDUP(Y583/H583,0)*0.00902),"")</f>
        <v/>
      </c>
      <c r="AA583" s="56"/>
      <c r="AB583" s="57"/>
      <c r="AC583" s="673" t="s">
        <v>942</v>
      </c>
      <c r="AG583" s="64"/>
      <c r="AJ583" s="68"/>
      <c r="AK583" s="68">
        <v>0</v>
      </c>
      <c r="BB583" s="674" t="s">
        <v>1</v>
      </c>
      <c r="BM583" s="64">
        <f t="shared" si="91"/>
        <v>0</v>
      </c>
      <c r="BN583" s="64">
        <f t="shared" si="92"/>
        <v>0</v>
      </c>
      <c r="BO583" s="64">
        <f t="shared" si="93"/>
        <v>0</v>
      </c>
      <c r="BP583" s="64">
        <f t="shared" si="94"/>
        <v>0</v>
      </c>
    </row>
    <row r="584" spans="1:68" ht="27" hidden="1" customHeight="1" x14ac:dyDescent="0.25">
      <c r="A584" s="54" t="s">
        <v>943</v>
      </c>
      <c r="B584" s="54" t="s">
        <v>944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101</v>
      </c>
      <c r="L584" s="32"/>
      <c r="M584" s="33" t="s">
        <v>68</v>
      </c>
      <c r="N584" s="33"/>
      <c r="O584" s="32">
        <v>45</v>
      </c>
      <c r="P584" s="864" t="s">
        <v>945</v>
      </c>
      <c r="Q584" s="728"/>
      <c r="R584" s="728"/>
      <c r="S584" s="728"/>
      <c r="T584" s="729"/>
      <c r="U584" s="34"/>
      <c r="V584" s="34"/>
      <c r="W584" s="35" t="s">
        <v>69</v>
      </c>
      <c r="X584" s="723">
        <v>0</v>
      </c>
      <c r="Y584" s="724">
        <f t="shared" si="90"/>
        <v>0</v>
      </c>
      <c r="Z584" s="36" t="str">
        <f>IFERROR(IF(Y584=0,"",ROUNDUP(Y584/H584,0)*0.00902),"")</f>
        <v/>
      </c>
      <c r="AA584" s="56"/>
      <c r="AB584" s="57"/>
      <c r="AC584" s="675" t="s">
        <v>946</v>
      </c>
      <c r="AG584" s="64"/>
      <c r="AJ584" s="68"/>
      <c r="AK584" s="68">
        <v>0</v>
      </c>
      <c r="BB584" s="676" t="s">
        <v>1</v>
      </c>
      <c r="BM584" s="64">
        <f t="shared" si="91"/>
        <v>0</v>
      </c>
      <c r="BN584" s="64">
        <f t="shared" si="92"/>
        <v>0</v>
      </c>
      <c r="BO584" s="64">
        <f t="shared" si="93"/>
        <v>0</v>
      </c>
      <c r="BP584" s="64">
        <f t="shared" si="94"/>
        <v>0</v>
      </c>
    </row>
    <row r="585" spans="1:68" ht="27" hidden="1" customHeight="1" x14ac:dyDescent="0.25">
      <c r="A585" s="54" t="s">
        <v>947</v>
      </c>
      <c r="B585" s="54" t="s">
        <v>948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101</v>
      </c>
      <c r="L585" s="32"/>
      <c r="M585" s="33" t="s">
        <v>68</v>
      </c>
      <c r="N585" s="33"/>
      <c r="O585" s="32">
        <v>45</v>
      </c>
      <c r="P585" s="871" t="s">
        <v>949</v>
      </c>
      <c r="Q585" s="728"/>
      <c r="R585" s="728"/>
      <c r="S585" s="728"/>
      <c r="T585" s="729"/>
      <c r="U585" s="34"/>
      <c r="V585" s="34"/>
      <c r="W585" s="35" t="s">
        <v>69</v>
      </c>
      <c r="X585" s="723">
        <v>0</v>
      </c>
      <c r="Y585" s="724">
        <f t="shared" si="90"/>
        <v>0</v>
      </c>
      <c r="Z585" s="36" t="str">
        <f>IFERROR(IF(Y585=0,"",ROUNDUP(Y585/H585,0)*0.00902),"")</f>
        <v/>
      </c>
      <c r="AA585" s="56"/>
      <c r="AB585" s="57"/>
      <c r="AC585" s="677" t="s">
        <v>950</v>
      </c>
      <c r="AG585" s="64"/>
      <c r="AJ585" s="68"/>
      <c r="AK585" s="68">
        <v>0</v>
      </c>
      <c r="BB585" s="678" t="s">
        <v>1</v>
      </c>
      <c r="BM585" s="64">
        <f t="shared" si="91"/>
        <v>0</v>
      </c>
      <c r="BN585" s="64">
        <f t="shared" si="92"/>
        <v>0</v>
      </c>
      <c r="BO585" s="64">
        <f t="shared" si="93"/>
        <v>0</v>
      </c>
      <c r="BP585" s="64">
        <f t="shared" si="94"/>
        <v>0</v>
      </c>
    </row>
    <row r="586" spans="1:68" ht="27" hidden="1" customHeight="1" x14ac:dyDescent="0.25">
      <c r="A586" s="54" t="s">
        <v>951</v>
      </c>
      <c r="B586" s="54" t="s">
        <v>952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101</v>
      </c>
      <c r="L586" s="32"/>
      <c r="M586" s="33" t="s">
        <v>68</v>
      </c>
      <c r="N586" s="33"/>
      <c r="O586" s="32">
        <v>45</v>
      </c>
      <c r="P586" s="942" t="s">
        <v>953</v>
      </c>
      <c r="Q586" s="728"/>
      <c r="R586" s="728"/>
      <c r="S586" s="728"/>
      <c r="T586" s="729"/>
      <c r="U586" s="34"/>
      <c r="V586" s="34"/>
      <c r="W586" s="35" t="s">
        <v>69</v>
      </c>
      <c r="X586" s="723">
        <v>0</v>
      </c>
      <c r="Y586" s="724">
        <f t="shared" si="90"/>
        <v>0</v>
      </c>
      <c r="Z586" s="36" t="str">
        <f>IFERROR(IF(Y586=0,"",ROUNDUP(Y586/H586,0)*0.00902),"")</f>
        <v/>
      </c>
      <c r="AA586" s="56"/>
      <c r="AB586" s="57"/>
      <c r="AC586" s="679" t="s">
        <v>954</v>
      </c>
      <c r="AG586" s="64"/>
      <c r="AJ586" s="68"/>
      <c r="AK586" s="68">
        <v>0</v>
      </c>
      <c r="BB586" s="680" t="s">
        <v>1</v>
      </c>
      <c r="BM586" s="64">
        <f t="shared" si="91"/>
        <v>0</v>
      </c>
      <c r="BN586" s="64">
        <f t="shared" si="92"/>
        <v>0</v>
      </c>
      <c r="BO586" s="64">
        <f t="shared" si="93"/>
        <v>0</v>
      </c>
      <c r="BP586" s="64">
        <f t="shared" si="94"/>
        <v>0</v>
      </c>
    </row>
    <row r="587" spans="1:68" ht="27" hidden="1" customHeight="1" x14ac:dyDescent="0.25">
      <c r="A587" s="54" t="s">
        <v>955</v>
      </c>
      <c r="B587" s="54" t="s">
        <v>956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111</v>
      </c>
      <c r="L587" s="32"/>
      <c r="M587" s="33" t="s">
        <v>68</v>
      </c>
      <c r="N587" s="33"/>
      <c r="O587" s="32">
        <v>40</v>
      </c>
      <c r="P587" s="882" t="s">
        <v>957</v>
      </c>
      <c r="Q587" s="728"/>
      <c r="R587" s="728"/>
      <c r="S587" s="728"/>
      <c r="T587" s="729"/>
      <c r="U587" s="34"/>
      <c r="V587" s="34"/>
      <c r="W587" s="35" t="s">
        <v>69</v>
      </c>
      <c r="X587" s="723">
        <v>0</v>
      </c>
      <c r="Y587" s="724">
        <f t="shared" si="90"/>
        <v>0</v>
      </c>
      <c r="Z587" s="36" t="str">
        <f>IFERROR(IF(Y587=0,"",ROUNDUP(Y587/H587,0)*0.00502),"")</f>
        <v/>
      </c>
      <c r="AA587" s="56"/>
      <c r="AB587" s="57"/>
      <c r="AC587" s="681" t="s">
        <v>938</v>
      </c>
      <c r="AG587" s="64"/>
      <c r="AJ587" s="68"/>
      <c r="AK587" s="68">
        <v>0</v>
      </c>
      <c r="BB587" s="682" t="s">
        <v>1</v>
      </c>
      <c r="BM587" s="64">
        <f t="shared" si="91"/>
        <v>0</v>
      </c>
      <c r="BN587" s="64">
        <f t="shared" si="92"/>
        <v>0</v>
      </c>
      <c r="BO587" s="64">
        <f t="shared" si="93"/>
        <v>0</v>
      </c>
      <c r="BP587" s="64">
        <f t="shared" si="94"/>
        <v>0</v>
      </c>
    </row>
    <row r="588" spans="1:68" ht="27" hidden="1" customHeight="1" x14ac:dyDescent="0.25">
      <c r="A588" s="54" t="s">
        <v>958</v>
      </c>
      <c r="B588" s="54" t="s">
        <v>959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111</v>
      </c>
      <c r="L588" s="32"/>
      <c r="M588" s="33" t="s">
        <v>68</v>
      </c>
      <c r="N588" s="33"/>
      <c r="O588" s="32">
        <v>40</v>
      </c>
      <c r="P588" s="1063" t="s">
        <v>960</v>
      </c>
      <c r="Q588" s="728"/>
      <c r="R588" s="728"/>
      <c r="S588" s="728"/>
      <c r="T588" s="729"/>
      <c r="U588" s="34"/>
      <c r="V588" s="34"/>
      <c r="W588" s="35" t="s">
        <v>69</v>
      </c>
      <c r="X588" s="723">
        <v>0</v>
      </c>
      <c r="Y588" s="724">
        <f t="shared" si="90"/>
        <v>0</v>
      </c>
      <c r="Z588" s="36" t="str">
        <f>IFERROR(IF(Y588=0,"",ROUNDUP(Y588/H588,0)*0.00502),"")</f>
        <v/>
      </c>
      <c r="AA588" s="56"/>
      <c r="AB588" s="57"/>
      <c r="AC588" s="683" t="s">
        <v>942</v>
      </c>
      <c r="AG588" s="64"/>
      <c r="AJ588" s="68"/>
      <c r="AK588" s="68">
        <v>0</v>
      </c>
      <c r="BB588" s="684" t="s">
        <v>1</v>
      </c>
      <c r="BM588" s="64">
        <f t="shared" si="91"/>
        <v>0</v>
      </c>
      <c r="BN588" s="64">
        <f t="shared" si="92"/>
        <v>0</v>
      </c>
      <c r="BO588" s="64">
        <f t="shared" si="93"/>
        <v>0</v>
      </c>
      <c r="BP588" s="64">
        <f t="shared" si="94"/>
        <v>0</v>
      </c>
    </row>
    <row r="589" spans="1:68" hidden="1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80</v>
      </c>
      <c r="Q589" s="735"/>
      <c r="R589" s="735"/>
      <c r="S589" s="735"/>
      <c r="T589" s="735"/>
      <c r="U589" s="735"/>
      <c r="V589" s="736"/>
      <c r="W589" s="37" t="s">
        <v>81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hidden="1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80</v>
      </c>
      <c r="Q590" s="735"/>
      <c r="R590" s="735"/>
      <c r="S590" s="735"/>
      <c r="T590" s="735"/>
      <c r="U590" s="735"/>
      <c r="V590" s="736"/>
      <c r="W590" s="37" t="s">
        <v>69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hidden="1" customHeight="1" x14ac:dyDescent="0.25">
      <c r="A591" s="732" t="s">
        <v>64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hidden="1" customHeight="1" x14ac:dyDescent="0.25">
      <c r="A592" s="54" t="s">
        <v>961</v>
      </c>
      <c r="B592" s="54" t="s">
        <v>962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40</v>
      </c>
      <c r="P592" s="866" t="s">
        <v>963</v>
      </c>
      <c r="Q592" s="728"/>
      <c r="R592" s="728"/>
      <c r="S592" s="728"/>
      <c r="T592" s="729"/>
      <c r="U592" s="34"/>
      <c r="V592" s="34"/>
      <c r="W592" s="35" t="s">
        <v>69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964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965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93</v>
      </c>
      <c r="L593" s="32"/>
      <c r="M593" s="33" t="s">
        <v>103</v>
      </c>
      <c r="N593" s="33"/>
      <c r="O593" s="32">
        <v>45</v>
      </c>
      <c r="P593" s="880" t="s">
        <v>966</v>
      </c>
      <c r="Q593" s="728"/>
      <c r="R593" s="728"/>
      <c r="S593" s="728"/>
      <c r="T593" s="729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964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967</v>
      </c>
      <c r="B594" s="54" t="s">
        <v>968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93</v>
      </c>
      <c r="L594" s="32"/>
      <c r="M594" s="33" t="s">
        <v>103</v>
      </c>
      <c r="N594" s="33"/>
      <c r="O594" s="32">
        <v>45</v>
      </c>
      <c r="P594" s="742" t="s">
        <v>969</v>
      </c>
      <c r="Q594" s="728"/>
      <c r="R594" s="728"/>
      <c r="S594" s="728"/>
      <c r="T594" s="729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970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971</v>
      </c>
      <c r="B595" s="54" t="s">
        <v>972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67</v>
      </c>
      <c r="L595" s="32"/>
      <c r="M595" s="33" t="s">
        <v>133</v>
      </c>
      <c r="N595" s="33"/>
      <c r="O595" s="32">
        <v>45</v>
      </c>
      <c r="P595" s="922" t="s">
        <v>973</v>
      </c>
      <c r="Q595" s="728"/>
      <c r="R595" s="728"/>
      <c r="S595" s="728"/>
      <c r="T595" s="729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964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974</v>
      </c>
      <c r="B596" s="54" t="s">
        <v>975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67</v>
      </c>
      <c r="L596" s="32"/>
      <c r="M596" s="33" t="s">
        <v>133</v>
      </c>
      <c r="N596" s="33"/>
      <c r="O596" s="32">
        <v>45</v>
      </c>
      <c r="P596" s="973" t="s">
        <v>976</v>
      </c>
      <c r="Q596" s="728"/>
      <c r="R596" s="728"/>
      <c r="S596" s="728"/>
      <c r="T596" s="729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970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80</v>
      </c>
      <c r="Q597" s="735"/>
      <c r="R597" s="735"/>
      <c r="S597" s="735"/>
      <c r="T597" s="735"/>
      <c r="U597" s="735"/>
      <c r="V597" s="736"/>
      <c r="W597" s="37" t="s">
        <v>81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80</v>
      </c>
      <c r="Q598" s="735"/>
      <c r="R598" s="735"/>
      <c r="S598" s="735"/>
      <c r="T598" s="735"/>
      <c r="U598" s="735"/>
      <c r="V598" s="736"/>
      <c r="W598" s="37" t="s">
        <v>69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hidden="1" customHeight="1" x14ac:dyDescent="0.25">
      <c r="A599" s="732" t="s">
        <v>177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hidden="1" customHeight="1" x14ac:dyDescent="0.25">
      <c r="A600" s="54" t="s">
        <v>977</v>
      </c>
      <c r="B600" s="54" t="s">
        <v>978</v>
      </c>
      <c r="C600" s="31">
        <v>4301060408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93</v>
      </c>
      <c r="L600" s="32"/>
      <c r="M600" s="33" t="s">
        <v>68</v>
      </c>
      <c r="N600" s="33"/>
      <c r="O600" s="32">
        <v>40</v>
      </c>
      <c r="P600" s="741" t="s">
        <v>979</v>
      </c>
      <c r="Q600" s="728"/>
      <c r="R600" s="728"/>
      <c r="S600" s="728"/>
      <c r="T600" s="729"/>
      <c r="U600" s="34"/>
      <c r="V600" s="34"/>
      <c r="W600" s="35" t="s">
        <v>69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980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977</v>
      </c>
      <c r="B601" s="54" t="s">
        <v>981</v>
      </c>
      <c r="C601" s="31">
        <v>4301060354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93</v>
      </c>
      <c r="L601" s="32"/>
      <c r="M601" s="33" t="s">
        <v>68</v>
      </c>
      <c r="N601" s="33"/>
      <c r="O601" s="32">
        <v>40</v>
      </c>
      <c r="P601" s="1092" t="s">
        <v>982</v>
      </c>
      <c r="Q601" s="728"/>
      <c r="R601" s="728"/>
      <c r="S601" s="728"/>
      <c r="T601" s="729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980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983</v>
      </c>
      <c r="B602" s="54" t="s">
        <v>984</v>
      </c>
      <c r="C602" s="31">
        <v>4301060407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93</v>
      </c>
      <c r="L602" s="32"/>
      <c r="M602" s="33" t="s">
        <v>68</v>
      </c>
      <c r="N602" s="33"/>
      <c r="O602" s="32">
        <v>40</v>
      </c>
      <c r="P602" s="972" t="s">
        <v>985</v>
      </c>
      <c r="Q602" s="728"/>
      <c r="R602" s="728"/>
      <c r="S602" s="728"/>
      <c r="T602" s="729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986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983</v>
      </c>
      <c r="B603" s="54" t="s">
        <v>987</v>
      </c>
      <c r="C603" s="31">
        <v>4301060355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93</v>
      </c>
      <c r="L603" s="32"/>
      <c r="M603" s="33" t="s">
        <v>68</v>
      </c>
      <c r="N603" s="33"/>
      <c r="O603" s="32">
        <v>40</v>
      </c>
      <c r="P603" s="1094" t="s">
        <v>988</v>
      </c>
      <c r="Q603" s="728"/>
      <c r="R603" s="728"/>
      <c r="S603" s="728"/>
      <c r="T603" s="729"/>
      <c r="U603" s="34"/>
      <c r="V603" s="34"/>
      <c r="W603" s="35" t="s">
        <v>69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986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80</v>
      </c>
      <c r="Q604" s="735"/>
      <c r="R604" s="735"/>
      <c r="S604" s="735"/>
      <c r="T604" s="735"/>
      <c r="U604" s="735"/>
      <c r="V604" s="736"/>
      <c r="W604" s="37" t="s">
        <v>81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hidden="1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80</v>
      </c>
      <c r="Q605" s="735"/>
      <c r="R605" s="735"/>
      <c r="S605" s="735"/>
      <c r="T605" s="735"/>
      <c r="U605" s="735"/>
      <c r="V605" s="736"/>
      <c r="W605" s="37" t="s">
        <v>69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hidden="1" customHeight="1" x14ac:dyDescent="0.25">
      <c r="A606" s="813" t="s">
        <v>989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hidden="1" customHeight="1" x14ac:dyDescent="0.25">
      <c r="A607" s="732" t="s">
        <v>90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hidden="1" customHeight="1" x14ac:dyDescent="0.25">
      <c r="A608" s="54" t="s">
        <v>990</v>
      </c>
      <c r="B608" s="54" t="s">
        <v>991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93</v>
      </c>
      <c r="L608" s="32"/>
      <c r="M608" s="33" t="s">
        <v>94</v>
      </c>
      <c r="N608" s="33"/>
      <c r="O608" s="32">
        <v>55</v>
      </c>
      <c r="P608" s="920" t="s">
        <v>992</v>
      </c>
      <c r="Q608" s="728"/>
      <c r="R608" s="728"/>
      <c r="S608" s="728"/>
      <c r="T608" s="729"/>
      <c r="U608" s="34"/>
      <c r="V608" s="34"/>
      <c r="W608" s="35" t="s">
        <v>69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993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994</v>
      </c>
      <c r="B609" s="54" t="s">
        <v>995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55</v>
      </c>
      <c r="P609" s="957" t="s">
        <v>996</v>
      </c>
      <c r="Q609" s="728"/>
      <c r="R609" s="728"/>
      <c r="S609" s="728"/>
      <c r="T609" s="729"/>
      <c r="U609" s="34"/>
      <c r="V609" s="34"/>
      <c r="W609" s="35" t="s">
        <v>69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997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80</v>
      </c>
      <c r="Q610" s="735"/>
      <c r="R610" s="735"/>
      <c r="S610" s="735"/>
      <c r="T610" s="735"/>
      <c r="U610" s="735"/>
      <c r="V610" s="736"/>
      <c r="W610" s="37" t="s">
        <v>81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hidden="1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80</v>
      </c>
      <c r="Q611" s="735"/>
      <c r="R611" s="735"/>
      <c r="S611" s="735"/>
      <c r="T611" s="735"/>
      <c r="U611" s="735"/>
      <c r="V611" s="736"/>
      <c r="W611" s="37" t="s">
        <v>69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hidden="1" customHeight="1" x14ac:dyDescent="0.25">
      <c r="A612" s="732" t="s">
        <v>137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hidden="1" customHeight="1" x14ac:dyDescent="0.25">
      <c r="A613" s="54" t="s">
        <v>998</v>
      </c>
      <c r="B613" s="54" t="s">
        <v>999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93</v>
      </c>
      <c r="L613" s="32"/>
      <c r="M613" s="33" t="s">
        <v>94</v>
      </c>
      <c r="N613" s="33"/>
      <c r="O613" s="32">
        <v>50</v>
      </c>
      <c r="P613" s="737" t="s">
        <v>1000</v>
      </c>
      <c r="Q613" s="728"/>
      <c r="R613" s="728"/>
      <c r="S613" s="728"/>
      <c r="T613" s="729"/>
      <c r="U613" s="34"/>
      <c r="V613" s="34"/>
      <c r="W613" s="35" t="s">
        <v>69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1001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80</v>
      </c>
      <c r="Q614" s="735"/>
      <c r="R614" s="735"/>
      <c r="S614" s="735"/>
      <c r="T614" s="735"/>
      <c r="U614" s="735"/>
      <c r="V614" s="736"/>
      <c r="W614" s="37" t="s">
        <v>81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hidden="1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80</v>
      </c>
      <c r="Q615" s="735"/>
      <c r="R615" s="735"/>
      <c r="S615" s="735"/>
      <c r="T615" s="735"/>
      <c r="U615" s="735"/>
      <c r="V615" s="736"/>
      <c r="W615" s="37" t="s">
        <v>69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hidden="1" customHeight="1" x14ac:dyDescent="0.25">
      <c r="A616" s="732" t="s">
        <v>148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hidden="1" customHeight="1" x14ac:dyDescent="0.25">
      <c r="A617" s="54" t="s">
        <v>1002</v>
      </c>
      <c r="B617" s="54" t="s">
        <v>1003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101</v>
      </c>
      <c r="L617" s="32"/>
      <c r="M617" s="33" t="s">
        <v>68</v>
      </c>
      <c r="N617" s="33"/>
      <c r="O617" s="32">
        <v>40</v>
      </c>
      <c r="P617" s="964" t="s">
        <v>1004</v>
      </c>
      <c r="Q617" s="728"/>
      <c r="R617" s="728"/>
      <c r="S617" s="728"/>
      <c r="T617" s="729"/>
      <c r="U617" s="34"/>
      <c r="V617" s="34"/>
      <c r="W617" s="35" t="s">
        <v>69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1005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80</v>
      </c>
      <c r="Q618" s="735"/>
      <c r="R618" s="735"/>
      <c r="S618" s="735"/>
      <c r="T618" s="735"/>
      <c r="U618" s="735"/>
      <c r="V618" s="736"/>
      <c r="W618" s="37" t="s">
        <v>81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hidden="1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80</v>
      </c>
      <c r="Q619" s="735"/>
      <c r="R619" s="735"/>
      <c r="S619" s="735"/>
      <c r="T619" s="735"/>
      <c r="U619" s="735"/>
      <c r="V619" s="736"/>
      <c r="W619" s="37" t="s">
        <v>69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hidden="1" customHeight="1" x14ac:dyDescent="0.25">
      <c r="A620" s="732" t="s">
        <v>64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hidden="1" customHeight="1" x14ac:dyDescent="0.25">
      <c r="A621" s="54" t="s">
        <v>1006</v>
      </c>
      <c r="B621" s="54" t="s">
        <v>1007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93</v>
      </c>
      <c r="L621" s="32"/>
      <c r="M621" s="33" t="s">
        <v>68</v>
      </c>
      <c r="N621" s="33"/>
      <c r="O621" s="32">
        <v>45</v>
      </c>
      <c r="P621" s="746" t="s">
        <v>1008</v>
      </c>
      <c r="Q621" s="728"/>
      <c r="R621" s="728"/>
      <c r="S621" s="728"/>
      <c r="T621" s="729"/>
      <c r="U621" s="34"/>
      <c r="V621" s="34"/>
      <c r="W621" s="35" t="s">
        <v>69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1009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1010</v>
      </c>
      <c r="B622" s="54" t="s">
        <v>1011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45</v>
      </c>
      <c r="P622" s="955" t="s">
        <v>1012</v>
      </c>
      <c r="Q622" s="728"/>
      <c r="R622" s="728"/>
      <c r="S622" s="728"/>
      <c r="T622" s="729"/>
      <c r="U622" s="34"/>
      <c r="V622" s="34"/>
      <c r="W622" s="35" t="s">
        <v>69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1013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80</v>
      </c>
      <c r="Q623" s="735"/>
      <c r="R623" s="735"/>
      <c r="S623" s="735"/>
      <c r="T623" s="735"/>
      <c r="U623" s="735"/>
      <c r="V623" s="736"/>
      <c r="W623" s="37" t="s">
        <v>81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hidden="1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80</v>
      </c>
      <c r="Q624" s="735"/>
      <c r="R624" s="735"/>
      <c r="S624" s="735"/>
      <c r="T624" s="735"/>
      <c r="U624" s="735"/>
      <c r="V624" s="736"/>
      <c r="W624" s="37" t="s">
        <v>69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7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30"/>
      <c r="P625" s="743" t="s">
        <v>1014</v>
      </c>
      <c r="Q625" s="744"/>
      <c r="R625" s="744"/>
      <c r="S625" s="744"/>
      <c r="T625" s="744"/>
      <c r="U625" s="744"/>
      <c r="V625" s="745"/>
      <c r="W625" s="37" t="s">
        <v>69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3001.5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3053.7599999999998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30"/>
      <c r="P626" s="743" t="s">
        <v>1015</v>
      </c>
      <c r="Q626" s="744"/>
      <c r="R626" s="744"/>
      <c r="S626" s="744"/>
      <c r="T626" s="744"/>
      <c r="U626" s="744"/>
      <c r="V626" s="745"/>
      <c r="W626" s="37" t="s">
        <v>69</v>
      </c>
      <c r="X626" s="725">
        <f>IFERROR(SUM(BM22:BM622),"0")</f>
        <v>3138.5375366300364</v>
      </c>
      <c r="Y626" s="725">
        <f>IFERROR(SUM(BN22:BN622),"0")</f>
        <v>3193.1780000000003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30"/>
      <c r="P627" s="743" t="s">
        <v>1016</v>
      </c>
      <c r="Q627" s="744"/>
      <c r="R627" s="744"/>
      <c r="S627" s="744"/>
      <c r="T627" s="744"/>
      <c r="U627" s="744"/>
      <c r="V627" s="745"/>
      <c r="W627" s="37" t="s">
        <v>1017</v>
      </c>
      <c r="X627" s="38">
        <f>ROUNDUP(SUM(BO22:BO622),0)</f>
        <v>5</v>
      </c>
      <c r="Y627" s="38">
        <f>ROUNDUP(SUM(BP22:BP622),0)</f>
        <v>5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30"/>
      <c r="P628" s="743" t="s">
        <v>1018</v>
      </c>
      <c r="Q628" s="744"/>
      <c r="R628" s="744"/>
      <c r="S628" s="744"/>
      <c r="T628" s="744"/>
      <c r="U628" s="744"/>
      <c r="V628" s="745"/>
      <c r="W628" s="37" t="s">
        <v>69</v>
      </c>
      <c r="X628" s="725">
        <f>GrossWeightTotal+PalletQtyTotal*25</f>
        <v>3263.5375366300364</v>
      </c>
      <c r="Y628" s="725">
        <f>GrossWeightTotalR+PalletQtyTotalR*25</f>
        <v>3318.1780000000003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30"/>
      <c r="P629" s="743" t="s">
        <v>1019</v>
      </c>
      <c r="Q629" s="744"/>
      <c r="R629" s="744"/>
      <c r="S629" s="744"/>
      <c r="T629" s="744"/>
      <c r="U629" s="744"/>
      <c r="V629" s="745"/>
      <c r="W629" s="37" t="s">
        <v>1017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454.13373121131741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461</v>
      </c>
      <c r="Z629" s="37"/>
      <c r="AA629" s="726"/>
      <c r="AB629" s="726"/>
      <c r="AC629" s="726"/>
    </row>
    <row r="630" spans="1:32" ht="14.25" hidden="1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30"/>
      <c r="P630" s="743" t="s">
        <v>1020</v>
      </c>
      <c r="Q630" s="744"/>
      <c r="R630" s="744"/>
      <c r="S630" s="744"/>
      <c r="T630" s="744"/>
      <c r="U630" s="744"/>
      <c r="V630" s="745"/>
      <c r="W630" s="39" t="s">
        <v>1021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5.5203099999999994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1022</v>
      </c>
      <c r="B632" s="720" t="s">
        <v>63</v>
      </c>
      <c r="C632" s="794" t="s">
        <v>88</v>
      </c>
      <c r="D632" s="951"/>
      <c r="E632" s="951"/>
      <c r="F632" s="951"/>
      <c r="G632" s="951"/>
      <c r="H632" s="915"/>
      <c r="I632" s="794" t="s">
        <v>300</v>
      </c>
      <c r="J632" s="951"/>
      <c r="K632" s="951"/>
      <c r="L632" s="951"/>
      <c r="M632" s="951"/>
      <c r="N632" s="951"/>
      <c r="O632" s="951"/>
      <c r="P632" s="951"/>
      <c r="Q632" s="951"/>
      <c r="R632" s="951"/>
      <c r="S632" s="951"/>
      <c r="T632" s="951"/>
      <c r="U632" s="951"/>
      <c r="V632" s="951"/>
      <c r="W632" s="915"/>
      <c r="X632" s="794" t="s">
        <v>630</v>
      </c>
      <c r="Y632" s="915"/>
      <c r="Z632" s="794" t="s">
        <v>714</v>
      </c>
      <c r="AA632" s="951"/>
      <c r="AB632" s="951"/>
      <c r="AC632" s="915"/>
      <c r="AD632" s="720" t="s">
        <v>793</v>
      </c>
      <c r="AE632" s="794" t="s">
        <v>895</v>
      </c>
      <c r="AF632" s="915"/>
    </row>
    <row r="633" spans="1:32" ht="14.25" customHeight="1" thickTop="1" x14ac:dyDescent="0.2">
      <c r="A633" s="1007" t="s">
        <v>1023</v>
      </c>
      <c r="B633" s="794" t="s">
        <v>63</v>
      </c>
      <c r="C633" s="794" t="s">
        <v>89</v>
      </c>
      <c r="D633" s="794" t="s">
        <v>116</v>
      </c>
      <c r="E633" s="794" t="s">
        <v>185</v>
      </c>
      <c r="F633" s="794" t="s">
        <v>219</v>
      </c>
      <c r="G633" s="794" t="s">
        <v>266</v>
      </c>
      <c r="H633" s="794" t="s">
        <v>88</v>
      </c>
      <c r="I633" s="794" t="s">
        <v>301</v>
      </c>
      <c r="J633" s="794" t="s">
        <v>330</v>
      </c>
      <c r="K633" s="794" t="s">
        <v>406</v>
      </c>
      <c r="L633" s="794" t="s">
        <v>417</v>
      </c>
      <c r="M633" s="794" t="s">
        <v>443</v>
      </c>
      <c r="N633" s="721"/>
      <c r="O633" s="794" t="s">
        <v>470</v>
      </c>
      <c r="P633" s="794" t="s">
        <v>473</v>
      </c>
      <c r="Q633" s="794" t="s">
        <v>482</v>
      </c>
      <c r="R633" s="794" t="s">
        <v>498</v>
      </c>
      <c r="S633" s="794" t="s">
        <v>508</v>
      </c>
      <c r="T633" s="794" t="s">
        <v>521</v>
      </c>
      <c r="U633" s="794" t="s">
        <v>532</v>
      </c>
      <c r="V633" s="794" t="s">
        <v>536</v>
      </c>
      <c r="W633" s="794" t="s">
        <v>617</v>
      </c>
      <c r="X633" s="794" t="s">
        <v>631</v>
      </c>
      <c r="Y633" s="794" t="s">
        <v>672</v>
      </c>
      <c r="Z633" s="794" t="s">
        <v>715</v>
      </c>
      <c r="AA633" s="794" t="s">
        <v>758</v>
      </c>
      <c r="AB633" s="794" t="s">
        <v>778</v>
      </c>
      <c r="AC633" s="794" t="s">
        <v>786</v>
      </c>
      <c r="AD633" s="794" t="s">
        <v>793</v>
      </c>
      <c r="AE633" s="794" t="s">
        <v>895</v>
      </c>
      <c r="AF633" s="794" t="s">
        <v>989</v>
      </c>
    </row>
    <row r="634" spans="1:32" ht="13.5" customHeight="1" thickBot="1" x14ac:dyDescent="0.25">
      <c r="A634" s="1008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21"/>
      <c r="O634" s="795"/>
      <c r="P634" s="795"/>
      <c r="Q634" s="795"/>
      <c r="R634" s="795"/>
      <c r="S634" s="795"/>
      <c r="T634" s="795"/>
      <c r="U634" s="795"/>
      <c r="V634" s="795"/>
      <c r="W634" s="795"/>
      <c r="X634" s="795"/>
      <c r="Y634" s="795"/>
      <c r="Z634" s="795"/>
      <c r="AA634" s="795"/>
      <c r="AB634" s="795"/>
      <c r="AC634" s="795"/>
      <c r="AD634" s="795"/>
      <c r="AE634" s="795"/>
      <c r="AF634" s="795"/>
    </row>
    <row r="635" spans="1:32" ht="18" customHeight="1" thickTop="1" thickBot="1" x14ac:dyDescent="0.25">
      <c r="A635" s="40" t="s">
        <v>1024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120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16.8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201.60000000000002</v>
      </c>
      <c r="G635" s="46">
        <f>IFERROR(Y142*1,"0")+IFERROR(Y143*1,"0")+IFERROR(Y147*1,"0")+IFERROR(Y148*1,"0")+IFERROR(Y152*1,"0")+IFERROR(Y153*1,"0")</f>
        <v>91.76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105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45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112.8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71.400000000000006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101.39999999999999</v>
      </c>
      <c r="W635" s="46">
        <f>IFERROR(Y389*1,"0")+IFERROR(Y393*1,"0")+IFERROR(Y394*1,"0")+IFERROR(Y395*1,"0")</f>
        <v>176.4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1900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36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75.600000000000009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b18UyTEzkuQTkl+dY9k6E68KxJ4+1QHboHz3MynemNAl3N2RqSWvxEu2AaCwTYIJ/Qm7qWdwnRjk+yBbbb2PMw==" saltValue="gyVp+IQGWOdIYxMs7bWedQ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60,00"/>
        <filter val="1 385,00"/>
        <filter val="1,19"/>
        <filter val="10,00"/>
        <filter val="100,00"/>
        <filter val="105,00"/>
        <filter val="11,90"/>
        <filter val="12,00"/>
        <filter val="12,50"/>
        <filter val="12,82"/>
        <filter val="120,00"/>
        <filter val="175,00"/>
        <filter val="18,75"/>
        <filter val="2,50"/>
        <filter val="20,00"/>
        <filter val="200,00"/>
        <filter val="23,81"/>
        <filter val="25,00"/>
        <filter val="3 001,50"/>
        <filter val="3 138,54"/>
        <filter val="3 263,54"/>
        <filter val="30,00"/>
        <filter val="33,33"/>
        <filter val="40,00"/>
        <filter val="45,00"/>
        <filter val="454,13"/>
        <filter val="49,50"/>
        <filter val="5"/>
        <filter val="50,00"/>
        <filter val="500,00"/>
        <filter val="60,00"/>
        <filter val="70,00"/>
        <filter val="72,00"/>
        <filter val="83,33"/>
        <filter val="95,67"/>
      </filters>
    </filterColumn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2 X130 X291 X401 X403 X405 X41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4" xr:uid="{00000000-0002-0000-0000-000012000000}">
      <formula1>IF(AK344&gt;0,OR(X344=0,AND(IF(X344-AK344&gt;=0,TRUE,FALSE),X344&gt;0,IF(X344/(H344*K344)=ROUND(X344/(H344*K344),0),TRUE,FALSE))),FALSE)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1025</v>
      </c>
      <c r="H1" s="52"/>
    </row>
    <row r="3" spans="2:8" x14ac:dyDescent="0.2">
      <c r="B3" s="47" t="s">
        <v>1026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1027</v>
      </c>
      <c r="D6" s="47" t="s">
        <v>1028</v>
      </c>
      <c r="E6" s="47"/>
    </row>
    <row r="8" spans="2:8" x14ac:dyDescent="0.2">
      <c r="B8" s="47" t="s">
        <v>19</v>
      </c>
      <c r="C8" s="47" t="s">
        <v>1027</v>
      </c>
      <c r="D8" s="47"/>
      <c r="E8" s="47"/>
    </row>
    <row r="10" spans="2:8" x14ac:dyDescent="0.2">
      <c r="B10" s="47" t="s">
        <v>1029</v>
      </c>
      <c r="C10" s="47"/>
      <c r="D10" s="47"/>
      <c r="E10" s="47"/>
    </row>
    <row r="11" spans="2:8" x14ac:dyDescent="0.2">
      <c r="B11" s="47" t="s">
        <v>1030</v>
      </c>
      <c r="C11" s="47"/>
      <c r="D11" s="47"/>
      <c r="E11" s="47"/>
    </row>
    <row r="12" spans="2:8" x14ac:dyDescent="0.2">
      <c r="B12" s="47" t="s">
        <v>1031</v>
      </c>
      <c r="C12" s="47"/>
      <c r="D12" s="47"/>
      <c r="E12" s="47"/>
    </row>
    <row r="13" spans="2:8" x14ac:dyDescent="0.2">
      <c r="B13" s="47" t="s">
        <v>1032</v>
      </c>
      <c r="C13" s="47"/>
      <c r="D13" s="47"/>
      <c r="E13" s="47"/>
    </row>
    <row r="14" spans="2:8" x14ac:dyDescent="0.2">
      <c r="B14" s="47" t="s">
        <v>1033</v>
      </c>
      <c r="C14" s="47"/>
      <c r="D14" s="47"/>
      <c r="E14" s="47"/>
    </row>
    <row r="15" spans="2:8" x14ac:dyDescent="0.2">
      <c r="B15" s="47" t="s">
        <v>1034</v>
      </c>
      <c r="C15" s="47"/>
      <c r="D15" s="47"/>
      <c r="E15" s="47"/>
    </row>
    <row r="16" spans="2:8" x14ac:dyDescent="0.2">
      <c r="B16" s="47" t="s">
        <v>1035</v>
      </c>
      <c r="C16" s="47"/>
      <c r="D16" s="47"/>
      <c r="E16" s="47"/>
    </row>
    <row r="17" spans="2:5" x14ac:dyDescent="0.2">
      <c r="B17" s="47" t="s">
        <v>1036</v>
      </c>
      <c r="C17" s="47"/>
      <c r="D17" s="47"/>
      <c r="E17" s="47"/>
    </row>
    <row r="18" spans="2:5" x14ac:dyDescent="0.2">
      <c r="B18" s="47" t="s">
        <v>1037</v>
      </c>
      <c r="C18" s="47"/>
      <c r="D18" s="47"/>
      <c r="E18" s="47"/>
    </row>
    <row r="19" spans="2:5" x14ac:dyDescent="0.2">
      <c r="B19" s="47" t="s">
        <v>1038</v>
      </c>
      <c r="C19" s="47"/>
      <c r="D19" s="47"/>
      <c r="E19" s="47"/>
    </row>
    <row r="20" spans="2:5" x14ac:dyDescent="0.2">
      <c r="B20" s="47" t="s">
        <v>1039</v>
      </c>
      <c r="C20" s="47"/>
      <c r="D20" s="47"/>
      <c r="E20" s="47"/>
    </row>
  </sheetData>
  <sheetProtection algorithmName="SHA-512" hashValue="5kQw8CtqhUEHJXJlyf26ujyUQizAWxD6ggBlFA22ct9lrBjeXMTIOWSNmErieA2ET4Rj0zBhFqoP/+6OClTRPA==" saltValue="Peyu8YyENqqO3y1gBPou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2025-03-13T09:22:17Z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