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4F679A-3A8F-4A27-B19C-3EC15869E2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X332" i="1"/>
  <c r="X331" i="1"/>
  <c r="BO330" i="1"/>
  <c r="BM330" i="1"/>
  <c r="Z330" i="1"/>
  <c r="Y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Z331" i="1" s="1"/>
  <c r="Y310" i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Y293" i="1" s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Z280" i="1" s="1"/>
  <c r="Y279" i="1"/>
  <c r="X275" i="1"/>
  <c r="X274" i="1"/>
  <c r="BO273" i="1"/>
  <c r="BM273" i="1"/>
  <c r="Z273" i="1"/>
  <c r="Z274" i="1" s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Z256" i="1" s="1"/>
  <c r="Y254" i="1"/>
  <c r="P254" i="1"/>
  <c r="X251" i="1"/>
  <c r="X250" i="1"/>
  <c r="BO249" i="1"/>
  <c r="BM249" i="1"/>
  <c r="Z249" i="1"/>
  <c r="Z250" i="1" s="1"/>
  <c r="Y249" i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Y246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X183" i="1"/>
  <c r="X182" i="1"/>
  <c r="BO181" i="1"/>
  <c r="BM181" i="1"/>
  <c r="Z181" i="1"/>
  <c r="Y181" i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X170" i="1"/>
  <c r="X169" i="1"/>
  <c r="BO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3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X143" i="1"/>
  <c r="X142" i="1"/>
  <c r="BO141" i="1"/>
  <c r="BM141" i="1"/>
  <c r="Z141" i="1"/>
  <c r="Y141" i="1"/>
  <c r="BP141" i="1" s="1"/>
  <c r="P141" i="1"/>
  <c r="BP140" i="1"/>
  <c r="BO140" i="1"/>
  <c r="BN140" i="1"/>
  <c r="BM140" i="1"/>
  <c r="Z140" i="1"/>
  <c r="Z142" i="1" s="1"/>
  <c r="Y140" i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BP101" i="1" s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Y72" i="1" s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6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1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1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5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40" i="1" l="1"/>
  <c r="Y97" i="1"/>
  <c r="Z107" i="1"/>
  <c r="BN101" i="1"/>
  <c r="BN104" i="1"/>
  <c r="BN106" i="1"/>
  <c r="Y116" i="1"/>
  <c r="Z124" i="1"/>
  <c r="BN119" i="1"/>
  <c r="BN121" i="1"/>
  <c r="BN123" i="1"/>
  <c r="Y130" i="1"/>
  <c r="Y137" i="1"/>
  <c r="BN168" i="1"/>
  <c r="BP168" i="1"/>
  <c r="Y169" i="1"/>
  <c r="Y177" i="1"/>
  <c r="Z177" i="1"/>
  <c r="BN175" i="1"/>
  <c r="Z182" i="1"/>
  <c r="Z190" i="1"/>
  <c r="BN187" i="1"/>
  <c r="BN193" i="1"/>
  <c r="BP193" i="1"/>
  <c r="Y194" i="1"/>
  <c r="BN198" i="1"/>
  <c r="BP198" i="1"/>
  <c r="Y199" i="1"/>
  <c r="Z208" i="1"/>
  <c r="BN204" i="1"/>
  <c r="BN206" i="1"/>
  <c r="BN207" i="1"/>
  <c r="Z225" i="1"/>
  <c r="BN219" i="1"/>
  <c r="BN221" i="1"/>
  <c r="BN223" i="1"/>
  <c r="Z233" i="1"/>
  <c r="BN237" i="1"/>
  <c r="BP237" i="1"/>
  <c r="Y238" i="1"/>
  <c r="Z307" i="1"/>
  <c r="BN304" i="1"/>
  <c r="BN305" i="1"/>
  <c r="Y153" i="1"/>
  <c r="Y152" i="1"/>
  <c r="BP151" i="1"/>
  <c r="BN151" i="1"/>
  <c r="BP181" i="1"/>
  <c r="BN181" i="1"/>
  <c r="BP212" i="1"/>
  <c r="BN212" i="1"/>
  <c r="BP214" i="1"/>
  <c r="BN214" i="1"/>
  <c r="BP230" i="1"/>
  <c r="BN230" i="1"/>
  <c r="BP232" i="1"/>
  <c r="BN232" i="1"/>
  <c r="BP255" i="1"/>
  <c r="BN255" i="1"/>
  <c r="Y281" i="1"/>
  <c r="Y280" i="1"/>
  <c r="BP279" i="1"/>
  <c r="BN279" i="1"/>
  <c r="X339" i="1"/>
  <c r="X341" i="1" s="1"/>
  <c r="X342" i="1"/>
  <c r="BN28" i="1"/>
  <c r="BP28" i="1"/>
  <c r="BN29" i="1"/>
  <c r="BN30" i="1"/>
  <c r="BN31" i="1"/>
  <c r="BN32" i="1"/>
  <c r="BN33" i="1"/>
  <c r="Y34" i="1"/>
  <c r="Y54" i="1"/>
  <c r="Z54" i="1"/>
  <c r="BN46" i="1"/>
  <c r="BN48" i="1"/>
  <c r="BN50" i="1"/>
  <c r="BN52" i="1"/>
  <c r="Z71" i="1"/>
  <c r="Z80" i="1"/>
  <c r="BN74" i="1"/>
  <c r="BP74" i="1"/>
  <c r="BN75" i="1"/>
  <c r="BN78" i="1"/>
  <c r="BN79" i="1"/>
  <c r="Y86" i="1"/>
  <c r="BN90" i="1"/>
  <c r="BP90" i="1"/>
  <c r="Y91" i="1"/>
  <c r="Z97" i="1"/>
  <c r="BN95" i="1"/>
  <c r="BP95" i="1"/>
  <c r="Y108" i="1"/>
  <c r="Z115" i="1"/>
  <c r="BN111" i="1"/>
  <c r="BP111" i="1"/>
  <c r="BN113" i="1"/>
  <c r="BN114" i="1"/>
  <c r="Y125" i="1"/>
  <c r="Z130" i="1"/>
  <c r="BN128" i="1"/>
  <c r="BP128" i="1"/>
  <c r="Z136" i="1"/>
  <c r="BP135" i="1"/>
  <c r="BN135" i="1"/>
  <c r="Y148" i="1"/>
  <c r="Y147" i="1"/>
  <c r="BP146" i="1"/>
  <c r="BN146" i="1"/>
  <c r="Y158" i="1"/>
  <c r="BP156" i="1"/>
  <c r="BN156" i="1"/>
  <c r="Y285" i="1"/>
  <c r="Y284" i="1"/>
  <c r="BP283" i="1"/>
  <c r="BN283" i="1"/>
  <c r="Y332" i="1"/>
  <c r="Y331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BP330" i="1"/>
  <c r="BN330" i="1"/>
  <c r="Y142" i="1"/>
  <c r="Z158" i="1"/>
  <c r="Y183" i="1"/>
  <c r="Z215" i="1"/>
  <c r="Y269" i="1"/>
  <c r="Y270" i="1"/>
  <c r="Y307" i="1"/>
  <c r="Y308" i="1"/>
  <c r="H9" i="1"/>
  <c r="A10" i="1"/>
  <c r="Z343" i="1"/>
  <c r="Y24" i="1"/>
  <c r="Y42" i="1"/>
  <c r="Y55" i="1"/>
  <c r="Y62" i="1"/>
  <c r="Y67" i="1"/>
  <c r="Y71" i="1"/>
  <c r="Y80" i="1"/>
  <c r="Y87" i="1"/>
  <c r="Y98" i="1"/>
  <c r="Y107" i="1"/>
  <c r="Y115" i="1"/>
  <c r="Y124" i="1"/>
  <c r="Y131" i="1"/>
  <c r="Y136" i="1"/>
  <c r="Y143" i="1"/>
  <c r="Y159" i="1"/>
  <c r="Y164" i="1"/>
  <c r="Y178" i="1"/>
  <c r="Y182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Y250" i="1"/>
  <c r="BP249" i="1"/>
  <c r="BN249" i="1"/>
  <c r="Y274" i="1"/>
  <c r="BP273" i="1"/>
  <c r="BN273" i="1"/>
  <c r="Y301" i="1"/>
  <c r="BP299" i="1"/>
  <c r="BN299" i="1"/>
  <c r="BP300" i="1"/>
  <c r="BN300" i="1"/>
  <c r="Y336" i="1"/>
  <c r="BP335" i="1"/>
  <c r="BN335" i="1"/>
  <c r="F9" i="1"/>
  <c r="J9" i="1"/>
  <c r="BN22" i="1"/>
  <c r="BP22" i="1"/>
  <c r="X338" i="1"/>
  <c r="BN38" i="1"/>
  <c r="BP38" i="1"/>
  <c r="BN39" i="1"/>
  <c r="BN40" i="1"/>
  <c r="BN45" i="1"/>
  <c r="BP45" i="1"/>
  <c r="BN47" i="1"/>
  <c r="BN49" i="1"/>
  <c r="BN51" i="1"/>
  <c r="BN53" i="1"/>
  <c r="BN58" i="1"/>
  <c r="BP58" i="1"/>
  <c r="BN59" i="1"/>
  <c r="BN60" i="1"/>
  <c r="BN64" i="1"/>
  <c r="BP64" i="1"/>
  <c r="BN65" i="1"/>
  <c r="BN69" i="1"/>
  <c r="BP69" i="1"/>
  <c r="BN76" i="1"/>
  <c r="BN77" i="1"/>
  <c r="BN85" i="1"/>
  <c r="BN96" i="1"/>
  <c r="BN102" i="1"/>
  <c r="BN103" i="1"/>
  <c r="BN105" i="1"/>
  <c r="BN112" i="1"/>
  <c r="BN120" i="1"/>
  <c r="BN122" i="1"/>
  <c r="BN129" i="1"/>
  <c r="BN134" i="1"/>
  <c r="BP134" i="1"/>
  <c r="BN141" i="1"/>
  <c r="BN157" i="1"/>
  <c r="BN162" i="1"/>
  <c r="BP162" i="1"/>
  <c r="BN173" i="1"/>
  <c r="BP173" i="1"/>
  <c r="BN174" i="1"/>
  <c r="BN176" i="1"/>
  <c r="BN180" i="1"/>
  <c r="BP180" i="1"/>
  <c r="Y190" i="1"/>
  <c r="BN188" i="1"/>
  <c r="BP189" i="1"/>
  <c r="BN189" i="1"/>
  <c r="Y209" i="1"/>
  <c r="Y216" i="1"/>
  <c r="Y225" i="1"/>
  <c r="Y226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1" i="1"/>
  <c r="Y257" i="1"/>
  <c r="BP254" i="1"/>
  <c r="BN254" i="1"/>
  <c r="Y256" i="1"/>
  <c r="BP268" i="1"/>
  <c r="BN268" i="1"/>
  <c r="Y275" i="1"/>
  <c r="Y292" i="1"/>
  <c r="BP289" i="1"/>
  <c r="BN289" i="1"/>
  <c r="BP290" i="1"/>
  <c r="BN290" i="1"/>
  <c r="BP291" i="1"/>
  <c r="BN291" i="1"/>
  <c r="Y302" i="1"/>
  <c r="BP306" i="1"/>
  <c r="BN306" i="1"/>
  <c r="Y337" i="1"/>
  <c r="Y342" i="1" l="1"/>
  <c r="Y340" i="1"/>
  <c r="Y339" i="1"/>
  <c r="Y338" i="1"/>
  <c r="Y341" i="1" l="1"/>
  <c r="A351" i="1"/>
  <c r="B351" i="1"/>
  <c r="C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<sst xmlns="http://schemas.openxmlformats.org/spreadsheetml/2006/main" count="1704" uniqueCount="556">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</sst>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45733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56</v>
      </c>
      <c r="Y28" s="353">
        <f t="shared" ref="Y28:Y33" si="0">IFERROR(IF(X28="","",X28),"")</f>
        <v>56</v>
      </c>
      <c r="Z28" s="36">
        <f t="shared" ref="Z28:Z33" si="1">IFERROR(IF(X28="","",X28*0.00941),"")</f>
        <v>0.52695999999999998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107.6208</v>
      </c>
      <c r="BN28" s="67">
        <f t="shared" ref="BN28:BN33" si="3">IFERROR(Y28*I28,"0")</f>
        <v>107.6208</v>
      </c>
      <c r="BO28" s="67">
        <f t="shared" ref="BO28:BO33" si="4">IFERROR(X28/J28,"0")</f>
        <v>0.4</v>
      </c>
      <c r="BP28" s="67">
        <f t="shared" ref="BP28:BP33" si="5"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70</v>
      </c>
      <c r="Y29" s="353">
        <f t="shared" si="0"/>
        <v>70</v>
      </c>
      <c r="Z29" s="36">
        <f t="shared" si="1"/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134.52600000000001</v>
      </c>
      <c r="BN29" s="67">
        <f t="shared" si="3"/>
        <v>134.52600000000001</v>
      </c>
      <c r="BO29" s="67">
        <f t="shared" si="4"/>
        <v>0.5</v>
      </c>
      <c r="BP29" s="67">
        <f t="shared" si="5"/>
        <v>0.5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42</v>
      </c>
      <c r="Y33" s="353">
        <f t="shared" si="0"/>
        <v>42</v>
      </c>
      <c r="Z33" s="36">
        <f t="shared" si="1"/>
        <v>0.39522000000000002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80.715599999999995</v>
      </c>
      <c r="BN33" s="67">
        <f t="shared" si="3"/>
        <v>80.715599999999995</v>
      </c>
      <c r="BO33" s="67">
        <f t="shared" si="4"/>
        <v>0.3</v>
      </c>
      <c r="BP33" s="67">
        <f t="shared" si="5"/>
        <v>0.3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168</v>
      </c>
      <c r="Y34" s="354">
        <f>IFERROR(SUM(Y28:Y33),"0")</f>
        <v>168</v>
      </c>
      <c r="Z34" s="354">
        <f>IFERROR(IF(Z28="",0,Z28),"0")+IFERROR(IF(Z29="",0,Z29),"0")+IFERROR(IF(Z30="",0,Z30),"0")+IFERROR(IF(Z31="",0,Z31),"0")+IFERROR(IF(Z32="",0,Z32),"0")+IFERROR(IF(Z33="",0,Z33),"0")</f>
        <v>1.5808800000000001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252</v>
      </c>
      <c r="Y35" s="354">
        <f>IFERROR(SUMPRODUCT(Y28:Y33*H28:H33),"0")</f>
        <v>252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24</v>
      </c>
      <c r="Y38" s="353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12</v>
      </c>
      <c r="Y40" s="353">
        <f>IFERROR(IF(X40="","",X40),"")</f>
        <v>12</v>
      </c>
      <c r="Z40" s="36">
        <f>IFERROR(IF(X40="","",X40*0.0155),"")</f>
        <v>0.186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70.44</v>
      </c>
      <c r="BN40" s="67">
        <f>IFERROR(Y40*I40,"0")</f>
        <v>70.44</v>
      </c>
      <c r="BO40" s="67">
        <f>IFERROR(X40/J40,"0")</f>
        <v>0.14285714285714285</v>
      </c>
      <c r="BP40" s="67">
        <f>IFERROR(Y40/J40,"0")</f>
        <v>0.14285714285714285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36</v>
      </c>
      <c r="Y41" s="354">
        <f>IFERROR(SUM(Y38:Y40),"0")</f>
        <v>36</v>
      </c>
      <c r="Z41" s="354">
        <f>IFERROR(IF(Z38="",0,Z38),"0")+IFERROR(IF(Z39="",0,Z39),"0")+IFERROR(IF(Z40="",0,Z40),"0")</f>
        <v>0.55800000000000005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201.59999999999997</v>
      </c>
      <c r="Y42" s="354">
        <f>IFERROR(SUMPRODUCT(Y38:Y40*H38:H40),"0")</f>
        <v>201.59999999999997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36</v>
      </c>
      <c r="Y47" s="353">
        <f t="shared" si="6"/>
        <v>36</v>
      </c>
      <c r="Z47" s="36">
        <f t="shared" si="7"/>
        <v>0.55800000000000005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262.8</v>
      </c>
      <c r="BN47" s="67">
        <f t="shared" si="9"/>
        <v>262.8</v>
      </c>
      <c r="BO47" s="67">
        <f t="shared" si="10"/>
        <v>0.42857142857142855</v>
      </c>
      <c r="BP47" s="67">
        <f t="shared" si="11"/>
        <v>0.42857142857142855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12</v>
      </c>
      <c r="Y48" s="353">
        <f t="shared" si="6"/>
        <v>12</v>
      </c>
      <c r="Z48" s="36">
        <f t="shared" si="7"/>
        <v>0.186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80.635199999999998</v>
      </c>
      <c r="BN48" s="67">
        <f t="shared" si="9"/>
        <v>80.635199999999998</v>
      </c>
      <c r="BO48" s="67">
        <f t="shared" si="10"/>
        <v>0.14285714285714285</v>
      </c>
      <c r="BP48" s="67">
        <f t="shared" si="11"/>
        <v>0.14285714285714285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48</v>
      </c>
      <c r="Y54" s="354">
        <f>IFERROR(SUM(Y45:Y53),"0")</f>
        <v>48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0.74399999999999999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328.8</v>
      </c>
      <c r="Y55" s="354">
        <f>IFERROR(SUMPRODUCT(Y45:Y53*H45:H53),"0")</f>
        <v>328.8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84</v>
      </c>
      <c r="Y85" s="353">
        <f>IFERROR(IF(X85="","",X85),"")</f>
        <v>84</v>
      </c>
      <c r="Z85" s="36">
        <f>IFERROR(IF(X85="","",X85*0.00866),"")</f>
        <v>0.72743999999999998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437.90879999999999</v>
      </c>
      <c r="BN85" s="67">
        <f>IFERROR(Y85*I85,"0")</f>
        <v>437.90879999999999</v>
      </c>
      <c r="BO85" s="67">
        <f>IFERROR(X85/J85,"0")</f>
        <v>0.58333333333333337</v>
      </c>
      <c r="BP85" s="67">
        <f>IFERROR(Y85/J85,"0")</f>
        <v>0.58333333333333337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84</v>
      </c>
      <c r="Y86" s="354">
        <f>IFERROR(SUM(Y84:Y85),"0")</f>
        <v>84</v>
      </c>
      <c r="Z86" s="354">
        <f>IFERROR(IF(Z84="",0,Z84),"0")+IFERROR(IF(Z85="",0,Z85),"0")</f>
        <v>0.72743999999999998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420</v>
      </c>
      <c r="Y87" s="354">
        <f>IFERROR(SUMPRODUCT(Y84:Y85*H84:H85),"0")</f>
        <v>420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hidden="1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hidden="1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14</v>
      </c>
      <c r="Y96" s="353">
        <f>IFERROR(IF(X96="","",X96),"")</f>
        <v>14</v>
      </c>
      <c r="Z96" s="36">
        <f>IFERROR(IF(X96="","",X96*0.01788),"")</f>
        <v>0.25031999999999999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60.250400000000006</v>
      </c>
      <c r="BN96" s="67">
        <f>IFERROR(Y96*I96,"0")</f>
        <v>60.250400000000006</v>
      </c>
      <c r="BO96" s="67">
        <f>IFERROR(X96/J96,"0")</f>
        <v>0.2</v>
      </c>
      <c r="BP96" s="67">
        <f>IFERROR(Y96/J96,"0")</f>
        <v>0.2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56</v>
      </c>
      <c r="Y97" s="354">
        <f>IFERROR(SUM(Y95:Y96),"0")</f>
        <v>56</v>
      </c>
      <c r="Z97" s="354">
        <f>IFERROR(IF(Z95="",0,Z95),"0")+IFERROR(IF(Z96="",0,Z96),"0")</f>
        <v>1.0012799999999999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201.60000000000002</v>
      </c>
      <c r="Y98" s="354">
        <f>IFERROR(SUMPRODUCT(Y95:Y96*H95:H96),"0")</f>
        <v>201.60000000000002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28</v>
      </c>
      <c r="Y103" s="353">
        <f t="shared" si="17"/>
        <v>28</v>
      </c>
      <c r="Z103" s="36">
        <f t="shared" si="18"/>
        <v>0.50063999999999997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120.50080000000001</v>
      </c>
      <c r="BN103" s="67">
        <f t="shared" si="20"/>
        <v>120.50080000000001</v>
      </c>
      <c r="BO103" s="67">
        <f t="shared" si="21"/>
        <v>0.4</v>
      </c>
      <c r="BP103" s="67">
        <f t="shared" si="22"/>
        <v>0.4</v>
      </c>
    </row>
    <row r="104" spans="1:68" ht="27" hidden="1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14</v>
      </c>
      <c r="Y105" s="353">
        <f t="shared" si="17"/>
        <v>14</v>
      </c>
      <c r="Z105" s="36">
        <f t="shared" si="18"/>
        <v>0.25031999999999999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62.283200000000008</v>
      </c>
      <c r="BN105" s="67">
        <f t="shared" si="20"/>
        <v>62.283200000000008</v>
      </c>
      <c r="BO105" s="67">
        <f t="shared" si="21"/>
        <v>0.2</v>
      </c>
      <c r="BP105" s="67">
        <f t="shared" si="22"/>
        <v>0.2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56</v>
      </c>
      <c r="Y107" s="354">
        <f>IFERROR(SUM(Y101:Y106),"0")</f>
        <v>56</v>
      </c>
      <c r="Z107" s="354">
        <f>IFERROR(IF(Z101="",0,Z101),"0")+IFERROR(IF(Z102="",0,Z102),"0")+IFERROR(IF(Z103="",0,Z103),"0")+IFERROR(IF(Z104="",0,Z104),"0")+IFERROR(IF(Z105="",0,Z105),"0")+IFERROR(IF(Z106="",0,Z106),"0")</f>
        <v>1.0012799999999999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204.95999999999998</v>
      </c>
      <c r="Y108" s="354">
        <f>IFERROR(SUMPRODUCT(Y101:Y106*H101:H106),"0")</f>
        <v>204.95999999999998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28</v>
      </c>
      <c r="Y112" s="353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118.83199999999999</v>
      </c>
      <c r="BN112" s="67">
        <f>IFERROR(Y112*I112,"0")</f>
        <v>118.83199999999999</v>
      </c>
      <c r="BO112" s="67">
        <f>IFERROR(X112/J112,"0")</f>
        <v>0.4</v>
      </c>
      <c r="BP112" s="67">
        <f>IFERROR(Y112/J112,"0")</f>
        <v>0.4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28</v>
      </c>
      <c r="Y115" s="354">
        <f>IFERROR(SUM(Y111:Y114),"0")</f>
        <v>28</v>
      </c>
      <c r="Z115" s="354">
        <f>IFERROR(IF(Z111="",0,Z111),"0")+IFERROR(IF(Z112="",0,Z112),"0")+IFERROR(IF(Z113="",0,Z113),"0")+IFERROR(IF(Z114="",0,Z114),"0")</f>
        <v>0.50063999999999997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100.8</v>
      </c>
      <c r="Y116" s="354">
        <f>IFERROR(SUMPRODUCT(Y111:Y114*H111:H114),"0")</f>
        <v>100.8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24</v>
      </c>
      <c r="Y121" s="353">
        <f>IFERROR(IF(X121="","",X121),"")</f>
        <v>24</v>
      </c>
      <c r="Z121" s="36">
        <f>IFERROR(IF(X121="","",X121*0.0155),"")</f>
        <v>0.372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175.2</v>
      </c>
      <c r="BN121" s="67">
        <f>IFERROR(Y121*I121,"0")</f>
        <v>175.2</v>
      </c>
      <c r="BO121" s="67">
        <f>IFERROR(X121/J121,"0")</f>
        <v>0.2857142857142857</v>
      </c>
      <c r="BP121" s="67">
        <f>IFERROR(Y121/J121,"0")</f>
        <v>0.2857142857142857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120</v>
      </c>
      <c r="Y123" s="353">
        <f>IFERROR(IF(X123="","",X123),"")</f>
        <v>120</v>
      </c>
      <c r="Z123" s="36">
        <f>IFERROR(IF(X123="","",X123*0.0155),"")</f>
        <v>1.8599999999999999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876</v>
      </c>
      <c r="BN123" s="67">
        <f>IFERROR(Y123*I123,"0")</f>
        <v>876</v>
      </c>
      <c r="BO123" s="67">
        <f>IFERROR(X123/J123,"0")</f>
        <v>1.4285714285714286</v>
      </c>
      <c r="BP123" s="67">
        <f>IFERROR(Y123/J123,"0")</f>
        <v>1.4285714285714286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144</v>
      </c>
      <c r="Y124" s="354">
        <f>IFERROR(SUM(Y119:Y123),"0")</f>
        <v>144</v>
      </c>
      <c r="Z124" s="354">
        <f>IFERROR(IF(Z119="",0,Z119),"0")+IFERROR(IF(Z120="",0,Z120),"0")+IFERROR(IF(Z121="",0,Z121),"0")+IFERROR(IF(Z122="",0,Z122),"0")+IFERROR(IF(Z123="",0,Z123),"0")</f>
        <v>2.2319999999999998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1008</v>
      </c>
      <c r="Y125" s="354">
        <f>IFERROR(SUMPRODUCT(Y119:Y123*H119:H123),"0")</f>
        <v>1008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42</v>
      </c>
      <c r="Y128" s="353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155.55119999999999</v>
      </c>
      <c r="BN128" s="67">
        <f>IFERROR(Y128*I128,"0")</f>
        <v>155.55119999999999</v>
      </c>
      <c r="BO128" s="67">
        <f>IFERROR(X128/J128,"0")</f>
        <v>0.6</v>
      </c>
      <c r="BP128" s="67">
        <f>IFERROR(Y128/J128,"0")</f>
        <v>0.6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42</v>
      </c>
      <c r="Y129" s="35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84</v>
      </c>
      <c r="Y130" s="354">
        <f>IFERROR(SUM(Y128:Y129),"0")</f>
        <v>84</v>
      </c>
      <c r="Z130" s="354">
        <f>IFERROR(IF(Z128="",0,Z128),"0")+IFERROR(IF(Z129="",0,Z129),"0")</f>
        <v>1.5019199999999999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252</v>
      </c>
      <c r="Y131" s="354">
        <f>IFERROR(SUMPRODUCT(Y128:Y129*H128:H129),"0")</f>
        <v>252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hidden="1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28</v>
      </c>
      <c r="Y135" s="353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103.70079999999999</v>
      </c>
      <c r="BN135" s="67">
        <f>IFERROR(Y135*I135,"0")</f>
        <v>103.70079999999999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28</v>
      </c>
      <c r="Y136" s="354">
        <f>IFERROR(SUM(Y134:Y135),"0")</f>
        <v>28</v>
      </c>
      <c r="Z136" s="354">
        <f>IFERROR(IF(Z134="",0,Z134),"0")+IFERROR(IF(Z135="",0,Z135),"0")</f>
        <v>0.50063999999999997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84</v>
      </c>
      <c r="Y137" s="354">
        <f>IFERROR(SUMPRODUCT(Y134:Y135*H134:H135),"0")</f>
        <v>84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14</v>
      </c>
      <c r="Y141" s="353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45.919999999999995</v>
      </c>
      <c r="BN141" s="67">
        <f>IFERROR(Y141*I141,"0")</f>
        <v>45.919999999999995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108</v>
      </c>
      <c r="Y175" s="353">
        <f>IFERROR(IF(X175="","",X175),"")</f>
        <v>108</v>
      </c>
      <c r="Z175" s="36">
        <f>IFERROR(IF(X175="","",X175*0.00866),"")</f>
        <v>0.93527999999999989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563.02559999999994</v>
      </c>
      <c r="BN175" s="67">
        <f>IFERROR(Y175*I175,"0")</f>
        <v>563.02559999999994</v>
      </c>
      <c r="BO175" s="67">
        <f>IFERROR(X175/J175,"0")</f>
        <v>0.75</v>
      </c>
      <c r="BP175" s="67">
        <f>IFERROR(Y175/J175,"0")</f>
        <v>0.75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108</v>
      </c>
      <c r="Y177" s="354">
        <f>IFERROR(SUM(Y173:Y176),"0")</f>
        <v>108</v>
      </c>
      <c r="Z177" s="354">
        <f>IFERROR(IF(Z173="",0,Z173),"0")+IFERROR(IF(Z174="",0,Z174),"0")+IFERROR(IF(Z175="",0,Z175),"0")+IFERROR(IF(Z176="",0,Z176),"0")</f>
        <v>0.93527999999999989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540</v>
      </c>
      <c r="Y178" s="354">
        <f>IFERROR(SUMPRODUCT(Y173:Y176*H173:H176),"0")</f>
        <v>540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hidden="1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0</v>
      </c>
      <c r="Y190" s="354">
        <f>IFERROR(SUM(Y187:Y189),"0")</f>
        <v>0</v>
      </c>
      <c r="Z190" s="354">
        <f>IFERROR(IF(Z187="",0,Z187),"0")+IFERROR(IF(Z188="",0,Z188),"0")+IFERROR(IF(Z189="",0,Z189),"0")</f>
        <v>0</v>
      </c>
      <c r="AA190" s="355"/>
      <c r="AB190" s="355"/>
      <c r="AC190" s="355"/>
    </row>
    <row r="191" spans="1:68" hidden="1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0</v>
      </c>
      <c r="Y191" s="354">
        <f>IFERROR(SUMPRODUCT(Y187:Y189*H187:H189),"0")</f>
        <v>0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84</v>
      </c>
      <c r="Y212" s="353">
        <f>IFERROR(IF(X212="","",X212),"")</f>
        <v>84</v>
      </c>
      <c r="Z212" s="36">
        <f>IFERROR(IF(X212="","",X212*0.0155),"")</f>
        <v>1.302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493.08</v>
      </c>
      <c r="BN212" s="67">
        <f>IFERROR(Y212*I212,"0")</f>
        <v>493.08</v>
      </c>
      <c r="BO212" s="67">
        <f>IFERROR(X212/J212,"0")</f>
        <v>1</v>
      </c>
      <c r="BP212" s="67">
        <f>IFERROR(Y212/J212,"0")</f>
        <v>1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84</v>
      </c>
      <c r="Y215" s="354">
        <f>IFERROR(SUM(Y212:Y214),"0")</f>
        <v>84</v>
      </c>
      <c r="Z215" s="354">
        <f>IFERROR(IF(Z212="",0,Z212),"0")+IFERROR(IF(Z213="",0,Z213),"0")+IFERROR(IF(Z214="",0,Z214),"0")</f>
        <v>1.302</v>
      </c>
      <c r="AA215" s="355"/>
      <c r="AB215" s="355"/>
      <c r="AC215" s="355"/>
    </row>
    <row r="216" spans="1:68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470.4</v>
      </c>
      <c r="Y216" s="354">
        <f>IFERROR(SUMPRODUCT(Y212:Y214*H212:H214),"0")</f>
        <v>470.4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48</v>
      </c>
      <c r="Y290" s="353">
        <f>IFERROR(IF(X290="","",X290),"")</f>
        <v>48</v>
      </c>
      <c r="Z290" s="36">
        <f>IFERROR(IF(X290="","",X290*0.0155),"")</f>
        <v>0.74399999999999999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349.44</v>
      </c>
      <c r="BN290" s="67">
        <f>IFERROR(Y290*I290,"0")</f>
        <v>349.44</v>
      </c>
      <c r="BO290" s="67">
        <f>IFERROR(X290/J290,"0")</f>
        <v>0.5714285714285714</v>
      </c>
      <c r="BP290" s="67">
        <f>IFERROR(Y290/J290,"0")</f>
        <v>0.5714285714285714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48</v>
      </c>
      <c r="Y292" s="354">
        <f>IFERROR(SUM(Y289:Y291),"0")</f>
        <v>48</v>
      </c>
      <c r="Z292" s="354">
        <f>IFERROR(IF(Z289="",0,Z289),"0")+IFERROR(IF(Z290="",0,Z290),"0")+IFERROR(IF(Z291="",0,Z291),"0")</f>
        <v>0.74399999999999999</v>
      </c>
      <c r="AA292" s="355"/>
      <c r="AB292" s="355"/>
      <c r="AC292" s="355"/>
    </row>
    <row r="293" spans="1:68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336</v>
      </c>
      <c r="Y293" s="354">
        <f>IFERROR(SUMPRODUCT(Y289:Y291*H289:H291),"0")</f>
        <v>336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108</v>
      </c>
      <c r="Y295" s="353">
        <f>IFERROR(IF(X295="","",X295),"")</f>
        <v>108</v>
      </c>
      <c r="Z295" s="36">
        <f>IFERROR(IF(X295="","",X295*0.00502),"")</f>
        <v>0.54215999999999998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206.82</v>
      </c>
      <c r="BN295" s="67">
        <f>IFERROR(Y295*I295,"0")</f>
        <v>206.82</v>
      </c>
      <c r="BO295" s="67">
        <f>IFERROR(X295/J295,"0")</f>
        <v>0.46153846153846156</v>
      </c>
      <c r="BP295" s="67">
        <f>IFERROR(Y295/J295,"0")</f>
        <v>0.46153846153846156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108</v>
      </c>
      <c r="Y296" s="354">
        <f>IFERROR(SUM(Y295:Y295),"0")</f>
        <v>108</v>
      </c>
      <c r="Z296" s="354">
        <f>IFERROR(IF(Z295="",0,Z295),"0")</f>
        <v>0.54215999999999998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194.4</v>
      </c>
      <c r="Y297" s="354">
        <f>IFERROR(SUMPRODUCT(Y295:Y295*H295:H295),"0")</f>
        <v>194.4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36</v>
      </c>
      <c r="Y299" s="353">
        <f>IFERROR(IF(X299="","",X299),"")</f>
        <v>36</v>
      </c>
      <c r="Z299" s="36">
        <f>IFERROR(IF(X299="","",X299*0.0155),"")</f>
        <v>0.55800000000000005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225.35999999999999</v>
      </c>
      <c r="BN299" s="67">
        <f>IFERROR(Y299*I299,"0")</f>
        <v>225.35999999999999</v>
      </c>
      <c r="BO299" s="67">
        <f>IFERROR(X299/J299,"0")</f>
        <v>0.42857142857142855</v>
      </c>
      <c r="BP299" s="67">
        <f>IFERROR(Y299/J299,"0")</f>
        <v>0.42857142857142855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36</v>
      </c>
      <c r="Y301" s="354">
        <f>IFERROR(SUM(Y299:Y300),"0")</f>
        <v>36</v>
      </c>
      <c r="Z301" s="354">
        <f>IFERROR(IF(Z299="",0,Z299),"0")+IFERROR(IF(Z300="",0,Z300),"0")</f>
        <v>0.55800000000000005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216</v>
      </c>
      <c r="Y302" s="354">
        <f>IFERROR(SUMPRODUCT(Y299:Y300*H299:H300),"0")</f>
        <v>216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hidden="1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hidden="1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12</v>
      </c>
      <c r="Y331" s="354">
        <f>IFERROR(SUM(Y310:Y330),"0")</f>
        <v>12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0.186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66</v>
      </c>
      <c r="Y332" s="354">
        <f>IFERROR(SUMPRODUCT(Y310:Y330*H310:H330),"0")</f>
        <v>66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5044.5599999999995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5044.5599999999995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5480.5535999999975</v>
      </c>
      <c r="Y339" s="354">
        <f>IFERROR(SUM(BN22:BN335),"0")</f>
        <v>5480.5535999999975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13</v>
      </c>
      <c r="Y340" s="38">
        <f>ROUNDUP(SUM(BP22:BP335),0)</f>
        <v>13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5805.5535999999975</v>
      </c>
      <c r="Y341" s="354">
        <f>GrossWeightTotalR+PalletQtyTotalR*25</f>
        <v>5805.5535999999975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1184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1184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15.616800000000001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252</v>
      </c>
      <c r="D348" s="46">
        <f>IFERROR(X38*H38,"0")+IFERROR(X39*H39,"0")+IFERROR(X40*H40,"0")</f>
        <v>201.59999999999997</v>
      </c>
      <c r="E348" s="46">
        <f>IFERROR(X45*H45,"0")+IFERROR(X46*H46,"0")+IFERROR(X47*H47,"0")+IFERROR(X48*H48,"0")+IFERROR(X49*H49,"0")+IFERROR(X50*H50,"0")+IFERROR(X51*H51,"0")+IFERROR(X52*H52,"0")+IFERROR(X53*H53,"0")</f>
        <v>328.8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420</v>
      </c>
      <c r="H348" s="46">
        <f>IFERROR(X90*H90,"0")</f>
        <v>0</v>
      </c>
      <c r="I348" s="46">
        <f>IFERROR(X95*H95,"0")+IFERROR(X96*H96,"0")</f>
        <v>201.60000000000002</v>
      </c>
      <c r="J348" s="46">
        <f>IFERROR(X101*H101,"0")+IFERROR(X102*H102,"0")+IFERROR(X103*H103,"0")+IFERROR(X104*H104,"0")+IFERROR(X105*H105,"0")+IFERROR(X106*H106,"0")</f>
        <v>204.95999999999998</v>
      </c>
      <c r="K348" s="46">
        <f>IFERROR(X111*H111,"0")+IFERROR(X112*H112,"0")+IFERROR(X113*H113,"0")+IFERROR(X114*H114,"0")</f>
        <v>100.8</v>
      </c>
      <c r="L348" s="46">
        <f>IFERROR(X119*H119,"0")+IFERROR(X120*H120,"0")+IFERROR(X121*H121,"0")+IFERROR(X122*H122,"0")+IFERROR(X123*H123,"0")</f>
        <v>1008</v>
      </c>
      <c r="M348" s="46">
        <f>IFERROR(X128*H128,"0")+IFERROR(X129*H129,"0")</f>
        <v>252</v>
      </c>
      <c r="N348" s="345"/>
      <c r="O348" s="46">
        <f>IFERROR(X134*H134,"0")+IFERROR(X135*H135,"0")</f>
        <v>84</v>
      </c>
      <c r="P348" s="46">
        <f>IFERROR(X140*H140,"0")+IFERROR(X141*H141,"0")</f>
        <v>126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540</v>
      </c>
      <c r="W348" s="46">
        <f>IFERROR(X187*H187,"0")+IFERROR(X188*H188,"0")+IFERROR(X189*H189,"0")+IFERROR(X193*H193,"0")</f>
        <v>0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470.4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812.4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3304.8</v>
      </c>
      <c r="B351" s="60">
        <f>SUMPRODUCT(--(BB:BB="ПГП"),--(W:W="кор"),H:H,Y:Y)+SUMPRODUCT(--(BB:BB="ПГП"),--(W:W="кг"),Y:Y)</f>
        <v>1739.76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84,00"/>
        <filter val="100,80"/>
        <filter val="108,00"/>
        <filter val="12,00"/>
        <filter val="120,00"/>
        <filter val="126,00"/>
        <filter val="13"/>
        <filter val="14,00"/>
        <filter val="144,00"/>
        <filter val="168,00"/>
        <filter val="194,40"/>
        <filter val="201,60"/>
        <filter val="204,96"/>
        <filter val="216,00"/>
        <filter val="24,00"/>
        <filter val="252,00"/>
        <filter val="28,00"/>
        <filter val="328,80"/>
        <filter val="336,00"/>
        <filter val="36,00"/>
        <filter val="42,00"/>
        <filter val="420,00"/>
        <filter val="470,40"/>
        <filter val="48,00"/>
        <filter val="5 044,56"/>
        <filter val="5 480,55"/>
        <filter val="5 805,55"/>
        <filter val="540,00"/>
        <filter val="56,00"/>
        <filter val="66,00"/>
        <filter val="70,00"/>
        <filter val="84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