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22F7C2-A5DB-4A87-91D7-2071C547CC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X216" i="1"/>
  <c r="X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BP180" i="1" s="1"/>
  <c r="P180" i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BO173" i="1"/>
  <c r="BM173" i="1"/>
  <c r="Z173" i="1"/>
  <c r="Y173" i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Y91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P74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P69" i="1"/>
  <c r="X67" i="1"/>
  <c r="Y66" i="1"/>
  <c r="X66" i="1"/>
  <c r="BP65" i="1"/>
  <c r="BO65" i="1"/>
  <c r="BN65" i="1"/>
  <c r="BM65" i="1"/>
  <c r="Z65" i="1"/>
  <c r="Y65" i="1"/>
  <c r="BP64" i="1"/>
  <c r="BO64" i="1"/>
  <c r="BN64" i="1"/>
  <c r="BM64" i="1"/>
  <c r="Z64" i="1"/>
  <c r="Z66" i="1" s="1"/>
  <c r="Y64" i="1"/>
  <c r="Y67" i="1" s="1"/>
  <c r="P64" i="1"/>
  <c r="X62" i="1"/>
  <c r="Y61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BP58" i="1"/>
  <c r="BO58" i="1"/>
  <c r="BN58" i="1"/>
  <c r="BM58" i="1"/>
  <c r="Z58" i="1"/>
  <c r="Z61" i="1" s="1"/>
  <c r="Y58" i="1"/>
  <c r="Y62" i="1" s="1"/>
  <c r="P58" i="1"/>
  <c r="X55" i="1"/>
  <c r="X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X42" i="1"/>
  <c r="X41" i="1"/>
  <c r="BO40" i="1"/>
  <c r="BM40" i="1"/>
  <c r="Z40" i="1"/>
  <c r="Y40" i="1"/>
  <c r="BO39" i="1"/>
  <c r="BM39" i="1"/>
  <c r="Z39" i="1"/>
  <c r="Y39" i="1"/>
  <c r="BO38" i="1"/>
  <c r="BM38" i="1"/>
  <c r="Z38" i="1"/>
  <c r="Z41" i="1" s="1"/>
  <c r="Y38" i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Y34" i="1" s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97" i="1"/>
  <c r="Y107" i="1"/>
  <c r="Z107" i="1"/>
  <c r="BN102" i="1"/>
  <c r="BN103" i="1"/>
  <c r="BN105" i="1"/>
  <c r="Y124" i="1"/>
  <c r="Z124" i="1"/>
  <c r="BN120" i="1"/>
  <c r="BN122" i="1"/>
  <c r="Z130" i="1"/>
  <c r="Z136" i="1"/>
  <c r="BN134" i="1"/>
  <c r="Z142" i="1"/>
  <c r="Y159" i="1"/>
  <c r="BN157" i="1"/>
  <c r="Z182" i="1"/>
  <c r="BN180" i="1"/>
  <c r="Z190" i="1"/>
  <c r="BN193" i="1"/>
  <c r="BP193" i="1"/>
  <c r="Y194" i="1"/>
  <c r="BN198" i="1"/>
  <c r="BP198" i="1"/>
  <c r="Y199" i="1"/>
  <c r="Z208" i="1"/>
  <c r="BN204" i="1"/>
  <c r="BN206" i="1"/>
  <c r="BN207" i="1"/>
  <c r="Z225" i="1"/>
  <c r="BN219" i="1"/>
  <c r="BN221" i="1"/>
  <c r="BN223" i="1"/>
  <c r="BN237" i="1"/>
  <c r="BP237" i="1"/>
  <c r="Y238" i="1"/>
  <c r="BN279" i="1"/>
  <c r="BP279" i="1"/>
  <c r="Y280" i="1"/>
  <c r="BN283" i="1"/>
  <c r="BP283" i="1"/>
  <c r="Y284" i="1"/>
  <c r="Y55" i="1"/>
  <c r="BP45" i="1"/>
  <c r="BN45" i="1"/>
  <c r="BP47" i="1"/>
  <c r="BN47" i="1"/>
  <c r="BP49" i="1"/>
  <c r="BN49" i="1"/>
  <c r="BP51" i="1"/>
  <c r="BN51" i="1"/>
  <c r="BP53" i="1"/>
  <c r="BN53" i="1"/>
  <c r="BP76" i="1"/>
  <c r="BN76" i="1"/>
  <c r="BP77" i="1"/>
  <c r="BN77" i="1"/>
  <c r="BP96" i="1"/>
  <c r="BN96" i="1"/>
  <c r="BP112" i="1"/>
  <c r="BN112" i="1"/>
  <c r="BP129" i="1"/>
  <c r="BN129" i="1"/>
  <c r="BP141" i="1"/>
  <c r="BN141" i="1"/>
  <c r="Y164" i="1"/>
  <c r="Y163" i="1"/>
  <c r="BP162" i="1"/>
  <c r="BN162" i="1"/>
  <c r="BP255" i="1"/>
  <c r="BN255" i="1"/>
  <c r="J9" i="1"/>
  <c r="X338" i="1"/>
  <c r="Y42" i="1"/>
  <c r="Y41" i="1"/>
  <c r="BP38" i="1"/>
  <c r="BN38" i="1"/>
  <c r="BP39" i="1"/>
  <c r="BN39" i="1"/>
  <c r="BP40" i="1"/>
  <c r="BN40" i="1"/>
  <c r="Y178" i="1"/>
  <c r="BP173" i="1"/>
  <c r="BN173" i="1"/>
  <c r="BP174" i="1"/>
  <c r="BN174" i="1"/>
  <c r="BP176" i="1"/>
  <c r="BN176" i="1"/>
  <c r="BP188" i="1"/>
  <c r="BN188" i="1"/>
  <c r="Y216" i="1"/>
  <c r="BP212" i="1"/>
  <c r="BN212" i="1"/>
  <c r="BP214" i="1"/>
  <c r="BN214" i="1"/>
  <c r="BP230" i="1"/>
  <c r="BN230" i="1"/>
  <c r="BP232" i="1"/>
  <c r="BN232" i="1"/>
  <c r="BP304" i="1"/>
  <c r="BN304" i="1"/>
  <c r="BP305" i="1"/>
  <c r="BN305" i="1"/>
  <c r="Z54" i="1"/>
  <c r="Y71" i="1"/>
  <c r="Y80" i="1"/>
  <c r="Z80" i="1"/>
  <c r="Z86" i="1"/>
  <c r="Y98" i="1"/>
  <c r="Y115" i="1"/>
  <c r="Z115" i="1"/>
  <c r="Y131" i="1"/>
  <c r="Y136" i="1"/>
  <c r="Y143" i="1"/>
  <c r="Z158" i="1"/>
  <c r="Z177" i="1"/>
  <c r="Y182" i="1"/>
  <c r="Y190" i="1"/>
  <c r="Y209" i="1"/>
  <c r="Z215" i="1"/>
  <c r="Y225" i="1"/>
  <c r="Y226" i="1"/>
  <c r="Z307" i="1"/>
  <c r="Y35" i="1"/>
  <c r="Y54" i="1"/>
  <c r="Y72" i="1"/>
  <c r="Y81" i="1"/>
  <c r="Y86" i="1"/>
  <c r="Y92" i="1"/>
  <c r="Y97" i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X339" i="1"/>
  <c r="X340" i="1"/>
  <c r="X342" i="1"/>
  <c r="BN28" i="1"/>
  <c r="BP28" i="1"/>
  <c r="BN29" i="1"/>
  <c r="BN30" i="1"/>
  <c r="BN31" i="1"/>
  <c r="BN32" i="1"/>
  <c r="BN33" i="1"/>
  <c r="BN46" i="1"/>
  <c r="BN48" i="1"/>
  <c r="BN50" i="1"/>
  <c r="BN52" i="1"/>
  <c r="BN70" i="1"/>
  <c r="BN74" i="1"/>
  <c r="BP74" i="1"/>
  <c r="BN75" i="1"/>
  <c r="BN78" i="1"/>
  <c r="BN79" i="1"/>
  <c r="BN84" i="1"/>
  <c r="BP84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38" i="1" l="1"/>
  <c r="Y342" i="1"/>
  <c r="Z343" i="1"/>
  <c r="Y340" i="1"/>
  <c r="Y339" i="1"/>
  <c r="X341" i="1"/>
  <c r="Y341" i="1" l="1"/>
  <c r="B351" i="1" s="1"/>
  <c r="C351" i="1" l="1"/>
  <c r="A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<sst xmlns="http://schemas.openxmlformats.org/spreadsheetml/2006/main" count="1704" uniqueCount="556">
  <si>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</si>
  <si>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</si>
  <si>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</si>
  <si>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</si>
  <si>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</si>
  <si>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</si>
  <si>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</si>
  <si>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</si>
  <si>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</si>
  <si>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</si>
  <si>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</si>
  <si>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</si>
  <si>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</si>
  <si>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</si>
  <si>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</si>
  <si>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</si>
  <si>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</si>
  <si>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</si>
  <si>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</si>
  <si>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</si>
  <si>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</si>
  <si>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</si>
  <si>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</si>
  <si>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</si>
  <si>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</si>
  <si>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</si>
  <si>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</si>
  <si>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</si>
  <si>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</si>
  <si>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</si>
  <si>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</si>
  <si>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</si>
  <si>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</si>
  <si>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</si>
  <si>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</si>
  <si>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</si>
  <si>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</si>
  <si>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</si>
  <si>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</si>
  <si>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</si>
  <si>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</si>
  <si>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</si>
  <si>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</si>
  <si>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</si>
  <si>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</si>
  <si>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</si>
  <si>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</si>
  <si>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</si>
  <si>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</si>
  <si>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</si>
  <si>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</si>
  <si>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</si>
  <si>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</si>
  <si>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</si>
  <si>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</si>
  <si>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</si>
  <si>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</si>
  <si>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</si>
  <si>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</si>
  <si>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</si>
  <si>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</si>
  <si>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</si>
  <si>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</si>
  <si>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</si>
  <si>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</si>
  <si>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</si>
  <si>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</si>
  <si>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</si>
  <si>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</si>
  <si>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</si>
  <si>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</si>
  <si>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</si>
  <si>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</si>
  <si>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</si>
  <si>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</si>
  <si>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</si>
  <si>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</si>
  <si>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</si>
  <si>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</si>
  <si>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</si>
  <si>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</si>
  <si>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</si>
  <si>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</si>
  <si>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</si>
  <si>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</si>
  <si>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</si>
  <si>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</si>
  <si>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</si>
  <si>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</si>
  <si>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</si>
  <si>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</si>
  <si>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</si>
  <si>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</si>
  <si>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</si>
  <si>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</si>
  <si>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</si>
  <si>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</si>
  <si>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</si>
  <si>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</si>
  <si>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</si>
  <si>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</si>
  <si>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</si>
  <si>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</si>
  <si>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</si>
  <si>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</si>
  <si>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</si>
  <si>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</si>
  <si>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</si>
  <si>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</si>
  <si>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</si>
  <si>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</si>
  <si>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</si>
  <si>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</si>
  <si>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</si>
  <si>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</si>
  <si>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</si>
  <si>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</si>
  <si>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</si>
  <si>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</si>
  <si>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</si>
  <si>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</si>
  <si>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</si>
  <si>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</si>
  <si>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</si>
  <si>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</si>
  <si>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</si>
  <si>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</si>
  <si>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</si>
  <si>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</si>
  <si>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</si>
  <si>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</si>
  <si>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</si>
  <si>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</si>
  <si>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</si>
  <si>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</si>
  <si>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</si>
  <si>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</si>
  <si>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</si>
  <si>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</si>
  <si>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</si>
  <si>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</si>
  <si>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</si>
  <si>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</si>
  <si>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</si>
  <si>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</si>
  <si>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</si>
  <si>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</si>
  <si>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</si>
  <si>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</si>
  <si>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</si>
  <si>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</si>
  <si>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</si>
  <si>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</si>
  <si>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</si>
  <si>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</si>
  <si>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</si>
  <si>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</si>
  <si>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</si>
  <si>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</si>
  <si>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</si>
  <si>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</si>
  <si>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</si>
  <si>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</si>
  <si>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</si>
  <si>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</si>
  <si>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</si>
  <si>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</si>
  <si>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</si>
  <si>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</si>
  <si>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</si>
  <si>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</si>
  <si>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</si>
  <si>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</si>
  <si>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</si>
  <si>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</si>
  <si>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</si>
  <si>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</si>
  <si>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</si>
  <si>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</si>
  <si>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</si>
  <si>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</si>
  <si>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</si>
  <si>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</si>
  <si>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</si>
  <si>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</si>
  <si>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</si>
  <si>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</si>
  <si>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</si>
  <si>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</si>
  <si>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</si>
  <si>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</si>
  <si>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</si>
  <si>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</si>
  <si>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</si>
  <si>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</si>
  <si>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</si>
  <si>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</si>
  <si>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</si>
  <si>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</si>
  <si>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</si>
  <si>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</si>
  <si>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</si>
  <si>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</si>
  <si>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</si>
  <si>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</si>
  <si>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</si>
  <si>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</si>
  <si>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</si>
  <si>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</si>
  <si>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</si>
  <si>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</si>
  <si>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</si>
  <si>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</si>
  <si>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</si>
  <si>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</si>
  <si>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</si>
  <si>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</si>
  <si>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</si>
  <si>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</si>
  <si>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</si>
  <si>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</si>
  <si>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</si>
  <si>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</si>
  <si>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</si>
  <si>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</si>
  <si>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</si>
  <si>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</si>
  <si>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</si>
  <si>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</si>
  <si>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</si>
  <si>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</si>
  <si>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</si>
  <si>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</si>
  <si>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</si>
  <si>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</si>
  <si>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</si>
  <si>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</si>
  <si>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</si>
  <si>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</si>
  <si>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</si>
  <si>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</si>
  <si>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</si>
  <si>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</si>
  <si>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</si>
  <si>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</si>
  <si>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</si>
  <si>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</si>
  <si>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</si>
  <si>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</si>
  <si>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</si>
  <si>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</si>
  <si>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</si>
  <si>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</si>
  <si>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</si>
  <si>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</si>
  <si>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</si>
  <si>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</si>
  <si>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</si>
  <si>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</si>
  <si>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</si>
  <si>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</si>
  <si>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</si>
  <si>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</si>
  <si>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</si>
  <si>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</si>
  <si>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</si>
  <si>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</si>
  <si>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</si>
  <si>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</si>
  <si>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</si>
  <si>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</si>
  <si>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</si>
  <si>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</si>
  <si>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</si>
  <si>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</si>
  <si>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</si>
  <si>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</si>
  <si>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</si>
  <si>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</si>
  <si>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</si>
  <si>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</si>
  <si>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</si>
  <si>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</si>
  <si>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</si>
  <si>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</si>
  <si>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</si>
  <si>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</si>
  <si>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</si>
  <si>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</si>
  <si>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</si>
  <si>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</si>
  <si>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</si>
  <si>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</si>
  <si>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</si>
  <si>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</si>
  <si>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</si>
  <si>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</si>
  <si>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</si>
  <si>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</si>
  <si>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</si>
  <si>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</si>
  <si>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</si>
  <si>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</si>
  <si>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</si>
  <si>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</si>
  <si>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</si>
  <si>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</si>
  <si>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</si>
  <si>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</si>
  <si>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</si>
  <si>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</si>
  <si>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</si>
  <si>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</si>
  <si>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</si>
  <si>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</si>
  <si>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</si>
  <si>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</si>
  <si>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</si>
  <si>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</si>
  <si>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</si>
  <si>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</si>
  <si>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</si>
  <si>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</si>
  <si>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</si>
  <si>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</si>
  <si>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</si>
  <si>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</si>
  <si>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</si>
  <si>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</si>
  <si>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</si>
  <si>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</si>
  <si>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</si>
  <si>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</si>
  <si>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</si>
  <si>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</si>
  <si>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</si>
  <si>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</si>
  <si>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</si>
  <si>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</si>
  <si>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</si>
  <si>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</si>
  <si>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</si>
  <si>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</si>
  <si>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</si>
  <si>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</si>
  <si>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</si>
  <si>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</si>
  <si>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</si>
  <si>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</si>
  <si>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</si>
  <si>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</si>
  <si>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</si>
  <si>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</si>
  <si>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</si>
  <si>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</si>
  <si>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</si>
  <si>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</si>
  <si>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</si>
  <si>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</si>
  <si>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</si>
  <si>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</si>
  <si>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</si>
  <si>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</si>
  <si>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</si>
  <si>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</si>
  <si>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</si>
  <si>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</si>
  <si>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</si>
  <si>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</si>
  <si>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</si>
  <si>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</si>
  <si>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</si>
  <si>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</si>
  <si>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</si>
  <si>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</si>
  <si>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</si>
  <si>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</si>
  <si>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</si>
  <si>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</si>
  <si>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</si>
  <si>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</si>
  <si>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</si>
  <si>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</si>
  <si>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</si>
  <si>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</si>
  <si>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</si>
  <si>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</si>
  <si>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</si>
  <si>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</si>
  <si>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</si>
  <si>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</si>
  <si>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</si>
  <si>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</si>
  <si>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</si>
  <si>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</si>
  <si>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</si>
  <si>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</si>
  <si>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</si>
  <si>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</si>
  <si>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</si>
  <si>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</si>
  <si>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</si>
  <si>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</si>
  <si>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</si>
  <si>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</si>
  <si>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</si>
  <si>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</si>
  <si>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</si>
  <si>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</si>
  <si>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</si>
  <si>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</si>
  <si>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</si>
  <si>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</si>
  <si>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</si>
  <si>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</si>
  <si>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</si>
  <si>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</si>
  <si>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</si>
  <si>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</si>
  <si>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</si>
  <si>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</si>
  <si>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</si>
  <si>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</si>
  <si>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</si>
  <si>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</si>
  <si>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</si>
  <si>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</si>
  <si>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</si>
  <si>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</si>
  <si>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</si>
  <si>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</si>
  <si>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</si>
  <si>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</si>
  <si>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</si>
  <si>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</si>
  <si>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</si>
  <si>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</si>
  <si>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</si>
  <si>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</si>
  <si>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</si>
  <si>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</si>
  <si>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</si>
  <si>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</si>
  <si>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</si>
  <si>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</si>
  <si>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</si>
  <si>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</si>
  <si>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</si>
  <si>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</si>
  <si>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</si>
  <si>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</si>
  <si>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</si>
  <si>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</si>
  <si>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</si>
  <si>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</si>
  <si>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</si>
  <si>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</si>
  <si>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</si>
  <si>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</si>
  <si>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</si>
  <si>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</si>
  <si>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</si>
  <si>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</si>
  <si>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</si>
  <si>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</si>
  <si>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</si>
  <si>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</si>
  <si>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</si>
  <si>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</si>
  <si>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</si>
  <si>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</si>
  <si>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</si>
  <si>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</si>
  <si>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</si>
  <si>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</si>
  <si>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</si>
  <si>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</si>
  <si>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</si>
  <si>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</si>
  <si>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</si>
  <si>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</si>
  <si>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</si>
  <si>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</si>
  <si>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</si>
  <si>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</si>
  <si>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</si>
  <si>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</si>
  <si>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</si>
  <si>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</si>
  <si>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</si>
  <si>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</si>
  <si>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</si>
  <si>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</si>
  <si>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</si>
  <si>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</si>
  <si>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</si>
  <si>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</si>
  <si>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</si>
  <si>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</si>
  <si>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</si>
  <si>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</si>
  <si>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</si>
  <si>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</si>
  <si>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</si>
  <si>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</si>
  <si>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</si>
  <si>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</si>
  <si>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</si>
  <si>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</si>
  <si>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</si>
  <si>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</si>
  <si>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</si>
  <si>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</si>
  <si>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</si>
  <si>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</si>
  <si>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</si>
  <si>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</si>
  <si>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</si>
  <si>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</si>
  <si>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</si>
  <si>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</si>
  <si>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</si>
  <si>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</si>
  <si>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</si>
  <si>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</si>
  <si>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</si>
  <si>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</si>
  <si>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</si>
  <si>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</si>
  <si>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</si>
  <si>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</si>
  <si>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</si>
  <si>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</si>
  <si>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</si>
  <si>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</si>
  <si>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</si>
  <si>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</si>
  <si>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</si>
  <si>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</si>
  <si>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</si>
  <si>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</si>
  <si>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</si>
  <si>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</si>
  <si>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</si>
  <si>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</si>
  <si>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</si>
  <si>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</si>
  <si>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</si>
  <si>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</si>
  <si>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</si>
  <si>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</si>
  <si>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</si>
  <si>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</si>
  <si>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</si>
  <si>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</si>
  <si>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17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</si>
</sst>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38" sqref="AA38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45733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0.41666666666666669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0</v>
      </c>
      <c r="Y29" s="353">
        <f t="shared" si="0"/>
        <v>0</v>
      </c>
      <c r="Z29" s="36">
        <f t="shared" si="1"/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0</v>
      </c>
      <c r="BN29" s="67">
        <f t="shared" si="3"/>
        <v>0</v>
      </c>
      <c r="BO29" s="67">
        <f t="shared" si="4"/>
        <v>0</v>
      </c>
      <c r="BP29" s="67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hidden="1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hidden="1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0</v>
      </c>
      <c r="Y34" s="354">
        <f>IFERROR(SUM(Y28:Y33),"0")</f>
        <v>0</v>
      </c>
      <c r="Z34" s="354">
        <f>IFERROR(IF(Z28="",0,Z28),"0")+IFERROR(IF(Z29="",0,Z29),"0")+IFERROR(IF(Z30="",0,Z30),"0")+IFERROR(IF(Z31="",0,Z31),"0")+IFERROR(IF(Z32="",0,Z32),"0")+IFERROR(IF(Z33="",0,Z33),"0")</f>
        <v>0</v>
      </c>
      <c r="AA34" s="355"/>
      <c r="AB34" s="355"/>
      <c r="AC34" s="355"/>
    </row>
    <row r="35" spans="1:68" hidden="1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0</v>
      </c>
      <c r="Y35" s="354">
        <f>IFERROR(SUMPRODUCT(Y28:Y33*H28:H33),"0")</f>
        <v>0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24</v>
      </c>
      <c r="Y38" s="353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ht="27" hidden="1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24</v>
      </c>
      <c r="Y40" s="353">
        <f>IFERROR(IF(X40="","",X40),"")</f>
        <v>24</v>
      </c>
      <c r="Z40" s="36">
        <f>IFERROR(IF(X40="","",X40*0.0155),"")</f>
        <v>0.372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140.88</v>
      </c>
      <c r="BN40" s="67">
        <f>IFERROR(Y40*I40,"0")</f>
        <v>140.88</v>
      </c>
      <c r="BO40" s="67">
        <f>IFERROR(X40/J40,"0")</f>
        <v>0.2857142857142857</v>
      </c>
      <c r="BP40" s="67">
        <f>IFERROR(Y40/J40,"0")</f>
        <v>0.2857142857142857</v>
      </c>
    </row>
    <row r="41" spans="1:68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48</v>
      </c>
      <c r="Y41" s="354">
        <f>IFERROR(SUM(Y38:Y40),"0")</f>
        <v>48</v>
      </c>
      <c r="Z41" s="354">
        <f>IFERROR(IF(Z38="",0,Z38),"0")+IFERROR(IF(Z39="",0,Z39),"0")+IFERROR(IF(Z40="",0,Z40),"0")</f>
        <v>0.74399999999999999</v>
      </c>
      <c r="AA41" s="355"/>
      <c r="AB41" s="355"/>
      <c r="AC41" s="355"/>
    </row>
    <row r="42" spans="1:68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268.79999999999995</v>
      </c>
      <c r="Y42" s="354">
        <f>IFERROR(SUMPRODUCT(Y38:Y40*H38:H40),"0")</f>
        <v>268.79999999999995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hidden="1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hidden="1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0</v>
      </c>
      <c r="Y54" s="354">
        <f>IFERROR(SUM(Y45:Y53),"0")</f>
        <v>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55"/>
      <c r="AB54" s="355"/>
      <c r="AC54" s="355"/>
    </row>
    <row r="55" spans="1:68" hidden="1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0</v>
      </c>
      <c r="Y55" s="354">
        <f>IFERROR(SUMPRODUCT(Y45:Y53*H45:H53),"0")</f>
        <v>0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240</v>
      </c>
      <c r="Y85" s="353">
        <f>IFERROR(IF(X85="","",X85),"")</f>
        <v>240</v>
      </c>
      <c r="Z85" s="36">
        <f>IFERROR(IF(X85="","",X85*0.00866),"")</f>
        <v>2.0783999999999998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1251.1679999999999</v>
      </c>
      <c r="BN85" s="67">
        <f>IFERROR(Y85*I85,"0")</f>
        <v>1251.1679999999999</v>
      </c>
      <c r="BO85" s="67">
        <f>IFERROR(X85/J85,"0")</f>
        <v>1.6666666666666667</v>
      </c>
      <c r="BP85" s="67">
        <f>IFERROR(Y85/J85,"0")</f>
        <v>1.6666666666666667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240</v>
      </c>
      <c r="Y86" s="354">
        <f>IFERROR(SUM(Y84:Y85),"0")</f>
        <v>240</v>
      </c>
      <c r="Z86" s="354">
        <f>IFERROR(IF(Z84="",0,Z84),"0")+IFERROR(IF(Z85="",0,Z85),"0")</f>
        <v>2.0783999999999998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1200</v>
      </c>
      <c r="Y87" s="354">
        <f>IFERROR(SUMPRODUCT(Y84:Y85*H84:H85),"0")</f>
        <v>1200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hidden="1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hidden="1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hidden="1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0</v>
      </c>
      <c r="Y95" s="353">
        <f>IFERROR(IF(X95="","",X95),"")</f>
        <v>0</v>
      </c>
      <c r="Z95" s="36">
        <f>IFERROR(IF(X95="","",X95*0.01788),"")</f>
        <v>0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42</v>
      </c>
      <c r="Y96" s="353">
        <f>IFERROR(IF(X96="","",X96),"")</f>
        <v>42</v>
      </c>
      <c r="Z96" s="36">
        <f>IFERROR(IF(X96="","",X96*0.01788),"")</f>
        <v>0.75095999999999996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180.75120000000001</v>
      </c>
      <c r="BN96" s="67">
        <f>IFERROR(Y96*I96,"0")</f>
        <v>180.75120000000001</v>
      </c>
      <c r="BO96" s="67">
        <f>IFERROR(X96/J96,"0")</f>
        <v>0.6</v>
      </c>
      <c r="BP96" s="67">
        <f>IFERROR(Y96/J96,"0")</f>
        <v>0.6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42</v>
      </c>
      <c r="Y97" s="354">
        <f>IFERROR(SUM(Y95:Y96),"0")</f>
        <v>42</v>
      </c>
      <c r="Z97" s="354">
        <f>IFERROR(IF(Z95="",0,Z95),"0")+IFERROR(IF(Z96="",0,Z96),"0")</f>
        <v>0.75095999999999996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151.20000000000002</v>
      </c>
      <c r="Y98" s="354">
        <f>IFERROR(SUMPRODUCT(Y95:Y96*H95:H96),"0")</f>
        <v>151.20000000000002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hidden="1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0</v>
      </c>
      <c r="Y102" s="353">
        <f t="shared" si="17"/>
        <v>0</v>
      </c>
      <c r="Z102" s="36">
        <f t="shared" si="18"/>
        <v>0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0</v>
      </c>
      <c r="BN102" s="67">
        <f t="shared" si="20"/>
        <v>0</v>
      </c>
      <c r="BO102" s="67">
        <f t="shared" si="21"/>
        <v>0</v>
      </c>
      <c r="BP102" s="67">
        <f t="shared" si="22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56</v>
      </c>
      <c r="Y104" s="353">
        <f t="shared" si="17"/>
        <v>56</v>
      </c>
      <c r="Z104" s="36">
        <f t="shared" si="18"/>
        <v>1.0012799999999999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241.00160000000002</v>
      </c>
      <c r="BN104" s="67">
        <f t="shared" si="20"/>
        <v>241.00160000000002</v>
      </c>
      <c r="BO104" s="67">
        <f t="shared" si="21"/>
        <v>0.8</v>
      </c>
      <c r="BP104" s="67">
        <f t="shared" si="22"/>
        <v>0.8</v>
      </c>
    </row>
    <row r="105" spans="1:68" ht="27" hidden="1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56</v>
      </c>
      <c r="Y107" s="354">
        <f>IFERROR(SUM(Y101:Y106),"0")</f>
        <v>56</v>
      </c>
      <c r="Z107" s="354">
        <f>IFERROR(IF(Z101="",0,Z101),"0")+IFERROR(IF(Z102="",0,Z102),"0")+IFERROR(IF(Z103="",0,Z103),"0")+IFERROR(IF(Z104="",0,Z104),"0")+IFERROR(IF(Z105="",0,Z105),"0")+IFERROR(IF(Z106="",0,Z106),"0")</f>
        <v>1.0012799999999999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201.6</v>
      </c>
      <c r="Y108" s="354">
        <f>IFERROR(SUMPRODUCT(Y101:Y106*H101:H106),"0")</f>
        <v>201.6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hidden="1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0</v>
      </c>
      <c r="Y115" s="354">
        <f>IFERROR(SUM(Y111:Y114),"0")</f>
        <v>0</v>
      </c>
      <c r="Z115" s="354">
        <f>IFERROR(IF(Z111="",0,Z111),"0")+IFERROR(IF(Z112="",0,Z112),"0")+IFERROR(IF(Z113="",0,Z113),"0")+IFERROR(IF(Z114="",0,Z114),"0")</f>
        <v>0</v>
      </c>
      <c r="AA115" s="355"/>
      <c r="AB115" s="355"/>
      <c r="AC115" s="355"/>
    </row>
    <row r="116" spans="1:68" hidden="1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0</v>
      </c>
      <c r="Y116" s="354">
        <f>IFERROR(SUMPRODUCT(Y111:Y114*H111:H114),"0")</f>
        <v>0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hidden="1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hidden="1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204</v>
      </c>
      <c r="Y123" s="353">
        <f>IFERROR(IF(X123="","",X123),"")</f>
        <v>204</v>
      </c>
      <c r="Z123" s="36">
        <f>IFERROR(IF(X123="","",X123*0.0155),"")</f>
        <v>3.1619999999999999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1489.2</v>
      </c>
      <c r="BN123" s="67">
        <f>IFERROR(Y123*I123,"0")</f>
        <v>1489.2</v>
      </c>
      <c r="BO123" s="67">
        <f>IFERROR(X123/J123,"0")</f>
        <v>2.4285714285714284</v>
      </c>
      <c r="BP123" s="67">
        <f>IFERROR(Y123/J123,"0")</f>
        <v>2.4285714285714284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204</v>
      </c>
      <c r="Y124" s="354">
        <f>IFERROR(SUM(Y119:Y123),"0")</f>
        <v>204</v>
      </c>
      <c r="Z124" s="354">
        <f>IFERROR(IF(Z119="",0,Z119),"0")+IFERROR(IF(Z120="",0,Z120),"0")+IFERROR(IF(Z121="",0,Z121),"0")+IFERROR(IF(Z122="",0,Z122),"0")+IFERROR(IF(Z123="",0,Z123),"0")</f>
        <v>3.1619999999999999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1428</v>
      </c>
      <c r="Y125" s="354">
        <f>IFERROR(SUMPRODUCT(Y119:Y123*H119:H123),"0")</f>
        <v>1428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hidden="1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0</v>
      </c>
      <c r="Y128" s="353">
        <f>IFERROR(IF(X128="","",X128),"")</f>
        <v>0</v>
      </c>
      <c r="Z128" s="36">
        <f>IFERROR(IF(X128="","",X128*0.01788),"")</f>
        <v>0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56</v>
      </c>
      <c r="Y129" s="353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207.40159999999997</v>
      </c>
      <c r="BN129" s="67">
        <f>IFERROR(Y129*I129,"0")</f>
        <v>207.40159999999997</v>
      </c>
      <c r="BO129" s="67">
        <f>IFERROR(X129/J129,"0")</f>
        <v>0.8</v>
      </c>
      <c r="BP129" s="67">
        <f>IFERROR(Y129/J129,"0")</f>
        <v>0.8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56</v>
      </c>
      <c r="Y130" s="354">
        <f>IFERROR(SUM(Y128:Y129),"0")</f>
        <v>56</v>
      </c>
      <c r="Z130" s="354">
        <f>IFERROR(IF(Z128="",0,Z128),"0")+IFERROR(IF(Z129="",0,Z129),"0")</f>
        <v>1.0012799999999999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168</v>
      </c>
      <c r="Y131" s="354">
        <f>IFERROR(SUMPRODUCT(Y128:Y129*H128:H129),"0")</f>
        <v>168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56</v>
      </c>
      <c r="Y134" s="353">
        <f>IFERROR(IF(X134="","",X134),"")</f>
        <v>56</v>
      </c>
      <c r="Z134" s="36">
        <f>IFERROR(IF(X134="","",X134*0.01788),"")</f>
        <v>1.0012799999999999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209.88800000000001</v>
      </c>
      <c r="BN134" s="67">
        <f>IFERROR(Y134*I134,"0")</f>
        <v>209.88800000000001</v>
      </c>
      <c r="BO134" s="67">
        <f>IFERROR(X134/J134,"0")</f>
        <v>0.8</v>
      </c>
      <c r="BP134" s="67">
        <f>IFERROR(Y134/J134,"0")</f>
        <v>0.8</v>
      </c>
    </row>
    <row r="135" spans="1:68" ht="16.5" hidden="1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56</v>
      </c>
      <c r="Y136" s="354">
        <f>IFERROR(SUM(Y134:Y135),"0")</f>
        <v>56</v>
      </c>
      <c r="Z136" s="354">
        <f>IFERROR(IF(Z134="",0,Z134),"0")+IFERROR(IF(Z135="",0,Z135),"0")</f>
        <v>1.0012799999999999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168</v>
      </c>
      <c r="Y137" s="354">
        <f>IFERROR(SUMPRODUCT(Y134:Y135*H134:H135),"0")</f>
        <v>168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14</v>
      </c>
      <c r="Y140" s="35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hidden="1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14</v>
      </c>
      <c r="Y142" s="354">
        <f>IFERROR(SUM(Y140:Y141),"0")</f>
        <v>14</v>
      </c>
      <c r="Z142" s="354">
        <f>IFERROR(IF(Z140="",0,Z140),"0")+IFERROR(IF(Z141="",0,Z141),"0")</f>
        <v>0.25031999999999999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42</v>
      </c>
      <c r="Y143" s="354">
        <f>IFERROR(SUMPRODUCT(Y140:Y141*H140:H141),"0")</f>
        <v>42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hidden="1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hidden="1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228</v>
      </c>
      <c r="Y175" s="353">
        <f>IFERROR(IF(X175="","",X175),"")</f>
        <v>228</v>
      </c>
      <c r="Z175" s="36">
        <f>IFERROR(IF(X175="","",X175*0.00866),"")</f>
        <v>1.9744799999999998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1188.6096</v>
      </c>
      <c r="BN175" s="67">
        <f>IFERROR(Y175*I175,"0")</f>
        <v>1188.6096</v>
      </c>
      <c r="BO175" s="67">
        <f>IFERROR(X175/J175,"0")</f>
        <v>1.5833333333333333</v>
      </c>
      <c r="BP175" s="67">
        <f>IFERROR(Y175/J175,"0")</f>
        <v>1.5833333333333333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228</v>
      </c>
      <c r="Y177" s="354">
        <f>IFERROR(SUM(Y173:Y176),"0")</f>
        <v>228</v>
      </c>
      <c r="Z177" s="354">
        <f>IFERROR(IF(Z173="",0,Z173),"0")+IFERROR(IF(Z174="",0,Z174),"0")+IFERROR(IF(Z175="",0,Z175),"0")+IFERROR(IF(Z176="",0,Z176),"0")</f>
        <v>1.9744799999999998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1140</v>
      </c>
      <c r="Y178" s="354">
        <f>IFERROR(SUMPRODUCT(Y173:Y176*H173:H176),"0")</f>
        <v>1140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hidden="1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0</v>
      </c>
      <c r="Y187" s="353">
        <f>IFERROR(IF(X187="","",X187),"")</f>
        <v>0</v>
      </c>
      <c r="Z187" s="36">
        <f>IFERROR(IF(X187="","",X187*0.01788),"")</f>
        <v>0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0</v>
      </c>
      <c r="Y190" s="354">
        <f>IFERROR(SUM(Y187:Y189),"0")</f>
        <v>0</v>
      </c>
      <c r="Z190" s="354">
        <f>IFERROR(IF(Z187="",0,Z187),"0")+IFERROR(IF(Z188="",0,Z188),"0")+IFERROR(IF(Z189="",0,Z189),"0")</f>
        <v>0</v>
      </c>
      <c r="AA190" s="355"/>
      <c r="AB190" s="355"/>
      <c r="AC190" s="355"/>
    </row>
    <row r="191" spans="1:68" hidden="1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0</v>
      </c>
      <c r="Y191" s="354">
        <f>IFERROR(SUMPRODUCT(Y187:Y189*H187:H189),"0")</f>
        <v>0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hidden="1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hidden="1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hidden="1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60</v>
      </c>
      <c r="Y267" s="353">
        <f>IFERROR(IF(X267="","",X267),"")</f>
        <v>60</v>
      </c>
      <c r="Z267" s="36">
        <f>IFERROR(IF(X267="","",X267*0.0155),"")</f>
        <v>0.92999999999999994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315.71999999999997</v>
      </c>
      <c r="BN267" s="67">
        <f>IFERROR(Y267*I267,"0")</f>
        <v>315.71999999999997</v>
      </c>
      <c r="BO267" s="67">
        <f>IFERROR(X267/J267,"0")</f>
        <v>0.7142857142857143</v>
      </c>
      <c r="BP267" s="67">
        <f>IFERROR(Y267/J267,"0")</f>
        <v>0.7142857142857143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60</v>
      </c>
      <c r="Y269" s="354">
        <f>IFERROR(SUM(Y267:Y268),"0")</f>
        <v>60</v>
      </c>
      <c r="Z269" s="354">
        <f>IFERROR(IF(Z267="",0,Z267),"0")+IFERROR(IF(Z268="",0,Z268),"0")</f>
        <v>0.92999999999999994</v>
      </c>
      <c r="AA269" s="355"/>
      <c r="AB269" s="355"/>
      <c r="AC269" s="355"/>
    </row>
    <row r="270" spans="1:68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300</v>
      </c>
      <c r="Y270" s="354">
        <f>IFERROR(SUMPRODUCT(Y267:Y268*H267:H268),"0")</f>
        <v>300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24</v>
      </c>
      <c r="Y290" s="353">
        <f>IFERROR(IF(X290="","",X290),"")</f>
        <v>24</v>
      </c>
      <c r="Z290" s="36">
        <f>IFERROR(IF(X290="","",X290*0.0155),"")</f>
        <v>0.372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174.72</v>
      </c>
      <c r="BN290" s="67">
        <f>IFERROR(Y290*I290,"0")</f>
        <v>174.72</v>
      </c>
      <c r="BO290" s="67">
        <f>IFERROR(X290/J290,"0")</f>
        <v>0.2857142857142857</v>
      </c>
      <c r="BP290" s="67">
        <f>IFERROR(Y290/J290,"0")</f>
        <v>0.2857142857142857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24</v>
      </c>
      <c r="Y292" s="354">
        <f>IFERROR(SUM(Y289:Y291),"0")</f>
        <v>24</v>
      </c>
      <c r="Z292" s="354">
        <f>IFERROR(IF(Z289="",0,Z289),"0")+IFERROR(IF(Z290="",0,Z290),"0")+IFERROR(IF(Z291="",0,Z291),"0")</f>
        <v>0.372</v>
      </c>
      <c r="AA292" s="355"/>
      <c r="AB292" s="355"/>
      <c r="AC292" s="355"/>
    </row>
    <row r="293" spans="1:68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168</v>
      </c>
      <c r="Y293" s="354">
        <f>IFERROR(SUMPRODUCT(Y289:Y291*H289:H291),"0")</f>
        <v>168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216</v>
      </c>
      <c r="Y295" s="353">
        <f>IFERROR(IF(X295="","",X295),"")</f>
        <v>216</v>
      </c>
      <c r="Z295" s="36">
        <f>IFERROR(IF(X295="","",X295*0.00502),"")</f>
        <v>1.08432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413.64</v>
      </c>
      <c r="BN295" s="67">
        <f>IFERROR(Y295*I295,"0")</f>
        <v>413.64</v>
      </c>
      <c r="BO295" s="67">
        <f>IFERROR(X295/J295,"0")</f>
        <v>0.92307692307692313</v>
      </c>
      <c r="BP295" s="67">
        <f>IFERROR(Y295/J295,"0")</f>
        <v>0.92307692307692313</v>
      </c>
    </row>
    <row r="296" spans="1:68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216</v>
      </c>
      <c r="Y296" s="354">
        <f>IFERROR(SUM(Y295:Y295),"0")</f>
        <v>216</v>
      </c>
      <c r="Z296" s="354">
        <f>IFERROR(IF(Z295="",0,Z295),"0")</f>
        <v>1.08432</v>
      </c>
      <c r="AA296" s="355"/>
      <c r="AB296" s="355"/>
      <c r="AC296" s="355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388.8</v>
      </c>
      <c r="Y297" s="354">
        <f>IFERROR(SUMPRODUCT(Y295:Y295*H295:H295),"0")</f>
        <v>388.8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60</v>
      </c>
      <c r="Y299" s="353">
        <f>IFERROR(IF(X299="","",X299),"")</f>
        <v>60</v>
      </c>
      <c r="Z299" s="36">
        <f>IFERROR(IF(X299="","",X299*0.0155),"")</f>
        <v>0.92999999999999994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375.59999999999997</v>
      </c>
      <c r="BN299" s="67">
        <f>IFERROR(Y299*I299,"0")</f>
        <v>375.59999999999997</v>
      </c>
      <c r="BO299" s="67">
        <f>IFERROR(X299/J299,"0")</f>
        <v>0.7142857142857143</v>
      </c>
      <c r="BP299" s="67">
        <f>IFERROR(Y299/J299,"0")</f>
        <v>0.7142857142857143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60</v>
      </c>
      <c r="Y301" s="354">
        <f>IFERROR(SUM(Y299:Y300),"0")</f>
        <v>60</v>
      </c>
      <c r="Z301" s="354">
        <f>IFERROR(IF(Z299="",0,Z299),"0")+IFERROR(IF(Z300="",0,Z300),"0")</f>
        <v>0.92999999999999994</v>
      </c>
      <c r="AA301" s="355"/>
      <c r="AB301" s="355"/>
      <c r="AC301" s="355"/>
    </row>
    <row r="302" spans="1:68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360</v>
      </c>
      <c r="Y302" s="354">
        <f>IFERROR(SUMPRODUCT(Y299:Y300*H299:H300),"0")</f>
        <v>360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42</v>
      </c>
      <c r="Y304" s="353">
        <f>IFERROR(IF(X304="","",X304),"")</f>
        <v>42</v>
      </c>
      <c r="Z304" s="36">
        <f>IFERROR(IF(X304="","",X304*0.00936),"")</f>
        <v>0.39312000000000002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121.40520000000001</v>
      </c>
      <c r="BN304" s="67">
        <f>IFERROR(Y304*I304,"0")</f>
        <v>121.40520000000001</v>
      </c>
      <c r="BO304" s="67">
        <f>IFERROR(X304/J304,"0")</f>
        <v>0.33333333333333331</v>
      </c>
      <c r="BP304" s="67">
        <f>IFERROR(Y304/J304,"0")</f>
        <v>0.33333333333333331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264</v>
      </c>
      <c r="Y305" s="353">
        <f>IFERROR(IF(X305="","",X305),"")</f>
        <v>264</v>
      </c>
      <c r="Z305" s="36">
        <f>IFERROR(IF(X305="","",X305*0.0155),"")</f>
        <v>4.0919999999999996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1382.0400000000002</v>
      </c>
      <c r="BN305" s="67">
        <f>IFERROR(Y305*I305,"0")</f>
        <v>1382.0400000000002</v>
      </c>
      <c r="BO305" s="67">
        <f>IFERROR(X305/J305,"0")</f>
        <v>3.1428571428571428</v>
      </c>
      <c r="BP305" s="67">
        <f>IFERROR(Y305/J305,"0")</f>
        <v>3.1428571428571428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306</v>
      </c>
      <c r="Y307" s="354">
        <f>IFERROR(SUM(Y304:Y306),"0")</f>
        <v>306</v>
      </c>
      <c r="Z307" s="354">
        <f>IFERROR(IF(Z304="",0,Z304),"0")+IFERROR(IF(Z305="",0,Z305),"0")+IFERROR(IF(Z306="",0,Z306),"0")</f>
        <v>4.4851199999999993</v>
      </c>
      <c r="AA307" s="355"/>
      <c r="AB307" s="355"/>
      <c r="AC307" s="355"/>
    </row>
    <row r="308" spans="1:68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1433.4</v>
      </c>
      <c r="Y308" s="354">
        <f>IFERROR(SUMPRODUCT(Y304:Y306*H304:H306),"0")</f>
        <v>1433.4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42</v>
      </c>
      <c r="Y311" s="353">
        <f t="shared" si="29"/>
        <v>42</v>
      </c>
      <c r="Z311" s="36">
        <f>IFERROR(IF(X311="","",X311*0.00936),"")</f>
        <v>0.39312000000000002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163.464</v>
      </c>
      <c r="BN311" s="67">
        <f t="shared" si="31"/>
        <v>163.464</v>
      </c>
      <c r="BO311" s="67">
        <f t="shared" si="32"/>
        <v>0.33333333333333331</v>
      </c>
      <c r="BP311" s="67">
        <f t="shared" si="33"/>
        <v>0.33333333333333331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36</v>
      </c>
      <c r="Y312" s="353">
        <f t="shared" si="29"/>
        <v>36</v>
      </c>
      <c r="Z312" s="36">
        <f>IFERROR(IF(X312="","",X312*0.0155),"")</f>
        <v>0.55800000000000005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206.46</v>
      </c>
      <c r="BN312" s="67">
        <f t="shared" si="31"/>
        <v>206.46</v>
      </c>
      <c r="BO312" s="67">
        <f t="shared" si="32"/>
        <v>0.42857142857142855</v>
      </c>
      <c r="BP312" s="67">
        <f t="shared" si="33"/>
        <v>0.42857142857142855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78</v>
      </c>
      <c r="Y331" s="354">
        <f>IFERROR(SUM(Y310:Y330),"0")</f>
        <v>78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0.95112000000000008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353.4</v>
      </c>
      <c r="Y332" s="354">
        <f>IFERROR(SUMPRODUCT(Y310:Y330*H310:H330),"0")</f>
        <v>353.4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7771.2000000000007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7771.2000000000007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8248.7492000000002</v>
      </c>
      <c r="Y339" s="354">
        <f>IFERROR(SUM(BN22:BN335),"0")</f>
        <v>8248.7492000000002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17</v>
      </c>
      <c r="Y340" s="38">
        <f>ROUNDUP(SUM(BP22:BP335),0)</f>
        <v>17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8673.7492000000002</v>
      </c>
      <c r="Y341" s="354">
        <f>GrossWeightTotalR+PalletQtyTotalR*25</f>
        <v>8673.7492000000002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1688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1688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20.716559999999998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0</v>
      </c>
      <c r="D348" s="46">
        <f>IFERROR(X38*H38,"0")+IFERROR(X39*H39,"0")+IFERROR(X40*H40,"0")</f>
        <v>268.79999999999995</v>
      </c>
      <c r="E348" s="46">
        <f>IFERROR(X45*H45,"0")+IFERROR(X46*H46,"0")+IFERROR(X47*H47,"0")+IFERROR(X48*H48,"0")+IFERROR(X49*H49,"0")+IFERROR(X50*H50,"0")+IFERROR(X51*H51,"0")+IFERROR(X52*H52,"0")+IFERROR(X53*H53,"0")</f>
        <v>0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1200</v>
      </c>
      <c r="H348" s="46">
        <f>IFERROR(X90*H90,"0")</f>
        <v>0</v>
      </c>
      <c r="I348" s="46">
        <f>IFERROR(X95*H95,"0")+IFERROR(X96*H96,"0")</f>
        <v>151.20000000000002</v>
      </c>
      <c r="J348" s="46">
        <f>IFERROR(X101*H101,"0")+IFERROR(X102*H102,"0")+IFERROR(X103*H103,"0")+IFERROR(X104*H104,"0")+IFERROR(X105*H105,"0")+IFERROR(X106*H106,"0")</f>
        <v>201.6</v>
      </c>
      <c r="K348" s="46">
        <f>IFERROR(X111*H111,"0")+IFERROR(X112*H112,"0")+IFERROR(X113*H113,"0")+IFERROR(X114*H114,"0")</f>
        <v>0</v>
      </c>
      <c r="L348" s="46">
        <f>IFERROR(X119*H119,"0")+IFERROR(X120*H120,"0")+IFERROR(X121*H121,"0")+IFERROR(X122*H122,"0")+IFERROR(X123*H123,"0")</f>
        <v>1428</v>
      </c>
      <c r="M348" s="46">
        <f>IFERROR(X128*H128,"0")+IFERROR(X129*H129,"0")</f>
        <v>168</v>
      </c>
      <c r="N348" s="345"/>
      <c r="O348" s="46">
        <f>IFERROR(X134*H134,"0")+IFERROR(X135*H135,"0")</f>
        <v>168</v>
      </c>
      <c r="P348" s="46">
        <f>IFERROR(X140*H140,"0")+IFERROR(X141*H141,"0")</f>
        <v>42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1140</v>
      </c>
      <c r="W348" s="46">
        <f>IFERROR(X187*H187,"0")+IFERROR(X188*H188,"0")+IFERROR(X189*H189,"0")+IFERROR(X193*H193,"0")</f>
        <v>0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300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2703.6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4504.8</v>
      </c>
      <c r="B351" s="60">
        <f>SUMPRODUCT(--(BB:BB="ПГП"),--(W:W="кор"),H:H,Y:Y)+SUMPRODUCT(--(BB:BB="ПГП"),--(W:W="кг"),Y:Y)</f>
        <v>3266.4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0,00"/>
        <filter val="1 200,00"/>
        <filter val="1 428,00"/>
        <filter val="1 433,40"/>
        <filter val="1 688,00"/>
        <filter val="14,00"/>
        <filter val="151,20"/>
        <filter val="168,00"/>
        <filter val="17"/>
        <filter val="201,60"/>
        <filter val="204,00"/>
        <filter val="216,00"/>
        <filter val="228,00"/>
        <filter val="24,00"/>
        <filter val="240,00"/>
        <filter val="264,00"/>
        <filter val="268,80"/>
        <filter val="300,00"/>
        <filter val="306,00"/>
        <filter val="353,40"/>
        <filter val="36,00"/>
        <filter val="360,00"/>
        <filter val="388,80"/>
        <filter val="42,00"/>
        <filter val="48,00"/>
        <filter val="56,00"/>
        <filter val="60,00"/>
        <filter val="7 771,20"/>
        <filter val="78,00"/>
        <filter val="8 248,75"/>
        <filter val="8 673,75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