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530288-07F5-4A3F-93EB-79A394B560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Z539" i="1" s="1"/>
  <c r="Y535" i="1"/>
  <c r="Y540" i="1" s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Y430" i="1" s="1"/>
  <c r="X427" i="1"/>
  <c r="X426" i="1"/>
  <c r="BO425" i="1"/>
  <c r="BM425" i="1"/>
  <c r="Y425" i="1"/>
  <c r="BO424" i="1"/>
  <c r="BN424" i="1"/>
  <c r="BM424" i="1"/>
  <c r="Z424" i="1"/>
  <c r="Y424" i="1"/>
  <c r="X422" i="1"/>
  <c r="X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X417" i="1"/>
  <c r="X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BP411" i="1" s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BP389" i="1" s="1"/>
  <c r="P389" i="1"/>
  <c r="BO388" i="1"/>
  <c r="BM388" i="1"/>
  <c r="Y388" i="1"/>
  <c r="BP388" i="1" s="1"/>
  <c r="P388" i="1"/>
  <c r="BO387" i="1"/>
  <c r="BM387" i="1"/>
  <c r="Y387" i="1"/>
  <c r="Y390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4" i="1" s="1"/>
  <c r="X378" i="1"/>
  <c r="X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O352" i="1"/>
  <c r="BM352" i="1"/>
  <c r="Y352" i="1"/>
  <c r="BP352" i="1" s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Y343" i="1" s="1"/>
  <c r="P342" i="1"/>
  <c r="X340" i="1"/>
  <c r="X339" i="1"/>
  <c r="BO338" i="1"/>
  <c r="BM338" i="1"/>
  <c r="Y338" i="1"/>
  <c r="U640" i="1" s="1"/>
  <c r="P338" i="1"/>
  <c r="X335" i="1"/>
  <c r="X334" i="1"/>
  <c r="BO333" i="1"/>
  <c r="BM333" i="1"/>
  <c r="Y333" i="1"/>
  <c r="Y334" i="1" s="1"/>
  <c r="P333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X320" i="1"/>
  <c r="BO319" i="1"/>
  <c r="BM319" i="1"/>
  <c r="Y319" i="1"/>
  <c r="BP319" i="1" s="1"/>
  <c r="P319" i="1"/>
  <c r="BO318" i="1"/>
  <c r="BM318" i="1"/>
  <c r="Y318" i="1"/>
  <c r="Y321" i="1" s="1"/>
  <c r="P318" i="1"/>
  <c r="X316" i="1"/>
  <c r="X315" i="1"/>
  <c r="BO314" i="1"/>
  <c r="BM314" i="1"/>
  <c r="Y314" i="1"/>
  <c r="Y315" i="1" s="1"/>
  <c r="P314" i="1"/>
  <c r="X312" i="1"/>
  <c r="X311" i="1"/>
  <c r="BO310" i="1"/>
  <c r="BM310" i="1"/>
  <c r="Y310" i="1"/>
  <c r="S640" i="1" s="1"/>
  <c r="P310" i="1"/>
  <c r="X307" i="1"/>
  <c r="X306" i="1"/>
  <c r="BO305" i="1"/>
  <c r="BM305" i="1"/>
  <c r="Y305" i="1"/>
  <c r="Y306" i="1" s="1"/>
  <c r="P305" i="1"/>
  <c r="X303" i="1"/>
  <c r="X302" i="1"/>
  <c r="BO301" i="1"/>
  <c r="BM301" i="1"/>
  <c r="Y301" i="1"/>
  <c r="Y302" i="1" s="1"/>
  <c r="P301" i="1"/>
  <c r="X299" i="1"/>
  <c r="X298" i="1"/>
  <c r="BO297" i="1"/>
  <c r="BM297" i="1"/>
  <c r="Y297" i="1"/>
  <c r="R640" i="1" s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Q640" i="1" s="1"/>
  <c r="P288" i="1"/>
  <c r="X285" i="1"/>
  <c r="X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O640" i="1" s="1"/>
  <c r="P276" i="1"/>
  <c r="X273" i="1"/>
  <c r="X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Y259" i="1" s="1"/>
  <c r="P258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P238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Y201" i="1" s="1"/>
  <c r="P199" i="1"/>
  <c r="X197" i="1"/>
  <c r="X196" i="1"/>
  <c r="BO195" i="1"/>
  <c r="BM195" i="1"/>
  <c r="Y195" i="1"/>
  <c r="P195" i="1"/>
  <c r="BO194" i="1"/>
  <c r="BM194" i="1"/>
  <c r="Y194" i="1"/>
  <c r="BP194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P171" i="1"/>
  <c r="BO170" i="1"/>
  <c r="BM170" i="1"/>
  <c r="Y170" i="1"/>
  <c r="Y172" i="1" s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Z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Y134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X87" i="1"/>
  <c r="X86" i="1"/>
  <c r="BO85" i="1"/>
  <c r="BM85" i="1"/>
  <c r="Y85" i="1"/>
  <c r="BP85" i="1" s="1"/>
  <c r="P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Y56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BP111" i="1" l="1"/>
  <c r="BN111" i="1"/>
  <c r="BP143" i="1"/>
  <c r="BN143" i="1"/>
  <c r="Z143" i="1"/>
  <c r="BP147" i="1"/>
  <c r="BN147" i="1"/>
  <c r="Z147" i="1"/>
  <c r="BP200" i="1"/>
  <c r="BN200" i="1"/>
  <c r="Z200" i="1"/>
  <c r="BP222" i="1"/>
  <c r="BN222" i="1"/>
  <c r="Z222" i="1"/>
  <c r="BP251" i="1"/>
  <c r="BN251" i="1"/>
  <c r="Z251" i="1"/>
  <c r="BP291" i="1"/>
  <c r="BN291" i="1"/>
  <c r="Z291" i="1"/>
  <c r="BP360" i="1"/>
  <c r="BN360" i="1"/>
  <c r="Z360" i="1"/>
  <c r="BP399" i="1"/>
  <c r="BN399" i="1"/>
  <c r="Z399" i="1"/>
  <c r="BP440" i="1"/>
  <c r="BN440" i="1"/>
  <c r="Z440" i="1"/>
  <c r="Y460" i="1"/>
  <c r="Y459" i="1"/>
  <c r="BP458" i="1"/>
  <c r="BN458" i="1"/>
  <c r="Z458" i="1"/>
  <c r="Z459" i="1" s="1"/>
  <c r="BP468" i="1"/>
  <c r="BN468" i="1"/>
  <c r="Z468" i="1"/>
  <c r="BP474" i="1"/>
  <c r="BN474" i="1"/>
  <c r="Z474" i="1"/>
  <c r="BP570" i="1"/>
  <c r="BN570" i="1"/>
  <c r="Z570" i="1"/>
  <c r="BP572" i="1"/>
  <c r="BN572" i="1"/>
  <c r="Z572" i="1"/>
  <c r="X634" i="1"/>
  <c r="Z36" i="1"/>
  <c r="BN36" i="1"/>
  <c r="Z51" i="1"/>
  <c r="BN51" i="1"/>
  <c r="Z61" i="1"/>
  <c r="BN61" i="1"/>
  <c r="Y71" i="1"/>
  <c r="Z77" i="1"/>
  <c r="BN77" i="1"/>
  <c r="Z92" i="1"/>
  <c r="BN92" i="1"/>
  <c r="Y106" i="1"/>
  <c r="Z111" i="1"/>
  <c r="BP166" i="1"/>
  <c r="BN166" i="1"/>
  <c r="Z166" i="1"/>
  <c r="BP210" i="1"/>
  <c r="BN210" i="1"/>
  <c r="Z210" i="1"/>
  <c r="BP238" i="1"/>
  <c r="BN238" i="1"/>
  <c r="Z238" i="1"/>
  <c r="BP268" i="1"/>
  <c r="BN268" i="1"/>
  <c r="Z268" i="1"/>
  <c r="V640" i="1"/>
  <c r="BP350" i="1"/>
  <c r="BN350" i="1"/>
  <c r="Z350" i="1"/>
  <c r="BP374" i="1"/>
  <c r="BN374" i="1"/>
  <c r="Z374" i="1"/>
  <c r="BP413" i="1"/>
  <c r="BN413" i="1"/>
  <c r="Z413" i="1"/>
  <c r="BP453" i="1"/>
  <c r="BN453" i="1"/>
  <c r="Z453" i="1"/>
  <c r="BP469" i="1"/>
  <c r="BN469" i="1"/>
  <c r="Z469" i="1"/>
  <c r="BP475" i="1"/>
  <c r="BN475" i="1"/>
  <c r="Z475" i="1"/>
  <c r="BP571" i="1"/>
  <c r="BN571" i="1"/>
  <c r="Z571" i="1"/>
  <c r="BP573" i="1"/>
  <c r="BN573" i="1"/>
  <c r="Z573" i="1"/>
  <c r="Y212" i="1"/>
  <c r="Y372" i="1"/>
  <c r="X640" i="1"/>
  <c r="BP425" i="1"/>
  <c r="BN425" i="1"/>
  <c r="Z425" i="1"/>
  <c r="Z426" i="1" s="1"/>
  <c r="BP437" i="1"/>
  <c r="BN437" i="1"/>
  <c r="Z437" i="1"/>
  <c r="BP438" i="1"/>
  <c r="BN438" i="1"/>
  <c r="Z438" i="1"/>
  <c r="BP451" i="1"/>
  <c r="BN451" i="1"/>
  <c r="Z451" i="1"/>
  <c r="BP472" i="1"/>
  <c r="BN472" i="1"/>
  <c r="Z472" i="1"/>
  <c r="BP488" i="1"/>
  <c r="BN488" i="1"/>
  <c r="Z488" i="1"/>
  <c r="BP494" i="1"/>
  <c r="BN494" i="1"/>
  <c r="Z494" i="1"/>
  <c r="BP521" i="1"/>
  <c r="BN521" i="1"/>
  <c r="Z521" i="1"/>
  <c r="BP528" i="1"/>
  <c r="BN528" i="1"/>
  <c r="Z528" i="1"/>
  <c r="BP558" i="1"/>
  <c r="BN558" i="1"/>
  <c r="Z558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Y27" i="1"/>
  <c r="Z24" i="1"/>
  <c r="BN24" i="1"/>
  <c r="X630" i="1"/>
  <c r="C640" i="1"/>
  <c r="Z38" i="1"/>
  <c r="BN38" i="1"/>
  <c r="Z49" i="1"/>
  <c r="BN49" i="1"/>
  <c r="BP49" i="1"/>
  <c r="Z53" i="1"/>
  <c r="BN53" i="1"/>
  <c r="Z59" i="1"/>
  <c r="BN59" i="1"/>
  <c r="BP59" i="1"/>
  <c r="Z67" i="1"/>
  <c r="BN67" i="1"/>
  <c r="Z75" i="1"/>
  <c r="BN75" i="1"/>
  <c r="Z79" i="1"/>
  <c r="BN79" i="1"/>
  <c r="Y87" i="1"/>
  <c r="Z85" i="1"/>
  <c r="BN85" i="1"/>
  <c r="Y86" i="1"/>
  <c r="Z90" i="1"/>
  <c r="BN90" i="1"/>
  <c r="Z96" i="1"/>
  <c r="BN96" i="1"/>
  <c r="BP96" i="1"/>
  <c r="Y107" i="1"/>
  <c r="Z104" i="1"/>
  <c r="BN104" i="1"/>
  <c r="F640" i="1"/>
  <c r="Z113" i="1"/>
  <c r="BN113" i="1"/>
  <c r="Y122" i="1"/>
  <c r="Z125" i="1"/>
  <c r="BN125" i="1"/>
  <c r="Z126" i="1"/>
  <c r="BN126" i="1"/>
  <c r="Z129" i="1"/>
  <c r="BN129" i="1"/>
  <c r="Z130" i="1"/>
  <c r="BN130" i="1"/>
  <c r="Z136" i="1"/>
  <c r="BN136" i="1"/>
  <c r="BP136" i="1"/>
  <c r="Z153" i="1"/>
  <c r="BN153" i="1"/>
  <c r="Y168" i="1"/>
  <c r="Z164" i="1"/>
  <c r="BN164" i="1"/>
  <c r="Z170" i="1"/>
  <c r="BN170" i="1"/>
  <c r="BP170" i="1"/>
  <c r="Z184" i="1"/>
  <c r="BN184" i="1"/>
  <c r="Z187" i="1"/>
  <c r="BN187" i="1"/>
  <c r="Z194" i="1"/>
  <c r="BN194" i="1"/>
  <c r="Z204" i="1"/>
  <c r="BN204" i="1"/>
  <c r="BP204" i="1"/>
  <c r="Z208" i="1"/>
  <c r="BN208" i="1"/>
  <c r="Z216" i="1"/>
  <c r="BN216" i="1"/>
  <c r="Z220" i="1"/>
  <c r="BN220" i="1"/>
  <c r="Z224" i="1"/>
  <c r="BN224" i="1"/>
  <c r="Y235" i="1"/>
  <c r="Z233" i="1"/>
  <c r="BN233" i="1"/>
  <c r="Z240" i="1"/>
  <c r="BN240" i="1"/>
  <c r="L640" i="1"/>
  <c r="Z249" i="1"/>
  <c r="BN249" i="1"/>
  <c r="Z253" i="1"/>
  <c r="BN253" i="1"/>
  <c r="M640" i="1"/>
  <c r="Z266" i="1"/>
  <c r="BN266" i="1"/>
  <c r="Z270" i="1"/>
  <c r="BN270" i="1"/>
  <c r="P640" i="1"/>
  <c r="Z289" i="1"/>
  <c r="BN289" i="1"/>
  <c r="Z319" i="1"/>
  <c r="BN319" i="1"/>
  <c r="Y330" i="1"/>
  <c r="Z348" i="1"/>
  <c r="BN348" i="1"/>
  <c r="Z352" i="1"/>
  <c r="BN352" i="1"/>
  <c r="Z358" i="1"/>
  <c r="BN358" i="1"/>
  <c r="BP358" i="1"/>
  <c r="Z366" i="1"/>
  <c r="BN366" i="1"/>
  <c r="Z370" i="1"/>
  <c r="BN370" i="1"/>
  <c r="Y378" i="1"/>
  <c r="Z376" i="1"/>
  <c r="BN376" i="1"/>
  <c r="Z388" i="1"/>
  <c r="BN388" i="1"/>
  <c r="W640" i="1"/>
  <c r="Y401" i="1"/>
  <c r="Z407" i="1"/>
  <c r="BN407" i="1"/>
  <c r="Z411" i="1"/>
  <c r="BN411" i="1"/>
  <c r="Z415" i="1"/>
  <c r="BN415" i="1"/>
  <c r="Y421" i="1"/>
  <c r="Y427" i="1"/>
  <c r="Y426" i="1"/>
  <c r="BP424" i="1"/>
  <c r="BP446" i="1"/>
  <c r="BN446" i="1"/>
  <c r="Z446" i="1"/>
  <c r="BP450" i="1"/>
  <c r="BN450" i="1"/>
  <c r="Z450" i="1"/>
  <c r="BP471" i="1"/>
  <c r="BN471" i="1"/>
  <c r="Z471" i="1"/>
  <c r="BP477" i="1"/>
  <c r="BN477" i="1"/>
  <c r="Z477" i="1"/>
  <c r="BP493" i="1"/>
  <c r="BN493" i="1"/>
  <c r="Z493" i="1"/>
  <c r="BP517" i="1"/>
  <c r="BN517" i="1"/>
  <c r="Z517" i="1"/>
  <c r="BP522" i="1"/>
  <c r="BN522" i="1"/>
  <c r="Z522" i="1"/>
  <c r="BP531" i="1"/>
  <c r="BN531" i="1"/>
  <c r="Z531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F9" i="1"/>
  <c r="J9" i="1"/>
  <c r="F10" i="1"/>
  <c r="Y31" i="1"/>
  <c r="Y41" i="1"/>
  <c r="Y45" i="1"/>
  <c r="Y64" i="1"/>
  <c r="BP68" i="1"/>
  <c r="BN68" i="1"/>
  <c r="BP70" i="1"/>
  <c r="BN70" i="1"/>
  <c r="Z70" i="1"/>
  <c r="Y72" i="1"/>
  <c r="Y81" i="1"/>
  <c r="BP74" i="1"/>
  <c r="BN74" i="1"/>
  <c r="Z74" i="1"/>
  <c r="BP78" i="1"/>
  <c r="BN78" i="1"/>
  <c r="Z78" i="1"/>
  <c r="Y93" i="1"/>
  <c r="BP91" i="1"/>
  <c r="BN91" i="1"/>
  <c r="Z91" i="1"/>
  <c r="Z93" i="1" s="1"/>
  <c r="H9" i="1"/>
  <c r="B640" i="1"/>
  <c r="X631" i="1"/>
  <c r="X632" i="1"/>
  <c r="Z23" i="1"/>
  <c r="BN23" i="1"/>
  <c r="Z25" i="1"/>
  <c r="BN25" i="1"/>
  <c r="Y26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D640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P76" i="1"/>
  <c r="BN76" i="1"/>
  <c r="Z76" i="1"/>
  <c r="Y80" i="1"/>
  <c r="BP84" i="1"/>
  <c r="BN84" i="1"/>
  <c r="Z84" i="1"/>
  <c r="Z86" i="1" s="1"/>
  <c r="E640" i="1"/>
  <c r="Y94" i="1"/>
  <c r="Z97" i="1"/>
  <c r="BN97" i="1"/>
  <c r="BP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Y121" i="1"/>
  <c r="Z124" i="1"/>
  <c r="BN124" i="1"/>
  <c r="BP124" i="1"/>
  <c r="Z127" i="1"/>
  <c r="BN127" i="1"/>
  <c r="Y133" i="1"/>
  <c r="BP137" i="1"/>
  <c r="BN137" i="1"/>
  <c r="Z137" i="1"/>
  <c r="Y139" i="1"/>
  <c r="G640" i="1"/>
  <c r="Y145" i="1"/>
  <c r="BP142" i="1"/>
  <c r="BN142" i="1"/>
  <c r="Z142" i="1"/>
  <c r="Z144" i="1" s="1"/>
  <c r="Y149" i="1"/>
  <c r="BP163" i="1"/>
  <c r="BN163" i="1"/>
  <c r="Z163" i="1"/>
  <c r="Y167" i="1"/>
  <c r="BP171" i="1"/>
  <c r="BN171" i="1"/>
  <c r="Z171" i="1"/>
  <c r="Y173" i="1"/>
  <c r="I640" i="1"/>
  <c r="Y178" i="1"/>
  <c r="BP177" i="1"/>
  <c r="BN177" i="1"/>
  <c r="Z177" i="1"/>
  <c r="Z178" i="1" s="1"/>
  <c r="Y179" i="1"/>
  <c r="Y191" i="1"/>
  <c r="BP181" i="1"/>
  <c r="BN181" i="1"/>
  <c r="Z181" i="1"/>
  <c r="BP185" i="1"/>
  <c r="BN185" i="1"/>
  <c r="Z185" i="1"/>
  <c r="BP188" i="1"/>
  <c r="BN188" i="1"/>
  <c r="Z188" i="1"/>
  <c r="BP205" i="1"/>
  <c r="BN205" i="1"/>
  <c r="Z205" i="1"/>
  <c r="BP209" i="1"/>
  <c r="BN209" i="1"/>
  <c r="Z209" i="1"/>
  <c r="Y116" i="1"/>
  <c r="BP128" i="1"/>
  <c r="BN128" i="1"/>
  <c r="BP131" i="1"/>
  <c r="BN131" i="1"/>
  <c r="Z131" i="1"/>
  <c r="BP148" i="1"/>
  <c r="BN148" i="1"/>
  <c r="Z148" i="1"/>
  <c r="Z149" i="1" s="1"/>
  <c r="Y150" i="1"/>
  <c r="Y155" i="1"/>
  <c r="BP152" i="1"/>
  <c r="BN152" i="1"/>
  <c r="Z152" i="1"/>
  <c r="BP165" i="1"/>
  <c r="BN165" i="1"/>
  <c r="Z165" i="1"/>
  <c r="BP183" i="1"/>
  <c r="BN183" i="1"/>
  <c r="Z183" i="1"/>
  <c r="BP186" i="1"/>
  <c r="BN186" i="1"/>
  <c r="Z186" i="1"/>
  <c r="Y190" i="1"/>
  <c r="BP195" i="1"/>
  <c r="BN195" i="1"/>
  <c r="Z195" i="1"/>
  <c r="Z196" i="1" s="1"/>
  <c r="Y197" i="1"/>
  <c r="Y202" i="1"/>
  <c r="BP199" i="1"/>
  <c r="BN199" i="1"/>
  <c r="Z199" i="1"/>
  <c r="Z201" i="1" s="1"/>
  <c r="BP207" i="1"/>
  <c r="BN207" i="1"/>
  <c r="Z207" i="1"/>
  <c r="BP211" i="1"/>
  <c r="BN211" i="1"/>
  <c r="Z211" i="1"/>
  <c r="Y213" i="1"/>
  <c r="Y228" i="1"/>
  <c r="BP215" i="1"/>
  <c r="BN215" i="1"/>
  <c r="Z215" i="1"/>
  <c r="Y227" i="1"/>
  <c r="Y234" i="1"/>
  <c r="Y243" i="1"/>
  <c r="Y256" i="1"/>
  <c r="Y260" i="1"/>
  <c r="Y273" i="1"/>
  <c r="Y278" i="1"/>
  <c r="Y285" i="1"/>
  <c r="Y294" i="1"/>
  <c r="Y299" i="1"/>
  <c r="Y303" i="1"/>
  <c r="Y307" i="1"/>
  <c r="Y312" i="1"/>
  <c r="Y316" i="1"/>
  <c r="Y320" i="1"/>
  <c r="Y331" i="1"/>
  <c r="Y335" i="1"/>
  <c r="Y340" i="1"/>
  <c r="Y344" i="1"/>
  <c r="Y355" i="1"/>
  <c r="Y363" i="1"/>
  <c r="Y371" i="1"/>
  <c r="Y377" i="1"/>
  <c r="Y385" i="1"/>
  <c r="Y391" i="1"/>
  <c r="Y396" i="1"/>
  <c r="Y402" i="1"/>
  <c r="Y416" i="1"/>
  <c r="Y422" i="1"/>
  <c r="Y431" i="1"/>
  <c r="Y442" i="1"/>
  <c r="Y640" i="1"/>
  <c r="BP439" i="1"/>
  <c r="BN439" i="1"/>
  <c r="Z439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Y478" i="1"/>
  <c r="BP482" i="1"/>
  <c r="BN482" i="1"/>
  <c r="Z482" i="1"/>
  <c r="Z483" i="1" s="1"/>
  <c r="Y484" i="1"/>
  <c r="AA640" i="1"/>
  <c r="Y490" i="1"/>
  <c r="BP487" i="1"/>
  <c r="BN487" i="1"/>
  <c r="Z487" i="1"/>
  <c r="BP495" i="1"/>
  <c r="BN495" i="1"/>
  <c r="Z495" i="1"/>
  <c r="Y497" i="1"/>
  <c r="AB640" i="1"/>
  <c r="Y502" i="1"/>
  <c r="BP500" i="1"/>
  <c r="BN500" i="1"/>
  <c r="Z500" i="1"/>
  <c r="BP518" i="1"/>
  <c r="BN518" i="1"/>
  <c r="Z518" i="1"/>
  <c r="BP523" i="1"/>
  <c r="BN523" i="1"/>
  <c r="Z523" i="1"/>
  <c r="BP526" i="1"/>
  <c r="BN526" i="1"/>
  <c r="Z526" i="1"/>
  <c r="BP529" i="1"/>
  <c r="BN529" i="1"/>
  <c r="Z529" i="1"/>
  <c r="Y532" i="1"/>
  <c r="Y554" i="1"/>
  <c r="BP542" i="1"/>
  <c r="BN542" i="1"/>
  <c r="Z542" i="1"/>
  <c r="BP544" i="1"/>
  <c r="BN544" i="1"/>
  <c r="Z544" i="1"/>
  <c r="BP546" i="1"/>
  <c r="BN546" i="1"/>
  <c r="Z546" i="1"/>
  <c r="BP549" i="1"/>
  <c r="BN549" i="1"/>
  <c r="Z549" i="1"/>
  <c r="BP553" i="1"/>
  <c r="BN553" i="1"/>
  <c r="Z553" i="1"/>
  <c r="Y555" i="1"/>
  <c r="Y560" i="1"/>
  <c r="BP557" i="1"/>
  <c r="BN557" i="1"/>
  <c r="Z557" i="1"/>
  <c r="BP564" i="1"/>
  <c r="BN564" i="1"/>
  <c r="Z564" i="1"/>
  <c r="Y566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0" i="1"/>
  <c r="H640" i="1"/>
  <c r="Y160" i="1"/>
  <c r="J640" i="1"/>
  <c r="Y196" i="1"/>
  <c r="Z217" i="1"/>
  <c r="BN217" i="1"/>
  <c r="Z219" i="1"/>
  <c r="BN219" i="1"/>
  <c r="Z221" i="1"/>
  <c r="BN221" i="1"/>
  <c r="Z223" i="1"/>
  <c r="BN223" i="1"/>
  <c r="Z225" i="1"/>
  <c r="BN225" i="1"/>
  <c r="Z230" i="1"/>
  <c r="BN230" i="1"/>
  <c r="BP230" i="1"/>
  <c r="Z232" i="1"/>
  <c r="BN232" i="1"/>
  <c r="K640" i="1"/>
  <c r="Z239" i="1"/>
  <c r="BN239" i="1"/>
  <c r="Z241" i="1"/>
  <c r="BN241" i="1"/>
  <c r="Y242" i="1"/>
  <c r="Z246" i="1"/>
  <c r="BN246" i="1"/>
  <c r="BP246" i="1"/>
  <c r="Z248" i="1"/>
  <c r="BN248" i="1"/>
  <c r="Z250" i="1"/>
  <c r="BN250" i="1"/>
  <c r="Z252" i="1"/>
  <c r="BN252" i="1"/>
  <c r="Z254" i="1"/>
  <c r="BN254" i="1"/>
  <c r="Y255" i="1"/>
  <c r="Z258" i="1"/>
  <c r="Z259" i="1" s="1"/>
  <c r="BN258" i="1"/>
  <c r="BP258" i="1"/>
  <c r="Z263" i="1"/>
  <c r="BN263" i="1"/>
  <c r="BP263" i="1"/>
  <c r="Z265" i="1"/>
  <c r="BN265" i="1"/>
  <c r="Z267" i="1"/>
  <c r="BN267" i="1"/>
  <c r="Z269" i="1"/>
  <c r="BN269" i="1"/>
  <c r="Z271" i="1"/>
  <c r="BN271" i="1"/>
  <c r="Y272" i="1"/>
  <c r="Z276" i="1"/>
  <c r="Z277" i="1" s="1"/>
  <c r="BN276" i="1"/>
  <c r="BP276" i="1"/>
  <c r="Y277" i="1"/>
  <c r="Z281" i="1"/>
  <c r="BN281" i="1"/>
  <c r="BP281" i="1"/>
  <c r="Z283" i="1"/>
  <c r="BN283" i="1"/>
  <c r="Y284" i="1"/>
  <c r="Z288" i="1"/>
  <c r="BN288" i="1"/>
  <c r="BP288" i="1"/>
  <c r="Z290" i="1"/>
  <c r="BN290" i="1"/>
  <c r="Z292" i="1"/>
  <c r="BN292" i="1"/>
  <c r="Y293" i="1"/>
  <c r="Z297" i="1"/>
  <c r="Z298" i="1" s="1"/>
  <c r="BN297" i="1"/>
  <c r="BP297" i="1"/>
  <c r="Y298" i="1"/>
  <c r="Z301" i="1"/>
  <c r="Z302" i="1" s="1"/>
  <c r="BN301" i="1"/>
  <c r="BP301" i="1"/>
  <c r="Z305" i="1"/>
  <c r="Z306" i="1" s="1"/>
  <c r="BN305" i="1"/>
  <c r="BP305" i="1"/>
  <c r="Z310" i="1"/>
  <c r="Z311" i="1" s="1"/>
  <c r="BN310" i="1"/>
  <c r="BP310" i="1"/>
  <c r="Y311" i="1"/>
  <c r="Z314" i="1"/>
  <c r="Z315" i="1" s="1"/>
  <c r="BN314" i="1"/>
  <c r="BP314" i="1"/>
  <c r="Z318" i="1"/>
  <c r="Z320" i="1" s="1"/>
  <c r="BN318" i="1"/>
  <c r="BP318" i="1"/>
  <c r="T640" i="1"/>
  <c r="Y326" i="1"/>
  <c r="Z329" i="1"/>
  <c r="Z330" i="1" s="1"/>
  <c r="BN329" i="1"/>
  <c r="Z333" i="1"/>
  <c r="Z334" i="1" s="1"/>
  <c r="BN333" i="1"/>
  <c r="BP333" i="1"/>
  <c r="Z338" i="1"/>
  <c r="Z339" i="1" s="1"/>
  <c r="BN338" i="1"/>
  <c r="BP338" i="1"/>
  <c r="Y339" i="1"/>
  <c r="Z342" i="1"/>
  <c r="Z343" i="1" s="1"/>
  <c r="BN342" i="1"/>
  <c r="BP342" i="1"/>
  <c r="Z347" i="1"/>
  <c r="BN347" i="1"/>
  <c r="BP347" i="1"/>
  <c r="Z349" i="1"/>
  <c r="BN349" i="1"/>
  <c r="Z351" i="1"/>
  <c r="BN351" i="1"/>
  <c r="Z353" i="1"/>
  <c r="BN353" i="1"/>
  <c r="Y356" i="1"/>
  <c r="Z359" i="1"/>
  <c r="BN359" i="1"/>
  <c r="Z361" i="1"/>
  <c r="BN361" i="1"/>
  <c r="Z365" i="1"/>
  <c r="BN365" i="1"/>
  <c r="BP365" i="1"/>
  <c r="Z367" i="1"/>
  <c r="BN367" i="1"/>
  <c r="Z369" i="1"/>
  <c r="BN369" i="1"/>
  <c r="Z375" i="1"/>
  <c r="BN375" i="1"/>
  <c r="Z380" i="1"/>
  <c r="BN380" i="1"/>
  <c r="BP380" i="1"/>
  <c r="Z381" i="1"/>
  <c r="BN381" i="1"/>
  <c r="Z383" i="1"/>
  <c r="BN383" i="1"/>
  <c r="Z387" i="1"/>
  <c r="BN387" i="1"/>
  <c r="BP387" i="1"/>
  <c r="Z389" i="1"/>
  <c r="BN389" i="1"/>
  <c r="Z394" i="1"/>
  <c r="Z395" i="1" s="1"/>
  <c r="BN394" i="1"/>
  <c r="BP394" i="1"/>
  <c r="Y395" i="1"/>
  <c r="Z398" i="1"/>
  <c r="BN398" i="1"/>
  <c r="BP398" i="1"/>
  <c r="Z400" i="1"/>
  <c r="BN400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Z429" i="1"/>
  <c r="Z430" i="1" s="1"/>
  <c r="BN429" i="1"/>
  <c r="BP429" i="1"/>
  <c r="Z434" i="1"/>
  <c r="BN434" i="1"/>
  <c r="BP434" i="1"/>
  <c r="Z436" i="1"/>
  <c r="BN436" i="1"/>
  <c r="BP441" i="1"/>
  <c r="BN441" i="1"/>
  <c r="Z441" i="1"/>
  <c r="Y443" i="1"/>
  <c r="Y448" i="1"/>
  <c r="BP445" i="1"/>
  <c r="BN445" i="1"/>
  <c r="Z445" i="1"/>
  <c r="Y455" i="1"/>
  <c r="BP454" i="1"/>
  <c r="BN454" i="1"/>
  <c r="Z454" i="1"/>
  <c r="Y456" i="1"/>
  <c r="Z640" i="1"/>
  <c r="Y479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Y483" i="1"/>
  <c r="Y489" i="1"/>
  <c r="Y496" i="1"/>
  <c r="BP492" i="1"/>
  <c r="BN492" i="1"/>
  <c r="Z492" i="1"/>
  <c r="BP501" i="1"/>
  <c r="BN501" i="1"/>
  <c r="Z501" i="1"/>
  <c r="Y503" i="1"/>
  <c r="Y507" i="1"/>
  <c r="BP506" i="1"/>
  <c r="BN506" i="1"/>
  <c r="Z506" i="1"/>
  <c r="Z507" i="1" s="1"/>
  <c r="AC640" i="1"/>
  <c r="Y508" i="1"/>
  <c r="Y511" i="1"/>
  <c r="BP510" i="1"/>
  <c r="BN510" i="1"/>
  <c r="Z510" i="1"/>
  <c r="Z511" i="1" s="1"/>
  <c r="Y512" i="1"/>
  <c r="AD640" i="1"/>
  <c r="Y533" i="1"/>
  <c r="BP516" i="1"/>
  <c r="BN516" i="1"/>
  <c r="Z516" i="1"/>
  <c r="BP520" i="1"/>
  <c r="BN520" i="1"/>
  <c r="Z520" i="1"/>
  <c r="BP525" i="1"/>
  <c r="BN525" i="1"/>
  <c r="Z525" i="1"/>
  <c r="BP527" i="1"/>
  <c r="BN527" i="1"/>
  <c r="Z527" i="1"/>
  <c r="BP530" i="1"/>
  <c r="BN530" i="1"/>
  <c r="Z530" i="1"/>
  <c r="BP543" i="1"/>
  <c r="BN543" i="1"/>
  <c r="Z543" i="1"/>
  <c r="BP545" i="1"/>
  <c r="BN545" i="1"/>
  <c r="Z545" i="1"/>
  <c r="BP547" i="1"/>
  <c r="BN547" i="1"/>
  <c r="Z547" i="1"/>
  <c r="BP550" i="1"/>
  <c r="BN550" i="1"/>
  <c r="Z550" i="1"/>
  <c r="BP559" i="1"/>
  <c r="BN559" i="1"/>
  <c r="Z559" i="1"/>
  <c r="Y561" i="1"/>
  <c r="Y565" i="1"/>
  <c r="BP563" i="1"/>
  <c r="BN563" i="1"/>
  <c r="Z563" i="1"/>
  <c r="Y619" i="1"/>
  <c r="BP618" i="1"/>
  <c r="BN618" i="1"/>
  <c r="Z618" i="1"/>
  <c r="Z619" i="1" s="1"/>
  <c r="Y620" i="1"/>
  <c r="Y628" i="1"/>
  <c r="BP626" i="1"/>
  <c r="BN626" i="1"/>
  <c r="Z626" i="1"/>
  <c r="Y577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BP607" i="1"/>
  <c r="BN607" i="1"/>
  <c r="Z607" i="1"/>
  <c r="AF640" i="1"/>
  <c r="BP627" i="1"/>
  <c r="BN627" i="1"/>
  <c r="Z627" i="1"/>
  <c r="Y629" i="1"/>
  <c r="AE640" i="1"/>
  <c r="Y616" i="1"/>
  <c r="Z609" i="1" l="1"/>
  <c r="Z577" i="1"/>
  <c r="Z447" i="1"/>
  <c r="Z442" i="1"/>
  <c r="Z401" i="1"/>
  <c r="Z384" i="1"/>
  <c r="Z377" i="1"/>
  <c r="Z255" i="1"/>
  <c r="Z489" i="1"/>
  <c r="Z154" i="1"/>
  <c r="Z106" i="1"/>
  <c r="Z71" i="1"/>
  <c r="Z63" i="1"/>
  <c r="Y632" i="1"/>
  <c r="Y633" i="1" s="1"/>
  <c r="Y631" i="1"/>
  <c r="Y630" i="1"/>
  <c r="Z602" i="1"/>
  <c r="Z565" i="1"/>
  <c r="Z496" i="1"/>
  <c r="Z362" i="1"/>
  <c r="Z242" i="1"/>
  <c r="Z455" i="1"/>
  <c r="Z167" i="1"/>
  <c r="Z172" i="1"/>
  <c r="Z138" i="1"/>
  <c r="Z121" i="1"/>
  <c r="Z115" i="1"/>
  <c r="Z56" i="1"/>
  <c r="Z26" i="1"/>
  <c r="Z584" i="1"/>
  <c r="Z532" i="1"/>
  <c r="Z416" i="1"/>
  <c r="Z390" i="1"/>
  <c r="Z371" i="1"/>
  <c r="Z355" i="1"/>
  <c r="Z293" i="1"/>
  <c r="Z284" i="1"/>
  <c r="Z272" i="1"/>
  <c r="Z234" i="1"/>
  <c r="Z554" i="1"/>
  <c r="Z227" i="1"/>
  <c r="Z212" i="1"/>
  <c r="Z40" i="1"/>
  <c r="Y634" i="1"/>
  <c r="X633" i="1"/>
  <c r="Z594" i="1"/>
  <c r="Z628" i="1"/>
  <c r="Z478" i="1"/>
  <c r="Z560" i="1"/>
  <c r="Z502" i="1"/>
  <c r="Z190" i="1"/>
  <c r="Z133" i="1"/>
  <c r="Z80" i="1"/>
  <c r="Z635" i="1" l="1"/>
</calcChain>
</file>

<file path=xl/sharedStrings.xml><?xml version="1.0" encoding="utf-8"?>
<sst xmlns="http://schemas.openxmlformats.org/spreadsheetml/2006/main" count="2958" uniqueCount="1056">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</sst>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1055</v>
      </c>
      <c r="I5" s="1041"/>
      <c r="J5" s="1041"/>
      <c r="K5" s="1041"/>
      <c r="L5" s="1041"/>
      <c r="M5" s="818"/>
      <c r="N5" s="58"/>
      <c r="P5" s="24" t="s">
        <v>9</v>
      </c>
      <c r="Q5" s="1118">
        <v>45733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Понедельник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4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/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18</v>
      </c>
      <c r="Q8" s="877">
        <v>0.41666666666666669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19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20</v>
      </c>
      <c r="Q10" s="964"/>
      <c r="R10" s="965"/>
      <c r="U10" s="24" t="s">
        <v>21</v>
      </c>
      <c r="V10" s="783" t="s">
        <v>22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61"/>
      <c r="R11" s="862"/>
      <c r="U11" s="24" t="s">
        <v>25</v>
      </c>
      <c r="V11" s="1049" t="s">
        <v>26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33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34</v>
      </c>
      <c r="B17" s="739" t="s">
        <v>35</v>
      </c>
      <c r="C17" s="916" t="s">
        <v>36</v>
      </c>
      <c r="D17" s="739" t="s">
        <v>37</v>
      </c>
      <c r="E17" s="846"/>
      <c r="F17" s="739" t="s">
        <v>38</v>
      </c>
      <c r="G17" s="739" t="s">
        <v>39</v>
      </c>
      <c r="H17" s="739" t="s">
        <v>40</v>
      </c>
      <c r="I17" s="739" t="s">
        <v>41</v>
      </c>
      <c r="J17" s="739" t="s">
        <v>42</v>
      </c>
      <c r="K17" s="739" t="s">
        <v>43</v>
      </c>
      <c r="L17" s="739" t="s">
        <v>44</v>
      </c>
      <c r="M17" s="739" t="s">
        <v>45</v>
      </c>
      <c r="N17" s="739" t="s">
        <v>46</v>
      </c>
      <c r="O17" s="739" t="s">
        <v>47</v>
      </c>
      <c r="P17" s="739" t="s">
        <v>48</v>
      </c>
      <c r="Q17" s="845"/>
      <c r="R17" s="845"/>
      <c r="S17" s="845"/>
      <c r="T17" s="846"/>
      <c r="U17" s="1139" t="s">
        <v>49</v>
      </c>
      <c r="V17" s="787"/>
      <c r="W17" s="739" t="s">
        <v>50</v>
      </c>
      <c r="X17" s="739" t="s">
        <v>51</v>
      </c>
      <c r="Y17" s="1141" t="s">
        <v>52</v>
      </c>
      <c r="Z17" s="1016" t="s">
        <v>53</v>
      </c>
      <c r="AA17" s="1005" t="s">
        <v>54</v>
      </c>
      <c r="AB17" s="1005" t="s">
        <v>55</v>
      </c>
      <c r="AC17" s="1005" t="s">
        <v>56</v>
      </c>
      <c r="AD17" s="1005" t="s">
        <v>57</v>
      </c>
      <c r="AE17" s="1087"/>
      <c r="AF17" s="1088"/>
      <c r="AG17" s="66"/>
      <c r="BD17" s="65" t="s">
        <v>58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59</v>
      </c>
      <c r="V18" s="67" t="s">
        <v>60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61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62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63</v>
      </c>
      <c r="B22" s="54" t="s">
        <v>64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69</v>
      </c>
      <c r="B23" s="54" t="s">
        <v>70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72</v>
      </c>
      <c r="B24" s="54" t="s">
        <v>73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75</v>
      </c>
      <c r="B25" s="54" t="s">
        <v>76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78</v>
      </c>
      <c r="Q26" s="751"/>
      <c r="R26" s="751"/>
      <c r="S26" s="751"/>
      <c r="T26" s="751"/>
      <c r="U26" s="751"/>
      <c r="V26" s="752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78</v>
      </c>
      <c r="Q27" s="751"/>
      <c r="R27" s="751"/>
      <c r="S27" s="751"/>
      <c r="T27" s="751"/>
      <c r="U27" s="751"/>
      <c r="V27" s="752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80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81</v>
      </c>
      <c r="B29" s="54" t="s">
        <v>82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78</v>
      </c>
      <c r="Q30" s="751"/>
      <c r="R30" s="751"/>
      <c r="S30" s="751"/>
      <c r="T30" s="751"/>
      <c r="U30" s="751"/>
      <c r="V30" s="752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78</v>
      </c>
      <c r="Q31" s="751"/>
      <c r="R31" s="751"/>
      <c r="S31" s="751"/>
      <c r="T31" s="751"/>
      <c r="U31" s="751"/>
      <c r="V31" s="752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87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88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67</v>
      </c>
      <c r="X35" s="727">
        <v>138</v>
      </c>
      <c r="Y35" s="728">
        <f>IFERROR(IF(X35="",0,CEILING((X35/$H35),1)*$H35),"")</f>
        <v>140.4</v>
      </c>
      <c r="Z35" s="36">
        <f>IFERROR(IF(Y35=0,"",ROUNDUP(Y35/H35,0)*0.01898),"")</f>
        <v>0.24674000000000001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143.55833333333331</v>
      </c>
      <c r="BN35" s="64">
        <f>IFERROR(Y35*I35/H35,"0")</f>
        <v>146.05499999999998</v>
      </c>
      <c r="BO35" s="64">
        <f>IFERROR(1/J35*(X35/H35),"0")</f>
        <v>0.19965277777777776</v>
      </c>
      <c r="BP35" s="64">
        <f>IFERROR(1/J35*(Y35/H35),"0")</f>
        <v>0.203125</v>
      </c>
    </row>
    <row r="36" spans="1:68" ht="16.5" hidden="1" customHeight="1" x14ac:dyDescent="0.25">
      <c r="A36" s="54" t="s">
        <v>94</v>
      </c>
      <c r="B36" s="54" t="s">
        <v>95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103</v>
      </c>
      <c r="B39" s="54" t="s">
        <v>104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78</v>
      </c>
      <c r="Q40" s="751"/>
      <c r="R40" s="751"/>
      <c r="S40" s="751"/>
      <c r="T40" s="751"/>
      <c r="U40" s="751"/>
      <c r="V40" s="752"/>
      <c r="W40" s="37" t="s">
        <v>79</v>
      </c>
      <c r="X40" s="729">
        <f>IFERROR(X35/H35,"0")+IFERROR(X36/H36,"0")+IFERROR(X37/H37,"0")+IFERROR(X38/H38,"0")+IFERROR(X39/H39,"0")</f>
        <v>12.777777777777777</v>
      </c>
      <c r="Y40" s="729">
        <f>IFERROR(Y35/H35,"0")+IFERROR(Y36/H36,"0")+IFERROR(Y37/H37,"0")+IFERROR(Y38/H38,"0")+IFERROR(Y39/H39,"0")</f>
        <v>13</v>
      </c>
      <c r="Z40" s="729">
        <f>IFERROR(IF(Z35="",0,Z35),"0")+IFERROR(IF(Z36="",0,Z36),"0")+IFERROR(IF(Z37="",0,Z37),"0")+IFERROR(IF(Z38="",0,Z38),"0")+IFERROR(IF(Z39="",0,Z39),"0")</f>
        <v>0.24674000000000001</v>
      </c>
      <c r="AA40" s="730"/>
      <c r="AB40" s="730"/>
      <c r="AC40" s="730"/>
    </row>
    <row r="41" spans="1:68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78</v>
      </c>
      <c r="Q41" s="751"/>
      <c r="R41" s="751"/>
      <c r="S41" s="751"/>
      <c r="T41" s="751"/>
      <c r="U41" s="751"/>
      <c r="V41" s="752"/>
      <c r="W41" s="37" t="s">
        <v>67</v>
      </c>
      <c r="X41" s="729">
        <f>IFERROR(SUM(X35:X39),"0")</f>
        <v>138</v>
      </c>
      <c r="Y41" s="729">
        <f>IFERROR(SUM(Y35:Y39),"0")</f>
        <v>140.4</v>
      </c>
      <c r="Z41" s="37"/>
      <c r="AA41" s="730"/>
      <c r="AB41" s="730"/>
      <c r="AC41" s="730"/>
    </row>
    <row r="42" spans="1:68" ht="14.25" hidden="1" customHeight="1" x14ac:dyDescent="0.25">
      <c r="A42" s="758" t="s">
        <v>62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105</v>
      </c>
      <c r="B43" s="54" t="s">
        <v>106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109</v>
      </c>
      <c r="B44" s="54" t="s">
        <v>110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78</v>
      </c>
      <c r="Q45" s="751"/>
      <c r="R45" s="751"/>
      <c r="S45" s="751"/>
      <c r="T45" s="751"/>
      <c r="U45" s="751"/>
      <c r="V45" s="752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78</v>
      </c>
      <c r="Q46" s="751"/>
      <c r="R46" s="751"/>
      <c r="S46" s="751"/>
      <c r="T46" s="751"/>
      <c r="U46" s="751"/>
      <c r="V46" s="752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112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88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113</v>
      </c>
      <c r="B49" s="54" t="s">
        <v>114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67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67</v>
      </c>
      <c r="X53" s="727">
        <v>13</v>
      </c>
      <c r="Y53" s="728">
        <f t="shared" si="0"/>
        <v>16</v>
      </c>
      <c r="Z53" s="36">
        <f>IFERROR(IF(Y53=0,"",ROUNDUP(Y53/H53,0)*0.00902),"")</f>
        <v>3.6080000000000001E-2</v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13.682499999999999</v>
      </c>
      <c r="BN53" s="64">
        <f t="shared" si="2"/>
        <v>16.84</v>
      </c>
      <c r="BO53" s="64">
        <f t="shared" si="3"/>
        <v>2.462121212121212E-2</v>
      </c>
      <c r="BP53" s="64">
        <f t="shared" si="4"/>
        <v>3.0303030303030304E-2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78</v>
      </c>
      <c r="Q56" s="751"/>
      <c r="R56" s="751"/>
      <c r="S56" s="751"/>
      <c r="T56" s="751"/>
      <c r="U56" s="751"/>
      <c r="V56" s="752"/>
      <c r="W56" s="37" t="s">
        <v>79</v>
      </c>
      <c r="X56" s="729">
        <f>IFERROR(X49/H49,"0")+IFERROR(X50/H50,"0")+IFERROR(X51/H51,"0")+IFERROR(X52/H52,"0")+IFERROR(X53/H53,"0")+IFERROR(X54/H54,"0")+IFERROR(X55/H55,"0")</f>
        <v>3.25</v>
      </c>
      <c r="Y56" s="729">
        <f>IFERROR(Y49/H49,"0")+IFERROR(Y50/H50,"0")+IFERROR(Y51/H51,"0")+IFERROR(Y52/H52,"0")+IFERROR(Y53/H53,"0")+IFERROR(Y54/H54,"0")+IFERROR(Y55/H55,"0")</f>
        <v>4</v>
      </c>
      <c r="Z56" s="729">
        <f>IFERROR(IF(Z49="",0,Z49),"0")+IFERROR(IF(Z50="",0,Z50),"0")+IFERROR(IF(Z51="",0,Z51),"0")+IFERROR(IF(Z52="",0,Z52),"0")+IFERROR(IF(Z53="",0,Z53),"0")+IFERROR(IF(Z54="",0,Z54),"0")+IFERROR(IF(Z55="",0,Z55),"0")</f>
        <v>3.6080000000000001E-2</v>
      </c>
      <c r="AA56" s="730"/>
      <c r="AB56" s="730"/>
      <c r="AC56" s="730"/>
    </row>
    <row r="57" spans="1:68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78</v>
      </c>
      <c r="Q57" s="751"/>
      <c r="R57" s="751"/>
      <c r="S57" s="751"/>
      <c r="T57" s="751"/>
      <c r="U57" s="751"/>
      <c r="V57" s="752"/>
      <c r="W57" s="37" t="s">
        <v>67</v>
      </c>
      <c r="X57" s="729">
        <f>IFERROR(SUM(X49:X55),"0")</f>
        <v>13</v>
      </c>
      <c r="Y57" s="729">
        <f>IFERROR(SUM(Y49:Y55),"0")</f>
        <v>16</v>
      </c>
      <c r="Z57" s="37"/>
      <c r="AA57" s="730"/>
      <c r="AB57" s="730"/>
      <c r="AC57" s="730"/>
    </row>
    <row r="58" spans="1:68" ht="14.25" hidden="1" customHeight="1" x14ac:dyDescent="0.25">
      <c r="A58" s="758" t="s">
        <v>133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67</v>
      </c>
      <c r="X59" s="727">
        <v>50</v>
      </c>
      <c r="Y59" s="728">
        <f>IFERROR(IF(X59="",0,CEILING((X59/$H59),1)*$H59),"")</f>
        <v>54</v>
      </c>
      <c r="Z59" s="36">
        <f>IFERROR(IF(Y59=0,"",ROUNDUP(Y59/H59,0)*0.01898),"")</f>
        <v>9.4899999999999998E-2</v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52.013888888888886</v>
      </c>
      <c r="BN59" s="64">
        <f>IFERROR(Y59*I59/H59,"0")</f>
        <v>56.17499999999999</v>
      </c>
      <c r="BO59" s="64">
        <f>IFERROR(1/J59*(X59/H59),"0")</f>
        <v>7.2337962962962965E-2</v>
      </c>
      <c r="BP59" s="64">
        <f>IFERROR(1/J59*(Y59/H59),"0")</f>
        <v>7.8125E-2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78</v>
      </c>
      <c r="Q63" s="751"/>
      <c r="R63" s="751"/>
      <c r="S63" s="751"/>
      <c r="T63" s="751"/>
      <c r="U63" s="751"/>
      <c r="V63" s="752"/>
      <c r="W63" s="37" t="s">
        <v>79</v>
      </c>
      <c r="X63" s="729">
        <f>IFERROR(X59/H59,"0")+IFERROR(X60/H60,"0")+IFERROR(X61/H61,"0")+IFERROR(X62/H62,"0")</f>
        <v>4.6296296296296298</v>
      </c>
      <c r="Y63" s="729">
        <f>IFERROR(Y59/H59,"0")+IFERROR(Y60/H60,"0")+IFERROR(Y61/H61,"0")+IFERROR(Y62/H62,"0")</f>
        <v>5</v>
      </c>
      <c r="Z63" s="729">
        <f>IFERROR(IF(Z59="",0,Z59),"0")+IFERROR(IF(Z60="",0,Z60),"0")+IFERROR(IF(Z61="",0,Z61),"0")+IFERROR(IF(Z62="",0,Z62),"0")</f>
        <v>9.4899999999999998E-2</v>
      </c>
      <c r="AA63" s="730"/>
      <c r="AB63" s="730"/>
      <c r="AC63" s="730"/>
    </row>
    <row r="64" spans="1:68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78</v>
      </c>
      <c r="Q64" s="751"/>
      <c r="R64" s="751"/>
      <c r="S64" s="751"/>
      <c r="T64" s="751"/>
      <c r="U64" s="751"/>
      <c r="V64" s="752"/>
      <c r="W64" s="37" t="s">
        <v>67</v>
      </c>
      <c r="X64" s="729">
        <f>IFERROR(SUM(X59:X62),"0")</f>
        <v>50</v>
      </c>
      <c r="Y64" s="729">
        <f>IFERROR(SUM(Y59:Y62),"0")</f>
        <v>54</v>
      </c>
      <c r="Z64" s="37"/>
      <c r="AA64" s="730"/>
      <c r="AB64" s="730"/>
      <c r="AC64" s="730"/>
    </row>
    <row r="65" spans="1:68" ht="14.25" hidden="1" customHeight="1" x14ac:dyDescent="0.25">
      <c r="A65" s="758" t="s">
        <v>144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145</v>
      </c>
      <c r="B66" s="54" t="s">
        <v>146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148</v>
      </c>
      <c r="B67" s="54" t="s">
        <v>149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154</v>
      </c>
      <c r="B69" s="54" t="s">
        <v>155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67</v>
      </c>
      <c r="X70" s="727">
        <v>2</v>
      </c>
      <c r="Y70" s="728">
        <f>IFERROR(IF(X70="",0,CEILING((X70/$H70),1)*$H70),"")</f>
        <v>3.6</v>
      </c>
      <c r="Z70" s="36">
        <f>IFERROR(IF(Y70=0,"",ROUNDUP(Y70/H70,0)*0.00502),"")</f>
        <v>1.004E-2</v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2.1111111111111112</v>
      </c>
      <c r="BN70" s="64">
        <f>IFERROR(Y70*I70/H70,"0")</f>
        <v>3.8</v>
      </c>
      <c r="BO70" s="64">
        <f>IFERROR(1/J70*(X70/H70),"0")</f>
        <v>4.7483380816714157E-3</v>
      </c>
      <c r="BP70" s="64">
        <f>IFERROR(1/J70*(Y70/H70),"0")</f>
        <v>8.5470085470085479E-3</v>
      </c>
    </row>
    <row r="71" spans="1:68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78</v>
      </c>
      <c r="Q71" s="751"/>
      <c r="R71" s="751"/>
      <c r="S71" s="751"/>
      <c r="T71" s="751"/>
      <c r="U71" s="751"/>
      <c r="V71" s="752"/>
      <c r="W71" s="37" t="s">
        <v>79</v>
      </c>
      <c r="X71" s="729">
        <f>IFERROR(X66/H66,"0")+IFERROR(X67/H67,"0")+IFERROR(X68/H68,"0")+IFERROR(X69/H69,"0")+IFERROR(X70/H70,"0")</f>
        <v>1.1111111111111112</v>
      </c>
      <c r="Y71" s="729">
        <f>IFERROR(Y66/H66,"0")+IFERROR(Y67/H67,"0")+IFERROR(Y68/H68,"0")+IFERROR(Y69/H69,"0")+IFERROR(Y70/H70,"0")</f>
        <v>2</v>
      </c>
      <c r="Z71" s="729">
        <f>IFERROR(IF(Z66="",0,Z66),"0")+IFERROR(IF(Z67="",0,Z67),"0")+IFERROR(IF(Z68="",0,Z68),"0")+IFERROR(IF(Z69="",0,Z69),"0")+IFERROR(IF(Z70="",0,Z70),"0")</f>
        <v>1.004E-2</v>
      </c>
      <c r="AA71" s="730"/>
      <c r="AB71" s="730"/>
      <c r="AC71" s="730"/>
    </row>
    <row r="72" spans="1:68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78</v>
      </c>
      <c r="Q72" s="751"/>
      <c r="R72" s="751"/>
      <c r="S72" s="751"/>
      <c r="T72" s="751"/>
      <c r="U72" s="751"/>
      <c r="V72" s="752"/>
      <c r="W72" s="37" t="s">
        <v>67</v>
      </c>
      <c r="X72" s="729">
        <f>IFERROR(SUM(X66:X70),"0")</f>
        <v>2</v>
      </c>
      <c r="Y72" s="729">
        <f>IFERROR(SUM(Y66:Y70),"0")</f>
        <v>3.6</v>
      </c>
      <c r="Z72" s="37"/>
      <c r="AA72" s="730"/>
      <c r="AB72" s="730"/>
      <c r="AC72" s="730"/>
    </row>
    <row r="73" spans="1:68" ht="14.25" hidden="1" customHeight="1" x14ac:dyDescent="0.25">
      <c r="A73" s="758" t="s">
        <v>62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164</v>
      </c>
      <c r="B76" s="54" t="s">
        <v>165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171</v>
      </c>
      <c r="B79" s="54" t="s">
        <v>172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78</v>
      </c>
      <c r="Q80" s="751"/>
      <c r="R80" s="751"/>
      <c r="S80" s="751"/>
      <c r="T80" s="751"/>
      <c r="U80" s="751"/>
      <c r="V80" s="752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78</v>
      </c>
      <c r="Q81" s="751"/>
      <c r="R81" s="751"/>
      <c r="S81" s="751"/>
      <c r="T81" s="751"/>
      <c r="U81" s="751"/>
      <c r="V81" s="752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173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174</v>
      </c>
      <c r="B83" s="54" t="s">
        <v>175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174</v>
      </c>
      <c r="B84" s="54" t="s">
        <v>177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178</v>
      </c>
      <c r="B85" s="54" t="s">
        <v>179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78</v>
      </c>
      <c r="Q86" s="751"/>
      <c r="R86" s="751"/>
      <c r="S86" s="751"/>
      <c r="T86" s="751"/>
      <c r="U86" s="751"/>
      <c r="V86" s="752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78</v>
      </c>
      <c r="Q87" s="751"/>
      <c r="R87" s="751"/>
      <c r="S87" s="751"/>
      <c r="T87" s="751"/>
      <c r="U87" s="751"/>
      <c r="V87" s="752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181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88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67</v>
      </c>
      <c r="X90" s="727">
        <v>61</v>
      </c>
      <c r="Y90" s="728">
        <f>IFERROR(IF(X90="",0,CEILING((X90/$H90),1)*$H90),"")</f>
        <v>64.800000000000011</v>
      </c>
      <c r="Z90" s="36">
        <f>IFERROR(IF(Y90=0,"",ROUNDUP(Y90/H90,0)*0.01898),"")</f>
        <v>0.11388000000000001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63.456944444444431</v>
      </c>
      <c r="BN90" s="64">
        <f>IFERROR(Y90*I90/H90,"0")</f>
        <v>67.410000000000011</v>
      </c>
      <c r="BO90" s="64">
        <f>IFERROR(1/J90*(X90/H90),"0")</f>
        <v>8.8252314814814811E-2</v>
      </c>
      <c r="BP90" s="64">
        <f>IFERROR(1/J90*(Y90/H90),"0")</f>
        <v>9.3750000000000014E-2</v>
      </c>
    </row>
    <row r="91" spans="1:68" ht="16.5" hidden="1" customHeight="1" x14ac:dyDescent="0.25">
      <c r="A91" s="54" t="s">
        <v>185</v>
      </c>
      <c r="B91" s="54" t="s">
        <v>186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67</v>
      </c>
      <c r="X92" s="727">
        <v>27</v>
      </c>
      <c r="Y92" s="728">
        <f>IFERROR(IF(X92="",0,CEILING((X92/$H92),1)*$H92),"")</f>
        <v>27</v>
      </c>
      <c r="Z92" s="36">
        <f>IFERROR(IF(Y92=0,"",ROUNDUP(Y92/H92,0)*0.00902),"")</f>
        <v>5.4120000000000001E-2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28.26</v>
      </c>
      <c r="BN92" s="64">
        <f>IFERROR(Y92*I92/H92,"0")</f>
        <v>28.26</v>
      </c>
      <c r="BO92" s="64">
        <f>IFERROR(1/J92*(X92/H92),"0")</f>
        <v>4.5454545454545456E-2</v>
      </c>
      <c r="BP92" s="64">
        <f>IFERROR(1/J92*(Y92/H92),"0")</f>
        <v>4.5454545454545456E-2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78</v>
      </c>
      <c r="Q93" s="751"/>
      <c r="R93" s="751"/>
      <c r="S93" s="751"/>
      <c r="T93" s="751"/>
      <c r="U93" s="751"/>
      <c r="V93" s="752"/>
      <c r="W93" s="37" t="s">
        <v>79</v>
      </c>
      <c r="X93" s="729">
        <f>IFERROR(X90/H90,"0")+IFERROR(X91/H91,"0")+IFERROR(X92/H92,"0")</f>
        <v>11.648148148148149</v>
      </c>
      <c r="Y93" s="729">
        <f>IFERROR(Y90/H90,"0")+IFERROR(Y91/H91,"0")+IFERROR(Y92/H92,"0")</f>
        <v>12</v>
      </c>
      <c r="Z93" s="729">
        <f>IFERROR(IF(Z90="",0,Z90),"0")+IFERROR(IF(Z91="",0,Z91),"0")+IFERROR(IF(Z92="",0,Z92),"0")</f>
        <v>0.16800000000000001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78</v>
      </c>
      <c r="Q94" s="751"/>
      <c r="R94" s="751"/>
      <c r="S94" s="751"/>
      <c r="T94" s="751"/>
      <c r="U94" s="751"/>
      <c r="V94" s="752"/>
      <c r="W94" s="37" t="s">
        <v>67</v>
      </c>
      <c r="X94" s="729">
        <f>IFERROR(SUM(X90:X92),"0")</f>
        <v>88</v>
      </c>
      <c r="Y94" s="729">
        <f>IFERROR(SUM(Y90:Y92),"0")</f>
        <v>91.800000000000011</v>
      </c>
      <c r="Z94" s="37"/>
      <c r="AA94" s="730"/>
      <c r="AB94" s="730"/>
      <c r="AC94" s="730"/>
    </row>
    <row r="95" spans="1:68" ht="14.25" hidden="1" customHeight="1" x14ac:dyDescent="0.25">
      <c r="A95" s="758" t="s">
        <v>62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190</v>
      </c>
      <c r="B96" s="54" t="s">
        <v>191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67</v>
      </c>
      <c r="X97" s="727">
        <v>11</v>
      </c>
      <c r="Y97" s="728">
        <f t="shared" si="10"/>
        <v>16.8</v>
      </c>
      <c r="Z97" s="36">
        <f>IFERROR(IF(Y97=0,"",ROUNDUP(Y97/H97,0)*0.01898),"")</f>
        <v>3.7960000000000001E-2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11.679642857142857</v>
      </c>
      <c r="BN97" s="64">
        <f t="shared" si="12"/>
        <v>17.838000000000001</v>
      </c>
      <c r="BO97" s="64">
        <f t="shared" si="13"/>
        <v>2.0461309523809524E-2</v>
      </c>
      <c r="BP97" s="64">
        <f t="shared" si="14"/>
        <v>3.125E-2</v>
      </c>
    </row>
    <row r="98" spans="1:68" ht="16.5" hidden="1" customHeight="1" x14ac:dyDescent="0.25">
      <c r="A98" s="54" t="s">
        <v>190</v>
      </c>
      <c r="B98" s="54" t="s">
        <v>194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42" t="s">
        <v>195</v>
      </c>
      <c r="Q98" s="732"/>
      <c r="R98" s="732"/>
      <c r="S98" s="732"/>
      <c r="T98" s="733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37" t="s">
        <v>200</v>
      </c>
      <c r="Q99" s="732"/>
      <c r="R99" s="732"/>
      <c r="S99" s="732"/>
      <c r="T99" s="733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67</v>
      </c>
      <c r="X100" s="727">
        <v>28</v>
      </c>
      <c r="Y100" s="728">
        <f t="shared" si="10"/>
        <v>29.700000000000003</v>
      </c>
      <c r="Z100" s="36">
        <f>IFERROR(IF(Y100=0,"",ROUNDUP(Y100/H100,0)*0.00651),"")</f>
        <v>7.1610000000000007E-2</v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30.613333333333333</v>
      </c>
      <c r="BN100" s="64">
        <f t="shared" si="12"/>
        <v>32.472000000000001</v>
      </c>
      <c r="BO100" s="64">
        <f t="shared" si="13"/>
        <v>5.6980056980056981E-2</v>
      </c>
      <c r="BP100" s="64">
        <f t="shared" si="14"/>
        <v>6.0439560439560447E-2</v>
      </c>
    </row>
    <row r="101" spans="1:68" ht="16.5" hidden="1" customHeight="1" x14ac:dyDescent="0.25">
      <c r="A101" s="54" t="s">
        <v>203</v>
      </c>
      <c r="B101" s="54" t="s">
        <v>205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59" t="s">
        <v>206</v>
      </c>
      <c r="Q101" s="732"/>
      <c r="R101" s="732"/>
      <c r="S101" s="732"/>
      <c r="T101" s="733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203</v>
      </c>
      <c r="B102" s="54" t="s">
        <v>207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103" t="s">
        <v>208</v>
      </c>
      <c r="Q102" s="732"/>
      <c r="R102" s="732"/>
      <c r="S102" s="732"/>
      <c r="T102" s="733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209</v>
      </c>
      <c r="B103" s="54" t="s">
        <v>210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212</v>
      </c>
      <c r="B105" s="54" t="s">
        <v>214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78</v>
      </c>
      <c r="Q106" s="751"/>
      <c r="R106" s="751"/>
      <c r="S106" s="751"/>
      <c r="T106" s="751"/>
      <c r="U106" s="751"/>
      <c r="V106" s="752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11.67989417989418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13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0.10957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78</v>
      </c>
      <c r="Q107" s="751"/>
      <c r="R107" s="751"/>
      <c r="S107" s="751"/>
      <c r="T107" s="751"/>
      <c r="U107" s="751"/>
      <c r="V107" s="752"/>
      <c r="W107" s="37" t="s">
        <v>67</v>
      </c>
      <c r="X107" s="729">
        <f>IFERROR(SUM(X96:X105),"0")</f>
        <v>39</v>
      </c>
      <c r="Y107" s="729">
        <f>IFERROR(SUM(Y96:Y105),"0")</f>
        <v>46.5</v>
      </c>
      <c r="Z107" s="37"/>
      <c r="AA107" s="730"/>
      <c r="AB107" s="730"/>
      <c r="AC107" s="730"/>
    </row>
    <row r="108" spans="1:68" ht="16.5" hidden="1" customHeight="1" x14ac:dyDescent="0.25">
      <c r="A108" s="757" t="s">
        <v>215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88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216</v>
      </c>
      <c r="B110" s="54" t="s">
        <v>217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67</v>
      </c>
      <c r="X111" s="727">
        <v>24</v>
      </c>
      <c r="Y111" s="728">
        <f>IFERROR(IF(X111="",0,CEILING((X111/$H111),1)*$H111),"")</f>
        <v>33.599999999999994</v>
      </c>
      <c r="Z111" s="36">
        <f>IFERROR(IF(Y111=0,"",ROUNDUP(Y111/H111,0)*0.01898),"")</f>
        <v>5.6940000000000004E-2</v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24.93214285714286</v>
      </c>
      <c r="BN111" s="64">
        <f>IFERROR(Y111*I111/H111,"0")</f>
        <v>34.904999999999994</v>
      </c>
      <c r="BO111" s="64">
        <f>IFERROR(1/J111*(X111/H111),"0")</f>
        <v>3.3482142857142856E-2</v>
      </c>
      <c r="BP111" s="64">
        <f>IFERROR(1/J111*(Y111/H111),"0")</f>
        <v>4.6874999999999993E-2</v>
      </c>
    </row>
    <row r="112" spans="1:68" ht="16.5" hidden="1" customHeight="1" x14ac:dyDescent="0.25">
      <c r="A112" s="54" t="s">
        <v>220</v>
      </c>
      <c r="B112" s="54" t="s">
        <v>221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67</v>
      </c>
      <c r="X113" s="727">
        <v>19</v>
      </c>
      <c r="Y113" s="728">
        <f>IFERROR(IF(X113="",0,CEILING((X113/$H113),1)*$H113),"")</f>
        <v>22.5</v>
      </c>
      <c r="Z113" s="36">
        <f>IFERROR(IF(Y113=0,"",ROUNDUP(Y113/H113,0)*0.00902),"")</f>
        <v>4.5100000000000001E-2</v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19.886666666666667</v>
      </c>
      <c r="BN113" s="64">
        <f>IFERROR(Y113*I113/H113,"0")</f>
        <v>23.549999999999997</v>
      </c>
      <c r="BO113" s="64">
        <f>IFERROR(1/J113*(X113/H113),"0")</f>
        <v>3.1986531986531987E-2</v>
      </c>
      <c r="BP113" s="64">
        <f>IFERROR(1/J113*(Y113/H113),"0")</f>
        <v>3.787878787878788E-2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78</v>
      </c>
      <c r="Q115" s="751"/>
      <c r="R115" s="751"/>
      <c r="S115" s="751"/>
      <c r="T115" s="751"/>
      <c r="U115" s="751"/>
      <c r="V115" s="752"/>
      <c r="W115" s="37" t="s">
        <v>79</v>
      </c>
      <c r="X115" s="729">
        <f>IFERROR(X110/H110,"0")+IFERROR(X111/H111,"0")+IFERROR(X112/H112,"0")+IFERROR(X113/H113,"0")+IFERROR(X114/H114,"0")</f>
        <v>6.3650793650793656</v>
      </c>
      <c r="Y115" s="729">
        <f>IFERROR(Y110/H110,"0")+IFERROR(Y111/H111,"0")+IFERROR(Y112/H112,"0")+IFERROR(Y113/H113,"0")+IFERROR(Y114/H114,"0")</f>
        <v>8</v>
      </c>
      <c r="Z115" s="729">
        <f>IFERROR(IF(Z110="",0,Z110),"0")+IFERROR(IF(Z111="",0,Z111),"0")+IFERROR(IF(Z112="",0,Z112),"0")+IFERROR(IF(Z113="",0,Z113),"0")+IFERROR(IF(Z114="",0,Z114),"0")</f>
        <v>0.10204000000000001</v>
      </c>
      <c r="AA115" s="730"/>
      <c r="AB115" s="730"/>
      <c r="AC115" s="730"/>
    </row>
    <row r="116" spans="1:68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78</v>
      </c>
      <c r="Q116" s="751"/>
      <c r="R116" s="751"/>
      <c r="S116" s="751"/>
      <c r="T116" s="751"/>
      <c r="U116" s="751"/>
      <c r="V116" s="752"/>
      <c r="W116" s="37" t="s">
        <v>67</v>
      </c>
      <c r="X116" s="729">
        <f>IFERROR(SUM(X110:X114),"0")</f>
        <v>43</v>
      </c>
      <c r="Y116" s="729">
        <f>IFERROR(SUM(Y110:Y114),"0")</f>
        <v>56.099999999999994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133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67</v>
      </c>
      <c r="X118" s="727">
        <v>21</v>
      </c>
      <c r="Y118" s="728">
        <f>IFERROR(IF(X118="",0,CEILING((X118/$H118),1)*$H118),"")</f>
        <v>21.6</v>
      </c>
      <c r="Z118" s="36">
        <f>IFERROR(IF(Y118=0,"",ROUNDUP(Y118/H118,0)*0.01898),"")</f>
        <v>3.7960000000000001E-2</v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21.845833333333331</v>
      </c>
      <c r="BN118" s="64">
        <f>IFERROR(Y118*I118/H118,"0")</f>
        <v>22.47</v>
      </c>
      <c r="BO118" s="64">
        <f>IFERROR(1/J118*(X118/H118),"0")</f>
        <v>3.0381944444444444E-2</v>
      </c>
      <c r="BP118" s="64">
        <f>IFERROR(1/J118*(Y118/H118),"0")</f>
        <v>3.125E-2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67</v>
      </c>
      <c r="X120" s="727">
        <v>9</v>
      </c>
      <c r="Y120" s="728">
        <f>IFERROR(IF(X120="",0,CEILING((X120/$H120),1)*$H120),"")</f>
        <v>9.6</v>
      </c>
      <c r="Z120" s="36">
        <f>IFERROR(IF(Y120=0,"",ROUNDUP(Y120/H120,0)*0.00651),"")</f>
        <v>2.6040000000000001E-2</v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9.6750000000000007</v>
      </c>
      <c r="BN120" s="64">
        <f>IFERROR(Y120*I120/H120,"0")</f>
        <v>10.32</v>
      </c>
      <c r="BO120" s="64">
        <f>IFERROR(1/J120*(X120/H120),"0")</f>
        <v>2.0604395604395608E-2</v>
      </c>
      <c r="BP120" s="64">
        <f>IFERROR(1/J120*(Y120/H120),"0")</f>
        <v>2.197802197802198E-2</v>
      </c>
    </row>
    <row r="121" spans="1:68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78</v>
      </c>
      <c r="Q121" s="751"/>
      <c r="R121" s="751"/>
      <c r="S121" s="751"/>
      <c r="T121" s="751"/>
      <c r="U121" s="751"/>
      <c r="V121" s="752"/>
      <c r="W121" s="37" t="s">
        <v>79</v>
      </c>
      <c r="X121" s="729">
        <f>IFERROR(X118/H118,"0")+IFERROR(X119/H119,"0")+IFERROR(X120/H120,"0")</f>
        <v>5.6944444444444446</v>
      </c>
      <c r="Y121" s="729">
        <f>IFERROR(Y118/H118,"0")+IFERROR(Y119/H119,"0")+IFERROR(Y120/H120,"0")</f>
        <v>6</v>
      </c>
      <c r="Z121" s="729">
        <f>IFERROR(IF(Z118="",0,Z118),"0")+IFERROR(IF(Z119="",0,Z119),"0")+IFERROR(IF(Z120="",0,Z120),"0")</f>
        <v>6.4000000000000001E-2</v>
      </c>
      <c r="AA121" s="730"/>
      <c r="AB121" s="730"/>
      <c r="AC121" s="730"/>
    </row>
    <row r="122" spans="1:68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78</v>
      </c>
      <c r="Q122" s="751"/>
      <c r="R122" s="751"/>
      <c r="S122" s="751"/>
      <c r="T122" s="751"/>
      <c r="U122" s="751"/>
      <c r="V122" s="752"/>
      <c r="W122" s="37" t="s">
        <v>67</v>
      </c>
      <c r="X122" s="729">
        <f>IFERROR(SUM(X118:X120),"0")</f>
        <v>30</v>
      </c>
      <c r="Y122" s="729">
        <f>IFERROR(SUM(Y118:Y120),"0")</f>
        <v>31.200000000000003</v>
      </c>
      <c r="Z122" s="37"/>
      <c r="AA122" s="730"/>
      <c r="AB122" s="730"/>
      <c r="AC122" s="730"/>
    </row>
    <row r="123" spans="1:68" ht="14.25" hidden="1" customHeight="1" x14ac:dyDescent="0.25">
      <c r="A123" s="758" t="s">
        <v>62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233</v>
      </c>
      <c r="B124" s="54" t="s">
        <v>234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67</v>
      </c>
      <c r="X125" s="727">
        <v>11</v>
      </c>
      <c r="Y125" s="728">
        <f t="shared" si="15"/>
        <v>16.8</v>
      </c>
      <c r="Z125" s="36">
        <f>IFERROR(IF(Y125=0,"",ROUNDUP(Y125/H125,0)*0.01898),"")</f>
        <v>3.7960000000000001E-2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11.671785714285715</v>
      </c>
      <c r="BN125" s="64">
        <f t="shared" si="17"/>
        <v>17.826000000000001</v>
      </c>
      <c r="BO125" s="64">
        <f t="shared" si="18"/>
        <v>2.0461309523809524E-2</v>
      </c>
      <c r="BP125" s="64">
        <f t="shared" si="19"/>
        <v>3.125E-2</v>
      </c>
    </row>
    <row r="126" spans="1:68" ht="16.5" hidden="1" customHeight="1" x14ac:dyDescent="0.25">
      <c r="A126" s="54" t="s">
        <v>233</v>
      </c>
      <c r="B126" s="54" t="s">
        <v>238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6" t="s">
        <v>239</v>
      </c>
      <c r="Q126" s="732"/>
      <c r="R126" s="732"/>
      <c r="S126" s="732"/>
      <c r="T126" s="733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242</v>
      </c>
      <c r="B128" s="54" t="s">
        <v>244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101" t="s">
        <v>245</v>
      </c>
      <c r="Q128" s="732"/>
      <c r="R128" s="732"/>
      <c r="S128" s="732"/>
      <c r="T128" s="733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67</v>
      </c>
      <c r="X129" s="727">
        <v>12</v>
      </c>
      <c r="Y129" s="728">
        <f t="shared" si="15"/>
        <v>13.5</v>
      </c>
      <c r="Z129" s="36">
        <f t="shared" si="20"/>
        <v>3.2550000000000003E-2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13.12</v>
      </c>
      <c r="BN129" s="64">
        <f t="shared" si="17"/>
        <v>14.759999999999998</v>
      </c>
      <c r="BO129" s="64">
        <f t="shared" si="18"/>
        <v>2.4420024420024417E-2</v>
      </c>
      <c r="BP129" s="64">
        <f t="shared" si="19"/>
        <v>2.7472527472527476E-2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38" t="s">
        <v>250</v>
      </c>
      <c r="Q130" s="732"/>
      <c r="R130" s="732"/>
      <c r="S130" s="732"/>
      <c r="T130" s="733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78</v>
      </c>
      <c r="Q133" s="751"/>
      <c r="R133" s="751"/>
      <c r="S133" s="751"/>
      <c r="T133" s="751"/>
      <c r="U133" s="751"/>
      <c r="V133" s="752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5.7539682539682531</v>
      </c>
      <c r="Y133" s="729">
        <f>IFERROR(Y124/H124,"0")+IFERROR(Y125/H125,"0")+IFERROR(Y126/H126,"0")+IFERROR(Y127/H127,"0")+IFERROR(Y128/H128,"0")+IFERROR(Y129/H129,"0")+IFERROR(Y130/H130,"0")+IFERROR(Y131/H131,"0")+IFERROR(Y132/H132,"0")</f>
        <v>7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7.0510000000000003E-2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78</v>
      </c>
      <c r="Q134" s="751"/>
      <c r="R134" s="751"/>
      <c r="S134" s="751"/>
      <c r="T134" s="751"/>
      <c r="U134" s="751"/>
      <c r="V134" s="752"/>
      <c r="W134" s="37" t="s">
        <v>67</v>
      </c>
      <c r="X134" s="729">
        <f>IFERROR(SUM(X124:X132),"0")</f>
        <v>23</v>
      </c>
      <c r="Y134" s="729">
        <f>IFERROR(SUM(Y124:Y132),"0")</f>
        <v>30.3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173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78</v>
      </c>
      <c r="Q138" s="751"/>
      <c r="R138" s="751"/>
      <c r="S138" s="751"/>
      <c r="T138" s="751"/>
      <c r="U138" s="751"/>
      <c r="V138" s="752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78</v>
      </c>
      <c r="Q139" s="751"/>
      <c r="R139" s="751"/>
      <c r="S139" s="751"/>
      <c r="T139" s="751"/>
      <c r="U139" s="751"/>
      <c r="V139" s="752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263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88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78</v>
      </c>
      <c r="Q144" s="751"/>
      <c r="R144" s="751"/>
      <c r="S144" s="751"/>
      <c r="T144" s="751"/>
      <c r="U144" s="751"/>
      <c r="V144" s="752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78</v>
      </c>
      <c r="Q145" s="751"/>
      <c r="R145" s="751"/>
      <c r="S145" s="751"/>
      <c r="T145" s="751"/>
      <c r="U145" s="751"/>
      <c r="V145" s="752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144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78</v>
      </c>
      <c r="Q149" s="751"/>
      <c r="R149" s="751"/>
      <c r="S149" s="751"/>
      <c r="T149" s="751"/>
      <c r="U149" s="751"/>
      <c r="V149" s="752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78</v>
      </c>
      <c r="Q150" s="751"/>
      <c r="R150" s="751"/>
      <c r="S150" s="751"/>
      <c r="T150" s="751"/>
      <c r="U150" s="751"/>
      <c r="V150" s="752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62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78</v>
      </c>
      <c r="Q154" s="751"/>
      <c r="R154" s="751"/>
      <c r="S154" s="751"/>
      <c r="T154" s="751"/>
      <c r="U154" s="751"/>
      <c r="V154" s="752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78</v>
      </c>
      <c r="Q155" s="751"/>
      <c r="R155" s="751"/>
      <c r="S155" s="751"/>
      <c r="T155" s="751"/>
      <c r="U155" s="751"/>
      <c r="V155" s="752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86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88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78</v>
      </c>
      <c r="Q159" s="751"/>
      <c r="R159" s="751"/>
      <c r="S159" s="751"/>
      <c r="T159" s="751"/>
      <c r="U159" s="751"/>
      <c r="V159" s="752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78</v>
      </c>
      <c r="Q160" s="751"/>
      <c r="R160" s="751"/>
      <c r="S160" s="751"/>
      <c r="T160" s="751"/>
      <c r="U160" s="751"/>
      <c r="V160" s="752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144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78</v>
      </c>
      <c r="Q167" s="751"/>
      <c r="R167" s="751"/>
      <c r="S167" s="751"/>
      <c r="T167" s="751"/>
      <c r="U167" s="751"/>
      <c r="V167" s="752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78</v>
      </c>
      <c r="Q168" s="751"/>
      <c r="R168" s="751"/>
      <c r="S168" s="751"/>
      <c r="T168" s="751"/>
      <c r="U168" s="751"/>
      <c r="V168" s="752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62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78</v>
      </c>
      <c r="Q172" s="751"/>
      <c r="R172" s="751"/>
      <c r="S172" s="751"/>
      <c r="T172" s="751"/>
      <c r="U172" s="751"/>
      <c r="V172" s="752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78</v>
      </c>
      <c r="Q173" s="751"/>
      <c r="R173" s="751"/>
      <c r="S173" s="751"/>
      <c r="T173" s="751"/>
      <c r="U173" s="751"/>
      <c r="V173" s="752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298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133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67</v>
      </c>
      <c r="X177" s="727">
        <v>6</v>
      </c>
      <c r="Y177" s="728">
        <f>IFERROR(IF(X177="",0,CEILING((X177/$H177),1)*$H177),"")</f>
        <v>7.92</v>
      </c>
      <c r="Z177" s="36">
        <f>IFERROR(IF(Y177=0,"",ROUNDUP(Y177/H177,0)*0.00502),"")</f>
        <v>2.0080000000000001E-2</v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6.3030303030303036</v>
      </c>
      <c r="BN177" s="64">
        <f>IFERROR(Y177*I177/H177,"0")</f>
        <v>8.32</v>
      </c>
      <c r="BO177" s="64">
        <f>IFERROR(1/J177*(X177/H177),"0")</f>
        <v>1.2950012950012951E-2</v>
      </c>
      <c r="BP177" s="64">
        <f>IFERROR(1/J177*(Y177/H177),"0")</f>
        <v>1.7094017094017096E-2</v>
      </c>
    </row>
    <row r="178" spans="1:68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78</v>
      </c>
      <c r="Q178" s="751"/>
      <c r="R178" s="751"/>
      <c r="S178" s="751"/>
      <c r="T178" s="751"/>
      <c r="U178" s="751"/>
      <c r="V178" s="752"/>
      <c r="W178" s="37" t="s">
        <v>79</v>
      </c>
      <c r="X178" s="729">
        <f>IFERROR(X177/H177,"0")</f>
        <v>3.0303030303030303</v>
      </c>
      <c r="Y178" s="729">
        <f>IFERROR(Y177/H177,"0")</f>
        <v>4</v>
      </c>
      <c r="Z178" s="729">
        <f>IFERROR(IF(Z177="",0,Z177),"0")</f>
        <v>2.0080000000000001E-2</v>
      </c>
      <c r="AA178" s="730"/>
      <c r="AB178" s="730"/>
      <c r="AC178" s="730"/>
    </row>
    <row r="179" spans="1:68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78</v>
      </c>
      <c r="Q179" s="751"/>
      <c r="R179" s="751"/>
      <c r="S179" s="751"/>
      <c r="T179" s="751"/>
      <c r="U179" s="751"/>
      <c r="V179" s="752"/>
      <c r="W179" s="37" t="s">
        <v>67</v>
      </c>
      <c r="X179" s="729">
        <f>IFERROR(SUM(X177:X177),"0")</f>
        <v>6</v>
      </c>
      <c r="Y179" s="729">
        <f>IFERROR(SUM(Y177:Y177),"0")</f>
        <v>7.92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144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67</v>
      </c>
      <c r="X181" s="727">
        <v>58</v>
      </c>
      <c r="Y181" s="728">
        <f t="shared" ref="Y181:Y189" si="21">IFERROR(IF(X181="",0,CEILING((X181/$H181),1)*$H181),"")</f>
        <v>58.800000000000004</v>
      </c>
      <c r="Z181" s="36">
        <f>IFERROR(IF(Y181=0,"",ROUNDUP(Y181/H181,0)*0.00902),"")</f>
        <v>0.12628</v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61.728571428571421</v>
      </c>
      <c r="BN181" s="64">
        <f t="shared" ref="BN181:BN189" si="23">IFERROR(Y181*I181/H181,"0")</f>
        <v>62.58</v>
      </c>
      <c r="BO181" s="64">
        <f t="shared" ref="BO181:BO189" si="24">IFERROR(1/J181*(X181/H181),"0")</f>
        <v>0.10461760461760461</v>
      </c>
      <c r="BP181" s="64">
        <f t="shared" ref="BP181:BP189" si="25">IFERROR(1/J181*(Y181/H181),"0")</f>
        <v>0.10606060606060606</v>
      </c>
    </row>
    <row r="182" spans="1:68" ht="27" hidden="1" customHeight="1" x14ac:dyDescent="0.25">
      <c r="A182" s="54" t="s">
        <v>305</v>
      </c>
      <c r="B182" s="54" t="s">
        <v>306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67</v>
      </c>
      <c r="X183" s="727">
        <v>68</v>
      </c>
      <c r="Y183" s="728">
        <f t="shared" si="21"/>
        <v>71.400000000000006</v>
      </c>
      <c r="Z183" s="36">
        <f>IFERROR(IF(Y183=0,"",ROUNDUP(Y183/H183,0)*0.00902),"")</f>
        <v>0.15334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71.399999999999991</v>
      </c>
      <c r="BN183" s="64">
        <f t="shared" si="23"/>
        <v>74.97</v>
      </c>
      <c r="BO183" s="64">
        <f t="shared" si="24"/>
        <v>0.12265512265512266</v>
      </c>
      <c r="BP183" s="64">
        <f t="shared" si="25"/>
        <v>0.12878787878787878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67</v>
      </c>
      <c r="X184" s="727">
        <v>21</v>
      </c>
      <c r="Y184" s="728">
        <f t="shared" si="21"/>
        <v>21</v>
      </c>
      <c r="Z184" s="36">
        <f>IFERROR(IF(Y184=0,"",ROUNDUP(Y184/H184,0)*0.00502),"")</f>
        <v>5.0200000000000002E-2</v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22.299999999999997</v>
      </c>
      <c r="BN184" s="64">
        <f t="shared" si="23"/>
        <v>22.299999999999997</v>
      </c>
      <c r="BO184" s="64">
        <f t="shared" si="24"/>
        <v>4.2735042735042736E-2</v>
      </c>
      <c r="BP184" s="64">
        <f t="shared" si="25"/>
        <v>4.2735042735042736E-2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315</v>
      </c>
      <c r="B186" s="54" t="s">
        <v>316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094" t="s">
        <v>317</v>
      </c>
      <c r="Q186" s="732"/>
      <c r="R186" s="732"/>
      <c r="S186" s="732"/>
      <c r="T186" s="733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67</v>
      </c>
      <c r="X187" s="727">
        <v>18</v>
      </c>
      <c r="Y187" s="728">
        <f t="shared" si="21"/>
        <v>18.900000000000002</v>
      </c>
      <c r="Z187" s="36">
        <f>IFERROR(IF(Y187=0,"",ROUNDUP(Y187/H187,0)*0.00502),"")</f>
        <v>4.5179999999999998E-2</v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18.857142857142858</v>
      </c>
      <c r="BN187" s="64">
        <f t="shared" si="23"/>
        <v>19.8</v>
      </c>
      <c r="BO187" s="64">
        <f t="shared" si="24"/>
        <v>3.6630036630036632E-2</v>
      </c>
      <c r="BP187" s="64">
        <f t="shared" si="25"/>
        <v>3.8461538461538464E-2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323</v>
      </c>
      <c r="B189" s="54" t="s">
        <v>324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78</v>
      </c>
      <c r="Q190" s="751"/>
      <c r="R190" s="751"/>
      <c r="S190" s="751"/>
      <c r="T190" s="751"/>
      <c r="U190" s="751"/>
      <c r="V190" s="752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48.571428571428569</v>
      </c>
      <c r="Y190" s="729">
        <f>IFERROR(Y181/H181,"0")+IFERROR(Y182/H182,"0")+IFERROR(Y183/H183,"0")+IFERROR(Y184/H184,"0")+IFERROR(Y185/H185,"0")+IFERROR(Y186/H186,"0")+IFERROR(Y187/H187,"0")+IFERROR(Y188/H188,"0")+IFERROR(Y189/H189,"0")</f>
        <v>50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0.375</v>
      </c>
      <c r="AA190" s="730"/>
      <c r="AB190" s="730"/>
      <c r="AC190" s="730"/>
    </row>
    <row r="191" spans="1:68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78</v>
      </c>
      <c r="Q191" s="751"/>
      <c r="R191" s="751"/>
      <c r="S191" s="751"/>
      <c r="T191" s="751"/>
      <c r="U191" s="751"/>
      <c r="V191" s="752"/>
      <c r="W191" s="37" t="s">
        <v>67</v>
      </c>
      <c r="X191" s="729">
        <f>IFERROR(SUM(X181:X189),"0")</f>
        <v>165</v>
      </c>
      <c r="Y191" s="729">
        <f>IFERROR(SUM(Y181:Y189),"0")</f>
        <v>170.10000000000002</v>
      </c>
      <c r="Z191" s="37"/>
      <c r="AA191" s="730"/>
      <c r="AB191" s="730"/>
      <c r="AC191" s="730"/>
    </row>
    <row r="192" spans="1:68" ht="16.5" hidden="1" customHeight="1" x14ac:dyDescent="0.25">
      <c r="A192" s="757" t="s">
        <v>326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88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327</v>
      </c>
      <c r="B194" s="54" t="s">
        <v>328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330</v>
      </c>
      <c r="B195" s="54" t="s">
        <v>331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78</v>
      </c>
      <c r="Q196" s="751"/>
      <c r="R196" s="751"/>
      <c r="S196" s="751"/>
      <c r="T196" s="751"/>
      <c r="U196" s="751"/>
      <c r="V196" s="752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78</v>
      </c>
      <c r="Q197" s="751"/>
      <c r="R197" s="751"/>
      <c r="S197" s="751"/>
      <c r="T197" s="751"/>
      <c r="U197" s="751"/>
      <c r="V197" s="752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133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332</v>
      </c>
      <c r="B199" s="54" t="s">
        <v>333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335</v>
      </c>
      <c r="B200" s="54" t="s">
        <v>336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78</v>
      </c>
      <c r="Q201" s="751"/>
      <c r="R201" s="751"/>
      <c r="S201" s="751"/>
      <c r="T201" s="751"/>
      <c r="U201" s="751"/>
      <c r="V201" s="752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78</v>
      </c>
      <c r="Q202" s="751"/>
      <c r="R202" s="751"/>
      <c r="S202" s="751"/>
      <c r="T202" s="751"/>
      <c r="U202" s="751"/>
      <c r="V202" s="752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144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67</v>
      </c>
      <c r="X204" s="727">
        <v>57</v>
      </c>
      <c r="Y204" s="728">
        <f t="shared" ref="Y204:Y211" si="26">IFERROR(IF(X204="",0,CEILING((X204/$H204),1)*$H204),"")</f>
        <v>59.400000000000006</v>
      </c>
      <c r="Z204" s="36">
        <f>IFERROR(IF(Y204=0,"",ROUNDUP(Y204/H204,0)*0.00902),"")</f>
        <v>9.9220000000000003E-2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59.216666666666669</v>
      </c>
      <c r="BN204" s="64">
        <f t="shared" ref="BN204:BN211" si="28">IFERROR(Y204*I204/H204,"0")</f>
        <v>61.71</v>
      </c>
      <c r="BO204" s="64">
        <f t="shared" ref="BO204:BO211" si="29">IFERROR(1/J204*(X204/H204),"0")</f>
        <v>7.9966329966329963E-2</v>
      </c>
      <c r="BP204" s="64">
        <f t="shared" ref="BP204:BP211" si="30">IFERROR(1/J204*(Y204/H204),"0")</f>
        <v>8.3333333333333343E-2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67</v>
      </c>
      <c r="X205" s="727">
        <v>92</v>
      </c>
      <c r="Y205" s="728">
        <f t="shared" si="26"/>
        <v>97.2</v>
      </c>
      <c r="Z205" s="36">
        <f>IFERROR(IF(Y205=0,"",ROUNDUP(Y205/H205,0)*0.00902),"")</f>
        <v>0.16236</v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95.577777777777769</v>
      </c>
      <c r="BN205" s="64">
        <f t="shared" si="28"/>
        <v>100.98</v>
      </c>
      <c r="BO205" s="64">
        <f t="shared" si="29"/>
        <v>0.12906846240179573</v>
      </c>
      <c r="BP205" s="64">
        <f t="shared" si="30"/>
        <v>0.13636363636363635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67</v>
      </c>
      <c r="X207" s="727">
        <v>81</v>
      </c>
      <c r="Y207" s="728">
        <f t="shared" si="26"/>
        <v>81</v>
      </c>
      <c r="Z207" s="36">
        <f>IFERROR(IF(Y207=0,"",ROUNDUP(Y207/H207,0)*0.00902),"")</f>
        <v>0.1353</v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84.15</v>
      </c>
      <c r="BN207" s="64">
        <f t="shared" si="28"/>
        <v>84.15</v>
      </c>
      <c r="BO207" s="64">
        <f t="shared" si="29"/>
        <v>0.11363636363636363</v>
      </c>
      <c r="BP207" s="64">
        <f t="shared" si="30"/>
        <v>0.11363636363636363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67</v>
      </c>
      <c r="X208" s="727">
        <v>9</v>
      </c>
      <c r="Y208" s="728">
        <f t="shared" si="26"/>
        <v>9</v>
      </c>
      <c r="Z208" s="36">
        <f>IFERROR(IF(Y208=0,"",ROUNDUP(Y208/H208,0)*0.00502),"")</f>
        <v>2.5100000000000001E-2</v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9.65</v>
      </c>
      <c r="BN208" s="64">
        <f t="shared" si="28"/>
        <v>9.65</v>
      </c>
      <c r="BO208" s="64">
        <f t="shared" si="29"/>
        <v>2.1367521367521368E-2</v>
      </c>
      <c r="BP208" s="64">
        <f t="shared" si="30"/>
        <v>2.1367521367521368E-2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67</v>
      </c>
      <c r="X209" s="727">
        <v>7</v>
      </c>
      <c r="Y209" s="728">
        <f t="shared" si="26"/>
        <v>7.2</v>
      </c>
      <c r="Z209" s="36">
        <f>IFERROR(IF(Y209=0,"",ROUNDUP(Y209/H209,0)*0.00502),"")</f>
        <v>2.0080000000000001E-2</v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7.3888888888888884</v>
      </c>
      <c r="BN209" s="64">
        <f t="shared" si="28"/>
        <v>7.6</v>
      </c>
      <c r="BO209" s="64">
        <f t="shared" si="29"/>
        <v>1.6619183285849954E-2</v>
      </c>
      <c r="BP209" s="64">
        <f t="shared" si="30"/>
        <v>1.7094017094017096E-2</v>
      </c>
    </row>
    <row r="210" spans="1:68" ht="27" hidden="1" customHeight="1" x14ac:dyDescent="0.25">
      <c r="A210" s="54" t="s">
        <v>353</v>
      </c>
      <c r="B210" s="54" t="s">
        <v>354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67</v>
      </c>
      <c r="X211" s="727">
        <v>10</v>
      </c>
      <c r="Y211" s="728">
        <f t="shared" si="26"/>
        <v>10.8</v>
      </c>
      <c r="Z211" s="36">
        <f>IFERROR(IF(Y211=0,"",ROUNDUP(Y211/H211,0)*0.00502),"")</f>
        <v>3.0120000000000001E-2</v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10.555555555555555</v>
      </c>
      <c r="BN211" s="64">
        <f t="shared" si="28"/>
        <v>11.4</v>
      </c>
      <c r="BO211" s="64">
        <f t="shared" si="29"/>
        <v>2.3741690408357077E-2</v>
      </c>
      <c r="BP211" s="64">
        <f t="shared" si="30"/>
        <v>2.5641025641025644E-2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78</v>
      </c>
      <c r="Q212" s="751"/>
      <c r="R212" s="751"/>
      <c r="S212" s="751"/>
      <c r="T212" s="751"/>
      <c r="U212" s="751"/>
      <c r="V212" s="752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57.037037037037031</v>
      </c>
      <c r="Y212" s="729">
        <f>IFERROR(Y204/H204,"0")+IFERROR(Y205/H205,"0")+IFERROR(Y206/H206,"0")+IFERROR(Y207/H207,"0")+IFERROR(Y208/H208,"0")+IFERROR(Y209/H209,"0")+IFERROR(Y210/H210,"0")+IFERROR(Y211/H211,"0")</f>
        <v>59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0.47217999999999999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78</v>
      </c>
      <c r="Q213" s="751"/>
      <c r="R213" s="751"/>
      <c r="S213" s="751"/>
      <c r="T213" s="751"/>
      <c r="U213" s="751"/>
      <c r="V213" s="752"/>
      <c r="W213" s="37" t="s">
        <v>67</v>
      </c>
      <c r="X213" s="729">
        <f>IFERROR(SUM(X204:X211),"0")</f>
        <v>256</v>
      </c>
      <c r="Y213" s="729">
        <f>IFERROR(SUM(Y204:Y211),"0")</f>
        <v>264.60000000000002</v>
      </c>
      <c r="Z213" s="37"/>
      <c r="AA213" s="730"/>
      <c r="AB213" s="730"/>
      <c r="AC213" s="730"/>
    </row>
    <row r="214" spans="1:68" ht="14.25" hidden="1" customHeight="1" x14ac:dyDescent="0.25">
      <c r="A214" s="758" t="s">
        <v>62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357</v>
      </c>
      <c r="B215" s="54" t="s">
        <v>358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67</v>
      </c>
      <c r="X216" s="727">
        <v>39</v>
      </c>
      <c r="Y216" s="728">
        <f t="shared" si="31"/>
        <v>39</v>
      </c>
      <c r="Z216" s="36">
        <f>IFERROR(IF(Y216=0,"",ROUNDUP(Y216/H216,0)*0.01898),"")</f>
        <v>9.4899999999999998E-2</v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41.595000000000006</v>
      </c>
      <c r="BN216" s="64">
        <f t="shared" si="33"/>
        <v>41.595000000000006</v>
      </c>
      <c r="BO216" s="64">
        <f t="shared" si="34"/>
        <v>7.8125E-2</v>
      </c>
      <c r="BP216" s="64">
        <f t="shared" si="35"/>
        <v>7.8125E-2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67</v>
      </c>
      <c r="X218" s="727">
        <v>9</v>
      </c>
      <c r="Y218" s="728">
        <f t="shared" si="31"/>
        <v>17.399999999999999</v>
      </c>
      <c r="Z218" s="36">
        <f>IFERROR(IF(Y218=0,"",ROUNDUP(Y218/H218,0)*0.01898),"")</f>
        <v>3.7960000000000001E-2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9.5368965517241371</v>
      </c>
      <c r="BN218" s="64">
        <f t="shared" si="33"/>
        <v>18.437999999999999</v>
      </c>
      <c r="BO218" s="64">
        <f t="shared" si="34"/>
        <v>1.6163793103448277E-2</v>
      </c>
      <c r="BP218" s="64">
        <f t="shared" si="35"/>
        <v>3.125E-2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67</v>
      </c>
      <c r="X219" s="727">
        <v>86</v>
      </c>
      <c r="Y219" s="728">
        <f t="shared" si="31"/>
        <v>86.399999999999991</v>
      </c>
      <c r="Z219" s="36">
        <f t="shared" ref="Z219:Z226" si="36">IFERROR(IF(Y219=0,"",ROUNDUP(Y219/H219,0)*0.00651),"")</f>
        <v>0.23436000000000001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95.675000000000011</v>
      </c>
      <c r="BN219" s="64">
        <f t="shared" si="33"/>
        <v>96.11999999999999</v>
      </c>
      <c r="BO219" s="64">
        <f t="shared" si="34"/>
        <v>0.19688644688644691</v>
      </c>
      <c r="BP219" s="64">
        <f t="shared" si="35"/>
        <v>0.19780219780219782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67</v>
      </c>
      <c r="X221" s="727">
        <v>64</v>
      </c>
      <c r="Y221" s="728">
        <f t="shared" si="31"/>
        <v>64.8</v>
      </c>
      <c r="Z221" s="36">
        <f t="shared" si="36"/>
        <v>0.17577000000000001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70.720000000000013</v>
      </c>
      <c r="BN221" s="64">
        <f t="shared" si="33"/>
        <v>71.604000000000013</v>
      </c>
      <c r="BO221" s="64">
        <f t="shared" si="34"/>
        <v>0.14652014652014653</v>
      </c>
      <c r="BP221" s="64">
        <f t="shared" si="35"/>
        <v>0.14835164835164835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67</v>
      </c>
      <c r="X222" s="727">
        <v>44</v>
      </c>
      <c r="Y222" s="728">
        <f t="shared" si="31"/>
        <v>45.6</v>
      </c>
      <c r="Z222" s="36">
        <f t="shared" si="36"/>
        <v>0.12369000000000001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48.620000000000005</v>
      </c>
      <c r="BN222" s="64">
        <f t="shared" si="33"/>
        <v>50.388000000000005</v>
      </c>
      <c r="BO222" s="64">
        <f t="shared" si="34"/>
        <v>0.10073260073260075</v>
      </c>
      <c r="BP222" s="64">
        <f t="shared" si="35"/>
        <v>0.1043956043956044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67</v>
      </c>
      <c r="X224" s="727">
        <v>43</v>
      </c>
      <c r="Y224" s="728">
        <f t="shared" si="31"/>
        <v>43.199999999999996</v>
      </c>
      <c r="Z224" s="36">
        <f t="shared" si="36"/>
        <v>0.11718000000000001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47.515000000000001</v>
      </c>
      <c r="BN224" s="64">
        <f t="shared" si="33"/>
        <v>47.736000000000004</v>
      </c>
      <c r="BO224" s="64">
        <f t="shared" si="34"/>
        <v>9.8443223443223454E-2</v>
      </c>
      <c r="BP224" s="64">
        <f t="shared" si="35"/>
        <v>9.8901098901098911E-2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67</v>
      </c>
      <c r="X225" s="727">
        <v>55</v>
      </c>
      <c r="Y225" s="728">
        <f t="shared" si="31"/>
        <v>55.199999999999996</v>
      </c>
      <c r="Z225" s="36">
        <f t="shared" si="36"/>
        <v>0.14973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60.912500000000001</v>
      </c>
      <c r="BN225" s="64">
        <f t="shared" si="33"/>
        <v>61.134</v>
      </c>
      <c r="BO225" s="64">
        <f t="shared" si="34"/>
        <v>0.12591575091575094</v>
      </c>
      <c r="BP225" s="64">
        <f t="shared" si="35"/>
        <v>0.1263736263736264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78</v>
      </c>
      <c r="Q227" s="751"/>
      <c r="R227" s="751"/>
      <c r="S227" s="751"/>
      <c r="T227" s="751"/>
      <c r="U227" s="751"/>
      <c r="V227" s="752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127.70114942528738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130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0.93359000000000003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78</v>
      </c>
      <c r="Q228" s="751"/>
      <c r="R228" s="751"/>
      <c r="S228" s="751"/>
      <c r="T228" s="751"/>
      <c r="U228" s="751"/>
      <c r="V228" s="752"/>
      <c r="W228" s="37" t="s">
        <v>67</v>
      </c>
      <c r="X228" s="729">
        <f>IFERROR(SUM(X215:X226),"0")</f>
        <v>340</v>
      </c>
      <c r="Y228" s="729">
        <f>IFERROR(SUM(Y215:Y226),"0")</f>
        <v>351.59999999999997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173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390</v>
      </c>
      <c r="B230" s="54" t="s">
        <v>391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37" t="s">
        <v>392</v>
      </c>
      <c r="Q230" s="732"/>
      <c r="R230" s="732"/>
      <c r="S230" s="732"/>
      <c r="T230" s="733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67</v>
      </c>
      <c r="X232" s="727">
        <v>2</v>
      </c>
      <c r="Y232" s="728">
        <f>IFERROR(IF(X232="",0,CEILING((X232/$H232),1)*$H232),"")</f>
        <v>2.4</v>
      </c>
      <c r="Z232" s="36">
        <f>IFERROR(IF(Y232=0,"",ROUNDUP(Y232/H232,0)*0.00651),"")</f>
        <v>6.5100000000000002E-3</v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2.2100000000000004</v>
      </c>
      <c r="BN232" s="64">
        <f>IFERROR(Y232*I232/H232,"0")</f>
        <v>2.6520000000000001</v>
      </c>
      <c r="BO232" s="64">
        <f>IFERROR(1/J232*(X232/H232),"0")</f>
        <v>4.578754578754579E-3</v>
      </c>
      <c r="BP232" s="64">
        <f>IFERROR(1/J232*(Y232/H232),"0")</f>
        <v>5.4945054945054949E-3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78</v>
      </c>
      <c r="Q234" s="751"/>
      <c r="R234" s="751"/>
      <c r="S234" s="751"/>
      <c r="T234" s="751"/>
      <c r="U234" s="751"/>
      <c r="V234" s="752"/>
      <c r="W234" s="37" t="s">
        <v>79</v>
      </c>
      <c r="X234" s="729">
        <f>IFERROR(X230/H230,"0")+IFERROR(X231/H231,"0")+IFERROR(X232/H232,"0")+IFERROR(X233/H233,"0")</f>
        <v>0.83333333333333337</v>
      </c>
      <c r="Y234" s="729">
        <f>IFERROR(Y230/H230,"0")+IFERROR(Y231/H231,"0")+IFERROR(Y232/H232,"0")+IFERROR(Y233/H233,"0")</f>
        <v>1</v>
      </c>
      <c r="Z234" s="729">
        <f>IFERROR(IF(Z230="",0,Z230),"0")+IFERROR(IF(Z231="",0,Z231),"0")+IFERROR(IF(Z232="",0,Z232),"0")+IFERROR(IF(Z233="",0,Z233),"0")</f>
        <v>6.5100000000000002E-3</v>
      </c>
      <c r="AA234" s="730"/>
      <c r="AB234" s="730"/>
      <c r="AC234" s="730"/>
    </row>
    <row r="235" spans="1:68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78</v>
      </c>
      <c r="Q235" s="751"/>
      <c r="R235" s="751"/>
      <c r="S235" s="751"/>
      <c r="T235" s="751"/>
      <c r="U235" s="751"/>
      <c r="V235" s="752"/>
      <c r="W235" s="37" t="s">
        <v>67</v>
      </c>
      <c r="X235" s="729">
        <f>IFERROR(SUM(X230:X233),"0")</f>
        <v>2</v>
      </c>
      <c r="Y235" s="729">
        <f>IFERROR(SUM(Y230:Y233),"0")</f>
        <v>2.4</v>
      </c>
      <c r="Z235" s="37"/>
      <c r="AA235" s="730"/>
      <c r="AB235" s="730"/>
      <c r="AC235" s="730"/>
    </row>
    <row r="236" spans="1:68" ht="16.5" hidden="1" customHeight="1" x14ac:dyDescent="0.25">
      <c r="A236" s="757" t="s">
        <v>402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88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403</v>
      </c>
      <c r="B238" s="54" t="s">
        <v>404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78</v>
      </c>
      <c r="Q242" s="751"/>
      <c r="R242" s="751"/>
      <c r="S242" s="751"/>
      <c r="T242" s="751"/>
      <c r="U242" s="751"/>
      <c r="V242" s="752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78</v>
      </c>
      <c r="Q243" s="751"/>
      <c r="R243" s="751"/>
      <c r="S243" s="751"/>
      <c r="T243" s="751"/>
      <c r="U243" s="751"/>
      <c r="V243" s="752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413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88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414</v>
      </c>
      <c r="B246" s="54" t="s">
        <v>415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414</v>
      </c>
      <c r="B247" s="54" t="s">
        <v>417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420</v>
      </c>
      <c r="B248" s="54" t="s">
        <v>421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423</v>
      </c>
      <c r="B250" s="54" t="s">
        <v>426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78</v>
      </c>
      <c r="Q255" s="751"/>
      <c r="R255" s="751"/>
      <c r="S255" s="751"/>
      <c r="T255" s="751"/>
      <c r="U255" s="751"/>
      <c r="V255" s="752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78</v>
      </c>
      <c r="Q256" s="751"/>
      <c r="R256" s="751"/>
      <c r="S256" s="751"/>
      <c r="T256" s="751"/>
      <c r="U256" s="751"/>
      <c r="V256" s="752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133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436</v>
      </c>
      <c r="B258" s="54" t="s">
        <v>437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78</v>
      </c>
      <c r="Q259" s="751"/>
      <c r="R259" s="751"/>
      <c r="S259" s="751"/>
      <c r="T259" s="751"/>
      <c r="U259" s="751"/>
      <c r="V259" s="752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78</v>
      </c>
      <c r="Q260" s="751"/>
      <c r="R260" s="751"/>
      <c r="S260" s="751"/>
      <c r="T260" s="751"/>
      <c r="U260" s="751"/>
      <c r="V260" s="752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439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88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440</v>
      </c>
      <c r="B263" s="54" t="s">
        <v>441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443</v>
      </c>
      <c r="B265" s="54" t="s">
        <v>446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448</v>
      </c>
      <c r="B266" s="54" t="s">
        <v>449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451</v>
      </c>
      <c r="B267" s="54" t="s">
        <v>452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454</v>
      </c>
      <c r="B268" s="54" t="s">
        <v>455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457</v>
      </c>
      <c r="B269" s="54" t="s">
        <v>458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460</v>
      </c>
      <c r="B270" s="54" t="s">
        <v>461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463</v>
      </c>
      <c r="B271" s="54" t="s">
        <v>464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78</v>
      </c>
      <c r="Q272" s="751"/>
      <c r="R272" s="751"/>
      <c r="S272" s="751"/>
      <c r="T272" s="751"/>
      <c r="U272" s="751"/>
      <c r="V272" s="752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78</v>
      </c>
      <c r="Q273" s="751"/>
      <c r="R273" s="751"/>
      <c r="S273" s="751"/>
      <c r="T273" s="751"/>
      <c r="U273" s="751"/>
      <c r="V273" s="752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466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88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467</v>
      </c>
      <c r="B276" s="54" t="s">
        <v>468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78</v>
      </c>
      <c r="Q277" s="751"/>
      <c r="R277" s="751"/>
      <c r="S277" s="751"/>
      <c r="T277" s="751"/>
      <c r="U277" s="751"/>
      <c r="V277" s="752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78</v>
      </c>
      <c r="Q278" s="751"/>
      <c r="R278" s="751"/>
      <c r="S278" s="751"/>
      <c r="T278" s="751"/>
      <c r="U278" s="751"/>
      <c r="V278" s="752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469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88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470</v>
      </c>
      <c r="B281" s="54" t="s">
        <v>471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472</v>
      </c>
      <c r="B282" s="54" t="s">
        <v>473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475</v>
      </c>
      <c r="B283" s="54" t="s">
        <v>476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78</v>
      </c>
      <c r="Q284" s="751"/>
      <c r="R284" s="751"/>
      <c r="S284" s="751"/>
      <c r="T284" s="751"/>
      <c r="U284" s="751"/>
      <c r="V284" s="752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78</v>
      </c>
      <c r="Q285" s="751"/>
      <c r="R285" s="751"/>
      <c r="S285" s="751"/>
      <c r="T285" s="751"/>
      <c r="U285" s="751"/>
      <c r="V285" s="752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478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62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479</v>
      </c>
      <c r="B288" s="54" t="s">
        <v>480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482</v>
      </c>
      <c r="B289" s="54" t="s">
        <v>483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67</v>
      </c>
      <c r="X290" s="727">
        <v>19</v>
      </c>
      <c r="Y290" s="728">
        <f>IFERROR(IF(X290="",0,CEILING((X290/$H290),1)*$H290),"")</f>
        <v>19.2</v>
      </c>
      <c r="Z290" s="36">
        <f>IFERROR(IF(Y290=0,"",ROUNDUP(Y290/H290,0)*0.00651),"")</f>
        <v>5.2080000000000001E-2</v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20.995000000000005</v>
      </c>
      <c r="BN290" s="64">
        <f>IFERROR(Y290*I290/H290,"0")</f>
        <v>21.216000000000001</v>
      </c>
      <c r="BO290" s="64">
        <f>IFERROR(1/J290*(X290/H290),"0")</f>
        <v>4.3498168498168503E-2</v>
      </c>
      <c r="BP290" s="64">
        <f>IFERROR(1/J290*(Y290/H290),"0")</f>
        <v>4.3956043956043959E-2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67</v>
      </c>
      <c r="X291" s="727">
        <v>44</v>
      </c>
      <c r="Y291" s="728">
        <f>IFERROR(IF(X291="",0,CEILING((X291/$H291),1)*$H291),"")</f>
        <v>45.6</v>
      </c>
      <c r="Z291" s="36">
        <f>IFERROR(IF(Y291=0,"",ROUNDUP(Y291/H291,0)*0.00651),"")</f>
        <v>0.12369000000000001</v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47.300000000000004</v>
      </c>
      <c r="BN291" s="64">
        <f>IFERROR(Y291*I291/H291,"0")</f>
        <v>49.02</v>
      </c>
      <c r="BO291" s="64">
        <f>IFERROR(1/J291*(X291/H291),"0")</f>
        <v>0.10073260073260075</v>
      </c>
      <c r="BP291" s="64">
        <f>IFERROR(1/J291*(Y291/H291),"0")</f>
        <v>0.1043956043956044</v>
      </c>
    </row>
    <row r="292" spans="1:68" ht="37.5" hidden="1" customHeight="1" x14ac:dyDescent="0.25">
      <c r="A292" s="54" t="s">
        <v>491</v>
      </c>
      <c r="B292" s="54" t="s">
        <v>492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78</v>
      </c>
      <c r="Q293" s="751"/>
      <c r="R293" s="751"/>
      <c r="S293" s="751"/>
      <c r="T293" s="751"/>
      <c r="U293" s="751"/>
      <c r="V293" s="752"/>
      <c r="W293" s="37" t="s">
        <v>79</v>
      </c>
      <c r="X293" s="729">
        <f>IFERROR(X288/H288,"0")+IFERROR(X289/H289,"0")+IFERROR(X290/H290,"0")+IFERROR(X291/H291,"0")+IFERROR(X292/H292,"0")</f>
        <v>26.250000000000004</v>
      </c>
      <c r="Y293" s="729">
        <f>IFERROR(Y288/H288,"0")+IFERROR(Y289/H289,"0")+IFERROR(Y290/H290,"0")+IFERROR(Y291/H291,"0")+IFERROR(Y292/H292,"0")</f>
        <v>27</v>
      </c>
      <c r="Z293" s="729">
        <f>IFERROR(IF(Z288="",0,Z288),"0")+IFERROR(IF(Z289="",0,Z289),"0")+IFERROR(IF(Z290="",0,Z290),"0")+IFERROR(IF(Z291="",0,Z291),"0")+IFERROR(IF(Z292="",0,Z292),"0")</f>
        <v>0.17577000000000001</v>
      </c>
      <c r="AA293" s="730"/>
      <c r="AB293" s="730"/>
      <c r="AC293" s="730"/>
    </row>
    <row r="294" spans="1:68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78</v>
      </c>
      <c r="Q294" s="751"/>
      <c r="R294" s="751"/>
      <c r="S294" s="751"/>
      <c r="T294" s="751"/>
      <c r="U294" s="751"/>
      <c r="V294" s="752"/>
      <c r="W294" s="37" t="s">
        <v>67</v>
      </c>
      <c r="X294" s="729">
        <f>IFERROR(SUM(X288:X292),"0")</f>
        <v>63</v>
      </c>
      <c r="Y294" s="729">
        <f>IFERROR(SUM(Y288:Y292),"0")</f>
        <v>64.8</v>
      </c>
      <c r="Z294" s="37"/>
      <c r="AA294" s="730"/>
      <c r="AB294" s="730"/>
      <c r="AC294" s="730"/>
    </row>
    <row r="295" spans="1:68" ht="16.5" hidden="1" customHeight="1" x14ac:dyDescent="0.25">
      <c r="A295" s="757" t="s">
        <v>494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88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495</v>
      </c>
      <c r="B297" s="54" t="s">
        <v>496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78</v>
      </c>
      <c r="Q298" s="751"/>
      <c r="R298" s="751"/>
      <c r="S298" s="751"/>
      <c r="T298" s="751"/>
      <c r="U298" s="751"/>
      <c r="V298" s="752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78</v>
      </c>
      <c r="Q299" s="751"/>
      <c r="R299" s="751"/>
      <c r="S299" s="751"/>
      <c r="T299" s="751"/>
      <c r="U299" s="751"/>
      <c r="V299" s="752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144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498</v>
      </c>
      <c r="B301" s="54" t="s">
        <v>499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78</v>
      </c>
      <c r="Q302" s="751"/>
      <c r="R302" s="751"/>
      <c r="S302" s="751"/>
      <c r="T302" s="751"/>
      <c r="U302" s="751"/>
      <c r="V302" s="752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78</v>
      </c>
      <c r="Q303" s="751"/>
      <c r="R303" s="751"/>
      <c r="S303" s="751"/>
      <c r="T303" s="751"/>
      <c r="U303" s="751"/>
      <c r="V303" s="752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62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501</v>
      </c>
      <c r="B305" s="54" t="s">
        <v>502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78</v>
      </c>
      <c r="Q306" s="751"/>
      <c r="R306" s="751"/>
      <c r="S306" s="751"/>
      <c r="T306" s="751"/>
      <c r="U306" s="751"/>
      <c r="V306" s="752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78</v>
      </c>
      <c r="Q307" s="751"/>
      <c r="R307" s="751"/>
      <c r="S307" s="751"/>
      <c r="T307" s="751"/>
      <c r="U307" s="751"/>
      <c r="V307" s="752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504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88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505</v>
      </c>
      <c r="B310" s="54" t="s">
        <v>506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78</v>
      </c>
      <c r="Q311" s="751"/>
      <c r="R311" s="751"/>
      <c r="S311" s="751"/>
      <c r="T311" s="751"/>
      <c r="U311" s="751"/>
      <c r="V311" s="752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78</v>
      </c>
      <c r="Q312" s="751"/>
      <c r="R312" s="751"/>
      <c r="S312" s="751"/>
      <c r="T312" s="751"/>
      <c r="U312" s="751"/>
      <c r="V312" s="752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144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508</v>
      </c>
      <c r="B314" s="54" t="s">
        <v>509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78</v>
      </c>
      <c r="Q315" s="751"/>
      <c r="R315" s="751"/>
      <c r="S315" s="751"/>
      <c r="T315" s="751"/>
      <c r="U315" s="751"/>
      <c r="V315" s="752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78</v>
      </c>
      <c r="Q316" s="751"/>
      <c r="R316" s="751"/>
      <c r="S316" s="751"/>
      <c r="T316" s="751"/>
      <c r="U316" s="751"/>
      <c r="V316" s="752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62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511</v>
      </c>
      <c r="B318" s="54" t="s">
        <v>512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514</v>
      </c>
      <c r="B319" s="54" t="s">
        <v>515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78</v>
      </c>
      <c r="Q320" s="751"/>
      <c r="R320" s="751"/>
      <c r="S320" s="751"/>
      <c r="T320" s="751"/>
      <c r="U320" s="751"/>
      <c r="V320" s="752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78</v>
      </c>
      <c r="Q321" s="751"/>
      <c r="R321" s="751"/>
      <c r="S321" s="751"/>
      <c r="T321" s="751"/>
      <c r="U321" s="751"/>
      <c r="V321" s="752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517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88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518</v>
      </c>
      <c r="B324" s="54" t="s">
        <v>519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78</v>
      </c>
      <c r="Q325" s="751"/>
      <c r="R325" s="751"/>
      <c r="S325" s="751"/>
      <c r="T325" s="751"/>
      <c r="U325" s="751"/>
      <c r="V325" s="752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78</v>
      </c>
      <c r="Q326" s="751"/>
      <c r="R326" s="751"/>
      <c r="S326" s="751"/>
      <c r="T326" s="751"/>
      <c r="U326" s="751"/>
      <c r="V326" s="752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144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520</v>
      </c>
      <c r="B328" s="54" t="s">
        <v>521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78</v>
      </c>
      <c r="Q330" s="751"/>
      <c r="R330" s="751"/>
      <c r="S330" s="751"/>
      <c r="T330" s="751"/>
      <c r="U330" s="751"/>
      <c r="V330" s="752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78</v>
      </c>
      <c r="Q331" s="751"/>
      <c r="R331" s="751"/>
      <c r="S331" s="751"/>
      <c r="T331" s="751"/>
      <c r="U331" s="751"/>
      <c r="V331" s="752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62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525</v>
      </c>
      <c r="B333" s="54" t="s">
        <v>526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78</v>
      </c>
      <c r="Q334" s="751"/>
      <c r="R334" s="751"/>
      <c r="S334" s="751"/>
      <c r="T334" s="751"/>
      <c r="U334" s="751"/>
      <c r="V334" s="752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78</v>
      </c>
      <c r="Q335" s="751"/>
      <c r="R335" s="751"/>
      <c r="S335" s="751"/>
      <c r="T335" s="751"/>
      <c r="U335" s="751"/>
      <c r="V335" s="752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528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88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529</v>
      </c>
      <c r="B338" s="54" t="s">
        <v>530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78</v>
      </c>
      <c r="Q339" s="751"/>
      <c r="R339" s="751"/>
      <c r="S339" s="751"/>
      <c r="T339" s="751"/>
      <c r="U339" s="751"/>
      <c r="V339" s="752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78</v>
      </c>
      <c r="Q340" s="751"/>
      <c r="R340" s="751"/>
      <c r="S340" s="751"/>
      <c r="T340" s="751"/>
      <c r="U340" s="751"/>
      <c r="V340" s="752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144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532</v>
      </c>
      <c r="B342" s="54" t="s">
        <v>533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78</v>
      </c>
      <c r="Q343" s="751"/>
      <c r="R343" s="751"/>
      <c r="S343" s="751"/>
      <c r="T343" s="751"/>
      <c r="U343" s="751"/>
      <c r="V343" s="752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78</v>
      </c>
      <c r="Q344" s="751"/>
      <c r="R344" s="751"/>
      <c r="S344" s="751"/>
      <c r="T344" s="751"/>
      <c r="U344" s="751"/>
      <c r="V344" s="752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536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88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78</v>
      </c>
      <c r="Q355" s="751"/>
      <c r="R355" s="751"/>
      <c r="S355" s="751"/>
      <c r="T355" s="751"/>
      <c r="U355" s="751"/>
      <c r="V355" s="752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78</v>
      </c>
      <c r="Q356" s="751"/>
      <c r="R356" s="751"/>
      <c r="S356" s="751"/>
      <c r="T356" s="751"/>
      <c r="U356" s="751"/>
      <c r="V356" s="752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144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78</v>
      </c>
      <c r="Q362" s="751"/>
      <c r="R362" s="751"/>
      <c r="S362" s="751"/>
      <c r="T362" s="751"/>
      <c r="U362" s="751"/>
      <c r="V362" s="752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78</v>
      </c>
      <c r="Q363" s="751"/>
      <c r="R363" s="751"/>
      <c r="S363" s="751"/>
      <c r="T363" s="751"/>
      <c r="U363" s="751"/>
      <c r="V363" s="752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62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78</v>
      </c>
      <c r="Q371" s="751"/>
      <c r="R371" s="751"/>
      <c r="S371" s="751"/>
      <c r="T371" s="751"/>
      <c r="U371" s="751"/>
      <c r="V371" s="752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78</v>
      </c>
      <c r="Q372" s="751"/>
      <c r="R372" s="751"/>
      <c r="S372" s="751"/>
      <c r="T372" s="751"/>
      <c r="U372" s="751"/>
      <c r="V372" s="752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173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hidden="1" customHeight="1" x14ac:dyDescent="0.25">
      <c r="A374" s="54" t="s">
        <v>588</v>
      </c>
      <c r="B374" s="54" t="s">
        <v>589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67</v>
      </c>
      <c r="X375" s="727">
        <v>29</v>
      </c>
      <c r="Y375" s="728">
        <f>IFERROR(IF(X375="",0,CEILING((X375/$H375),1)*$H375),"")</f>
        <v>31.2</v>
      </c>
      <c r="Z375" s="36">
        <f>IFERROR(IF(Y375=0,"",ROUNDUP(Y375/H375,0)*0.01898),"")</f>
        <v>7.5920000000000001E-2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30.929615384615389</v>
      </c>
      <c r="BN375" s="64">
        <f>IFERROR(Y375*I375/H375,"0")</f>
        <v>33.276000000000003</v>
      </c>
      <c r="BO375" s="64">
        <f>IFERROR(1/J375*(X375/H375),"0")</f>
        <v>5.809294871794872E-2</v>
      </c>
      <c r="BP375" s="64">
        <f>IFERROR(1/J375*(Y375/H375),"0")</f>
        <v>6.25E-2</v>
      </c>
    </row>
    <row r="376" spans="1:68" ht="16.5" hidden="1" customHeight="1" x14ac:dyDescent="0.25">
      <c r="A376" s="54" t="s">
        <v>594</v>
      </c>
      <c r="B376" s="54" t="s">
        <v>595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78</v>
      </c>
      <c r="Q377" s="751"/>
      <c r="R377" s="751"/>
      <c r="S377" s="751"/>
      <c r="T377" s="751"/>
      <c r="U377" s="751"/>
      <c r="V377" s="752"/>
      <c r="W377" s="37" t="s">
        <v>79</v>
      </c>
      <c r="X377" s="729">
        <f>IFERROR(X374/H374,"0")+IFERROR(X375/H375,"0")+IFERROR(X376/H376,"0")</f>
        <v>3.7179487179487181</v>
      </c>
      <c r="Y377" s="729">
        <f>IFERROR(Y374/H374,"0")+IFERROR(Y375/H375,"0")+IFERROR(Y376/H376,"0")</f>
        <v>4</v>
      </c>
      <c r="Z377" s="729">
        <f>IFERROR(IF(Z374="",0,Z374),"0")+IFERROR(IF(Z375="",0,Z375),"0")+IFERROR(IF(Z376="",0,Z376),"0")</f>
        <v>7.5920000000000001E-2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78</v>
      </c>
      <c r="Q378" s="751"/>
      <c r="R378" s="751"/>
      <c r="S378" s="751"/>
      <c r="T378" s="751"/>
      <c r="U378" s="751"/>
      <c r="V378" s="752"/>
      <c r="W378" s="37" t="s">
        <v>67</v>
      </c>
      <c r="X378" s="729">
        <f>IFERROR(SUM(X374:X376),"0")</f>
        <v>29</v>
      </c>
      <c r="Y378" s="729">
        <f>IFERROR(SUM(Y374:Y376),"0")</f>
        <v>31.2</v>
      </c>
      <c r="Z378" s="37"/>
      <c r="AA378" s="730"/>
      <c r="AB378" s="730"/>
      <c r="AC378" s="730"/>
    </row>
    <row r="379" spans="1:68" ht="14.25" hidden="1" customHeight="1" x14ac:dyDescent="0.25">
      <c r="A379" s="758" t="s">
        <v>80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597</v>
      </c>
      <c r="B380" s="54" t="s">
        <v>598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83" t="s">
        <v>599</v>
      </c>
      <c r="Q380" s="732"/>
      <c r="R380" s="732"/>
      <c r="S380" s="732"/>
      <c r="T380" s="733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95" t="s">
        <v>603</v>
      </c>
      <c r="Q381" s="732"/>
      <c r="R381" s="732"/>
      <c r="S381" s="732"/>
      <c r="T381" s="733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78</v>
      </c>
      <c r="Q384" s="751"/>
      <c r="R384" s="751"/>
      <c r="S384" s="751"/>
      <c r="T384" s="751"/>
      <c r="U384" s="751"/>
      <c r="V384" s="752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78</v>
      </c>
      <c r="Q385" s="751"/>
      <c r="R385" s="751"/>
      <c r="S385" s="751"/>
      <c r="T385" s="751"/>
      <c r="U385" s="751"/>
      <c r="V385" s="752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610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78</v>
      </c>
      <c r="Q390" s="751"/>
      <c r="R390" s="751"/>
      <c r="S390" s="751"/>
      <c r="T390" s="751"/>
      <c r="U390" s="751"/>
      <c r="V390" s="752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78</v>
      </c>
      <c r="Q391" s="751"/>
      <c r="R391" s="751"/>
      <c r="S391" s="751"/>
      <c r="T391" s="751"/>
      <c r="U391" s="751"/>
      <c r="V391" s="752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619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144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67</v>
      </c>
      <c r="X394" s="727">
        <v>6</v>
      </c>
      <c r="Y394" s="728">
        <f>IFERROR(IF(X394="",0,CEILING((X394/$H394),1)*$H394),"")</f>
        <v>7.2</v>
      </c>
      <c r="Z394" s="36">
        <f>IFERROR(IF(Y394=0,"",ROUNDUP(Y394/H394,0)*0.00651),"")</f>
        <v>2.6040000000000001E-2</v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6.76</v>
      </c>
      <c r="BN394" s="64">
        <f>IFERROR(Y394*I394/H394,"0")</f>
        <v>8.1120000000000001</v>
      </c>
      <c r="BO394" s="64">
        <f>IFERROR(1/J394*(X394/H394),"0")</f>
        <v>1.8315018315018316E-2</v>
      </c>
      <c r="BP394" s="64">
        <f>IFERROR(1/J394*(Y394/H394),"0")</f>
        <v>2.197802197802198E-2</v>
      </c>
    </row>
    <row r="395" spans="1:68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78</v>
      </c>
      <c r="Q395" s="751"/>
      <c r="R395" s="751"/>
      <c r="S395" s="751"/>
      <c r="T395" s="751"/>
      <c r="U395" s="751"/>
      <c r="V395" s="752"/>
      <c r="W395" s="37" t="s">
        <v>79</v>
      </c>
      <c r="X395" s="729">
        <f>IFERROR(X394/H394,"0")</f>
        <v>3.333333333333333</v>
      </c>
      <c r="Y395" s="729">
        <f>IFERROR(Y394/H394,"0")</f>
        <v>4</v>
      </c>
      <c r="Z395" s="729">
        <f>IFERROR(IF(Z394="",0,Z394),"0")</f>
        <v>2.6040000000000001E-2</v>
      </c>
      <c r="AA395" s="730"/>
      <c r="AB395" s="730"/>
      <c r="AC395" s="730"/>
    </row>
    <row r="396" spans="1:68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78</v>
      </c>
      <c r="Q396" s="751"/>
      <c r="R396" s="751"/>
      <c r="S396" s="751"/>
      <c r="T396" s="751"/>
      <c r="U396" s="751"/>
      <c r="V396" s="752"/>
      <c r="W396" s="37" t="s">
        <v>67</v>
      </c>
      <c r="X396" s="729">
        <f>IFERROR(SUM(X394:X394),"0")</f>
        <v>6</v>
      </c>
      <c r="Y396" s="729">
        <f>IFERROR(SUM(Y394:Y394),"0")</f>
        <v>7.2</v>
      </c>
      <c r="Z396" s="37"/>
      <c r="AA396" s="730"/>
      <c r="AB396" s="730"/>
      <c r="AC396" s="730"/>
    </row>
    <row r="397" spans="1:68" ht="14.25" hidden="1" customHeight="1" x14ac:dyDescent="0.25">
      <c r="A397" s="758" t="s">
        <v>62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78</v>
      </c>
      <c r="Q401" s="751"/>
      <c r="R401" s="751"/>
      <c r="S401" s="751"/>
      <c r="T401" s="751"/>
      <c r="U401" s="751"/>
      <c r="V401" s="752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hidden="1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78</v>
      </c>
      <c r="Q402" s="751"/>
      <c r="R402" s="751"/>
      <c r="S402" s="751"/>
      <c r="T402" s="751"/>
      <c r="U402" s="751"/>
      <c r="V402" s="752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hidden="1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633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88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67</v>
      </c>
      <c r="X406" s="727">
        <v>692</v>
      </c>
      <c r="Y406" s="728">
        <f t="shared" ref="Y406:Y415" si="57">IFERROR(IF(X406="",0,CEILING((X406/$H406),1)*$H406),"")</f>
        <v>705</v>
      </c>
      <c r="Z406" s="36">
        <f>IFERROR(IF(Y406=0,"",ROUNDUP(Y406/H406,0)*0.02175),"")</f>
        <v>1.0222499999999999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714.14400000000001</v>
      </c>
      <c r="BN406" s="64">
        <f t="shared" ref="BN406:BN415" si="59">IFERROR(Y406*I406/H406,"0")</f>
        <v>727.56</v>
      </c>
      <c r="BO406" s="64">
        <f t="shared" ref="BO406:BO415" si="60">IFERROR(1/J406*(X406/H406),"0")</f>
        <v>0.96111111111111103</v>
      </c>
      <c r="BP406" s="64">
        <f t="shared" ref="BP406:BP415" si="61">IFERROR(1/J406*(Y406/H406),"0")</f>
        <v>0.97916666666666663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67</v>
      </c>
      <c r="X408" s="727">
        <v>273</v>
      </c>
      <c r="Y408" s="728">
        <f t="shared" si="57"/>
        <v>285</v>
      </c>
      <c r="Z408" s="36">
        <f>IFERROR(IF(Y408=0,"",ROUNDUP(Y408/H408,0)*0.02175),"")</f>
        <v>0.41324999999999995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281.73599999999999</v>
      </c>
      <c r="BN408" s="64">
        <f t="shared" si="59"/>
        <v>294.12</v>
      </c>
      <c r="BO408" s="64">
        <f t="shared" si="60"/>
        <v>0.37916666666666665</v>
      </c>
      <c r="BP408" s="64">
        <f t="shared" si="61"/>
        <v>0.39583333333333331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67</v>
      </c>
      <c r="X410" s="727">
        <v>180</v>
      </c>
      <c r="Y410" s="728">
        <f t="shared" si="57"/>
        <v>180</v>
      </c>
      <c r="Z410" s="36">
        <f>IFERROR(IF(Y410=0,"",ROUNDUP(Y410/H410,0)*0.02175),"")</f>
        <v>0.26100000000000001</v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185.76000000000002</v>
      </c>
      <c r="BN410" s="64">
        <f t="shared" si="59"/>
        <v>185.76000000000002</v>
      </c>
      <c r="BO410" s="64">
        <f t="shared" si="60"/>
        <v>0.25</v>
      </c>
      <c r="BP410" s="64">
        <f t="shared" si="61"/>
        <v>0.25</v>
      </c>
    </row>
    <row r="411" spans="1:68" ht="37.5" hidden="1" customHeight="1" x14ac:dyDescent="0.25">
      <c r="A411" s="54" t="s">
        <v>646</v>
      </c>
      <c r="B411" s="54" t="s">
        <v>647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67</v>
      </c>
      <c r="X411" s="727">
        <v>0</v>
      </c>
      <c r="Y411" s="728">
        <f t="shared" si="57"/>
        <v>0</v>
      </c>
      <c r="Z411" s="36" t="str">
        <f>IFERROR(IF(Y411=0,"",ROUNDUP(Y411/H411,0)*0.02175),"")</f>
        <v/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0</v>
      </c>
      <c r="BN411" s="64">
        <f t="shared" si="59"/>
        <v>0</v>
      </c>
      <c r="BO411" s="64">
        <f t="shared" si="60"/>
        <v>0</v>
      </c>
      <c r="BP411" s="64">
        <f t="shared" si="61"/>
        <v>0</v>
      </c>
    </row>
    <row r="412" spans="1:68" ht="27" hidden="1" customHeight="1" x14ac:dyDescent="0.25">
      <c r="A412" s="54" t="s">
        <v>646</v>
      </c>
      <c r="B412" s="54" t="s">
        <v>649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78</v>
      </c>
      <c r="Q416" s="751"/>
      <c r="R416" s="751"/>
      <c r="S416" s="751"/>
      <c r="T416" s="751"/>
      <c r="U416" s="751"/>
      <c r="V416" s="752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76.333333333333329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78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1.6964999999999999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78</v>
      </c>
      <c r="Q417" s="751"/>
      <c r="R417" s="751"/>
      <c r="S417" s="751"/>
      <c r="T417" s="751"/>
      <c r="U417" s="751"/>
      <c r="V417" s="752"/>
      <c r="W417" s="37" t="s">
        <v>67</v>
      </c>
      <c r="X417" s="729">
        <f>IFERROR(SUM(X406:X415),"0")</f>
        <v>1145</v>
      </c>
      <c r="Y417" s="729">
        <f>IFERROR(SUM(Y406:Y415),"0")</f>
        <v>1170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133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67</v>
      </c>
      <c r="X419" s="727">
        <v>668</v>
      </c>
      <c r="Y419" s="728">
        <f>IFERROR(IF(X419="",0,CEILING((X419/$H419),1)*$H419),"")</f>
        <v>675</v>
      </c>
      <c r="Z419" s="36">
        <f>IFERROR(IF(Y419=0,"",ROUNDUP(Y419/H419,0)*0.02175),"")</f>
        <v>0.9787499999999999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689.37599999999998</v>
      </c>
      <c r="BN419" s="64">
        <f>IFERROR(Y419*I419/H419,"0")</f>
        <v>696.6</v>
      </c>
      <c r="BO419" s="64">
        <f>IFERROR(1/J419*(X419/H419),"0")</f>
        <v>0.9277777777777777</v>
      </c>
      <c r="BP419" s="64">
        <f>IFERROR(1/J419*(Y419/H419),"0")</f>
        <v>0.9375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78</v>
      </c>
      <c r="Q421" s="751"/>
      <c r="R421" s="751"/>
      <c r="S421" s="751"/>
      <c r="T421" s="751"/>
      <c r="U421" s="751"/>
      <c r="V421" s="752"/>
      <c r="W421" s="37" t="s">
        <v>79</v>
      </c>
      <c r="X421" s="729">
        <f>IFERROR(X419/H419,"0")+IFERROR(X420/H420,"0")</f>
        <v>44.533333333333331</v>
      </c>
      <c r="Y421" s="729">
        <f>IFERROR(Y419/H419,"0")+IFERROR(Y420/H420,"0")</f>
        <v>45</v>
      </c>
      <c r="Z421" s="729">
        <f>IFERROR(IF(Z419="",0,Z419),"0")+IFERROR(IF(Z420="",0,Z420),"0")</f>
        <v>0.9787499999999999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78</v>
      </c>
      <c r="Q422" s="751"/>
      <c r="R422" s="751"/>
      <c r="S422" s="751"/>
      <c r="T422" s="751"/>
      <c r="U422" s="751"/>
      <c r="V422" s="752"/>
      <c r="W422" s="37" t="s">
        <v>67</v>
      </c>
      <c r="X422" s="729">
        <f>IFERROR(SUM(X419:X420),"0")</f>
        <v>668</v>
      </c>
      <c r="Y422" s="729">
        <f>IFERROR(SUM(Y419:Y420),"0")</f>
        <v>675</v>
      </c>
      <c r="Z422" s="37"/>
      <c r="AA422" s="730"/>
      <c r="AB422" s="730"/>
      <c r="AC422" s="730"/>
    </row>
    <row r="423" spans="1:68" ht="14.25" hidden="1" customHeight="1" x14ac:dyDescent="0.25">
      <c r="A423" s="758" t="s">
        <v>62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84" t="s">
        <v>664</v>
      </c>
      <c r="Q424" s="732"/>
      <c r="R424" s="732"/>
      <c r="S424" s="732"/>
      <c r="T424" s="733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46" t="s">
        <v>668</v>
      </c>
      <c r="Q425" s="732"/>
      <c r="R425" s="732"/>
      <c r="S425" s="732"/>
      <c r="T425" s="733"/>
      <c r="U425" s="34"/>
      <c r="V425" s="34"/>
      <c r="W425" s="35" t="s">
        <v>67</v>
      </c>
      <c r="X425" s="727">
        <v>31</v>
      </c>
      <c r="Y425" s="728">
        <f>IFERROR(IF(X425="",0,CEILING((X425/$H425),1)*$H425),"")</f>
        <v>36</v>
      </c>
      <c r="Z425" s="36">
        <f>IFERROR(IF(Y425=0,"",ROUNDUP(Y425/H425,0)*0.01898),"")</f>
        <v>7.5920000000000001E-2</v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32.787666666666667</v>
      </c>
      <c r="BN425" s="64">
        <f>IFERROR(Y425*I425/H425,"0")</f>
        <v>38.076000000000001</v>
      </c>
      <c r="BO425" s="64">
        <f>IFERROR(1/J425*(X425/H425),"0")</f>
        <v>5.3819444444444448E-2</v>
      </c>
      <c r="BP425" s="64">
        <f>IFERROR(1/J425*(Y425/H425),"0")</f>
        <v>6.25E-2</v>
      </c>
    </row>
    <row r="426" spans="1:68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78</v>
      </c>
      <c r="Q426" s="751"/>
      <c r="R426" s="751"/>
      <c r="S426" s="751"/>
      <c r="T426" s="751"/>
      <c r="U426" s="751"/>
      <c r="V426" s="752"/>
      <c r="W426" s="37" t="s">
        <v>79</v>
      </c>
      <c r="X426" s="729">
        <f>IFERROR(X424/H424,"0")+IFERROR(X425/H425,"0")</f>
        <v>3.4444444444444446</v>
      </c>
      <c r="Y426" s="729">
        <f>IFERROR(Y424/H424,"0")+IFERROR(Y425/H425,"0")</f>
        <v>4</v>
      </c>
      <c r="Z426" s="729">
        <f>IFERROR(IF(Z424="",0,Z424),"0")+IFERROR(IF(Z425="",0,Z425),"0")</f>
        <v>7.5920000000000001E-2</v>
      </c>
      <c r="AA426" s="730"/>
      <c r="AB426" s="730"/>
      <c r="AC426" s="730"/>
    </row>
    <row r="427" spans="1:68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78</v>
      </c>
      <c r="Q427" s="751"/>
      <c r="R427" s="751"/>
      <c r="S427" s="751"/>
      <c r="T427" s="751"/>
      <c r="U427" s="751"/>
      <c r="V427" s="752"/>
      <c r="W427" s="37" t="s">
        <v>67</v>
      </c>
      <c r="X427" s="729">
        <f>IFERROR(SUM(X424:X425),"0")</f>
        <v>31</v>
      </c>
      <c r="Y427" s="729">
        <f>IFERROR(SUM(Y424:Y425),"0")</f>
        <v>36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173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40" t="s">
        <v>672</v>
      </c>
      <c r="Q429" s="732"/>
      <c r="R429" s="732"/>
      <c r="S429" s="732"/>
      <c r="T429" s="733"/>
      <c r="U429" s="34"/>
      <c r="V429" s="34"/>
      <c r="W429" s="35" t="s">
        <v>67</v>
      </c>
      <c r="X429" s="727">
        <v>20</v>
      </c>
      <c r="Y429" s="728">
        <f>IFERROR(IF(X429="",0,CEILING((X429/$H429),1)*$H429),"")</f>
        <v>27</v>
      </c>
      <c r="Z429" s="36">
        <f>IFERROR(IF(Y429=0,"",ROUNDUP(Y429/H429,0)*0.01898),"")</f>
        <v>5.6940000000000004E-2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21.153333333333332</v>
      </c>
      <c r="BN429" s="64">
        <f>IFERROR(Y429*I429/H429,"0")</f>
        <v>28.556999999999999</v>
      </c>
      <c r="BO429" s="64">
        <f>IFERROR(1/J429*(X429/H429),"0")</f>
        <v>3.4722222222222224E-2</v>
      </c>
      <c r="BP429" s="64">
        <f>IFERROR(1/J429*(Y429/H429),"0")</f>
        <v>4.6875E-2</v>
      </c>
    </row>
    <row r="430" spans="1:68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78</v>
      </c>
      <c r="Q430" s="751"/>
      <c r="R430" s="751"/>
      <c r="S430" s="751"/>
      <c r="T430" s="751"/>
      <c r="U430" s="751"/>
      <c r="V430" s="752"/>
      <c r="W430" s="37" t="s">
        <v>79</v>
      </c>
      <c r="X430" s="729">
        <f>IFERROR(X429/H429,"0")</f>
        <v>2.2222222222222223</v>
      </c>
      <c r="Y430" s="729">
        <f>IFERROR(Y429/H429,"0")</f>
        <v>3</v>
      </c>
      <c r="Z430" s="729">
        <f>IFERROR(IF(Z429="",0,Z429),"0")</f>
        <v>5.6940000000000004E-2</v>
      </c>
      <c r="AA430" s="730"/>
      <c r="AB430" s="730"/>
      <c r="AC430" s="730"/>
    </row>
    <row r="431" spans="1:68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78</v>
      </c>
      <c r="Q431" s="751"/>
      <c r="R431" s="751"/>
      <c r="S431" s="751"/>
      <c r="T431" s="751"/>
      <c r="U431" s="751"/>
      <c r="V431" s="752"/>
      <c r="W431" s="37" t="s">
        <v>67</v>
      </c>
      <c r="X431" s="729">
        <f>IFERROR(SUM(X429:X429),"0")</f>
        <v>20</v>
      </c>
      <c r="Y431" s="729">
        <f>IFERROR(SUM(Y429:Y429),"0")</f>
        <v>27</v>
      </c>
      <c r="Z431" s="37"/>
      <c r="AA431" s="730"/>
      <c r="AB431" s="730"/>
      <c r="AC431" s="730"/>
    </row>
    <row r="432" spans="1:68" ht="16.5" hidden="1" customHeight="1" x14ac:dyDescent="0.25">
      <c r="A432" s="757" t="s">
        <v>674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88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675</v>
      </c>
      <c r="B434" s="54" t="s">
        <v>676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675</v>
      </c>
      <c r="B435" s="54" t="s">
        <v>678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78</v>
      </c>
      <c r="Q442" s="751"/>
      <c r="R442" s="751"/>
      <c r="S442" s="751"/>
      <c r="T442" s="751"/>
      <c r="U442" s="751"/>
      <c r="V442" s="752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78</v>
      </c>
      <c r="Q443" s="751"/>
      <c r="R443" s="751"/>
      <c r="S443" s="751"/>
      <c r="T443" s="751"/>
      <c r="U443" s="751"/>
      <c r="V443" s="752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144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78</v>
      </c>
      <c r="Q447" s="751"/>
      <c r="R447" s="751"/>
      <c r="S447" s="751"/>
      <c r="T447" s="751"/>
      <c r="U447" s="751"/>
      <c r="V447" s="752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78</v>
      </c>
      <c r="Q448" s="751"/>
      <c r="R448" s="751"/>
      <c r="S448" s="751"/>
      <c r="T448" s="751"/>
      <c r="U448" s="751"/>
      <c r="V448" s="752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62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67</v>
      </c>
      <c r="X450" s="727">
        <v>91</v>
      </c>
      <c r="Y450" s="728">
        <f>IFERROR(IF(X450="",0,CEILING((X450/$H450),1)*$H450),"")</f>
        <v>99</v>
      </c>
      <c r="Z450" s="36">
        <f>IFERROR(IF(Y450=0,"",ROUNDUP(Y450/H450,0)*0.01898),"")</f>
        <v>0.20877999999999999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96.247666666666674</v>
      </c>
      <c r="BN450" s="64">
        <f>IFERROR(Y450*I450/H450,"0")</f>
        <v>104.709</v>
      </c>
      <c r="BO450" s="64">
        <f>IFERROR(1/J450*(X450/H450),"0")</f>
        <v>0.1579861111111111</v>
      </c>
      <c r="BP450" s="64">
        <f>IFERROR(1/J450*(Y450/H450),"0")</f>
        <v>0.171875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0" t="s">
        <v>703</v>
      </c>
      <c r="Q451" s="732"/>
      <c r="R451" s="732"/>
      <c r="S451" s="732"/>
      <c r="T451" s="733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708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78</v>
      </c>
      <c r="Q455" s="751"/>
      <c r="R455" s="751"/>
      <c r="S455" s="751"/>
      <c r="T455" s="751"/>
      <c r="U455" s="751"/>
      <c r="V455" s="752"/>
      <c r="W455" s="37" t="s">
        <v>79</v>
      </c>
      <c r="X455" s="729">
        <f>IFERROR(X450/H450,"0")+IFERROR(X451/H451,"0")+IFERROR(X452/H452,"0")+IFERROR(X453/H453,"0")+IFERROR(X454/H454,"0")</f>
        <v>10.111111111111111</v>
      </c>
      <c r="Y455" s="729">
        <f>IFERROR(Y450/H450,"0")+IFERROR(Y451/H451,"0")+IFERROR(Y452/H452,"0")+IFERROR(Y453/H453,"0")+IFERROR(Y454/H454,"0")</f>
        <v>11</v>
      </c>
      <c r="Z455" s="729">
        <f>IFERROR(IF(Z450="",0,Z450),"0")+IFERROR(IF(Z451="",0,Z451),"0")+IFERROR(IF(Z452="",0,Z452),"0")+IFERROR(IF(Z453="",0,Z453),"0")+IFERROR(IF(Z454="",0,Z454),"0")</f>
        <v>0.20877999999999999</v>
      </c>
      <c r="AA455" s="730"/>
      <c r="AB455" s="730"/>
      <c r="AC455" s="730"/>
    </row>
    <row r="456" spans="1:68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78</v>
      </c>
      <c r="Q456" s="751"/>
      <c r="R456" s="751"/>
      <c r="S456" s="751"/>
      <c r="T456" s="751"/>
      <c r="U456" s="751"/>
      <c r="V456" s="752"/>
      <c r="W456" s="37" t="s">
        <v>67</v>
      </c>
      <c r="X456" s="729">
        <f>IFERROR(SUM(X450:X454),"0")</f>
        <v>91</v>
      </c>
      <c r="Y456" s="729">
        <f>IFERROR(SUM(Y450:Y454),"0")</f>
        <v>99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173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3" t="s">
        <v>714</v>
      </c>
      <c r="Q458" s="732"/>
      <c r="R458" s="732"/>
      <c r="S458" s="732"/>
      <c r="T458" s="733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78</v>
      </c>
      <c r="Q459" s="751"/>
      <c r="R459" s="751"/>
      <c r="S459" s="751"/>
      <c r="T459" s="751"/>
      <c r="U459" s="751"/>
      <c r="V459" s="752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78</v>
      </c>
      <c r="Q460" s="751"/>
      <c r="R460" s="751"/>
      <c r="S460" s="751"/>
      <c r="T460" s="751"/>
      <c r="U460" s="751"/>
      <c r="V460" s="752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717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144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71" t="s">
        <v>720</v>
      </c>
      <c r="Q464" s="732"/>
      <c r="R464" s="732"/>
      <c r="S464" s="732"/>
      <c r="T464" s="733"/>
      <c r="U464" s="34"/>
      <c r="V464" s="34"/>
      <c r="W464" s="35" t="s">
        <v>67</v>
      </c>
      <c r="X464" s="727">
        <v>41</v>
      </c>
      <c r="Y464" s="728">
        <f t="shared" ref="Y464:Y477" si="67">IFERROR(IF(X464="",0,CEILING((X464/$H464),1)*$H464),"")</f>
        <v>43.2</v>
      </c>
      <c r="Z464" s="36">
        <f>IFERROR(IF(Y464=0,"",ROUNDUP(Y464/H464,0)*0.00902),"")</f>
        <v>7.2160000000000002E-2</v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42.594444444444449</v>
      </c>
      <c r="BN464" s="64">
        <f t="shared" ref="BN464:BN477" si="69">IFERROR(Y464*I464/H464,"0")</f>
        <v>44.88</v>
      </c>
      <c r="BO464" s="64">
        <f t="shared" ref="BO464:BO477" si="70">IFERROR(1/J464*(X464/H464),"0")</f>
        <v>5.7519640852974181E-2</v>
      </c>
      <c r="BP464" s="64">
        <f t="shared" ref="BP464:BP477" si="71">IFERROR(1/J464*(Y464/H464),"0")</f>
        <v>6.0606060606060608E-2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60" t="s">
        <v>724</v>
      </c>
      <c r="Q465" s="732"/>
      <c r="R465" s="732"/>
      <c r="S465" s="732"/>
      <c r="T465" s="733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38" t="s">
        <v>724</v>
      </c>
      <c r="Q466" s="732"/>
      <c r="R466" s="732"/>
      <c r="S466" s="732"/>
      <c r="T466" s="733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80" t="s">
        <v>729</v>
      </c>
      <c r="Q467" s="732"/>
      <c r="R467" s="732"/>
      <c r="S467" s="732"/>
      <c r="T467" s="733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83" t="s">
        <v>734</v>
      </c>
      <c r="Q469" s="732"/>
      <c r="R469" s="732"/>
      <c r="S469" s="732"/>
      <c r="T469" s="733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7" t="s">
        <v>741</v>
      </c>
      <c r="Q472" s="732"/>
      <c r="R472" s="732"/>
      <c r="S472" s="732"/>
      <c r="T472" s="733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27" t="s">
        <v>748</v>
      </c>
      <c r="Q475" s="732"/>
      <c r="R475" s="732"/>
      <c r="S475" s="732"/>
      <c r="T475" s="733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78</v>
      </c>
      <c r="Q478" s="751"/>
      <c r="R478" s="751"/>
      <c r="S478" s="751"/>
      <c r="T478" s="751"/>
      <c r="U478" s="751"/>
      <c r="V478" s="752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7.5925925925925917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8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7.2160000000000002E-2</v>
      </c>
      <c r="AA478" s="730"/>
      <c r="AB478" s="730"/>
      <c r="AC478" s="730"/>
    </row>
    <row r="479" spans="1:68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78</v>
      </c>
      <c r="Q479" s="751"/>
      <c r="R479" s="751"/>
      <c r="S479" s="751"/>
      <c r="T479" s="751"/>
      <c r="U479" s="751"/>
      <c r="V479" s="752"/>
      <c r="W479" s="37" t="s">
        <v>67</v>
      </c>
      <c r="X479" s="729">
        <f>IFERROR(SUM(X464:X477),"0")</f>
        <v>41</v>
      </c>
      <c r="Y479" s="729">
        <f>IFERROR(SUM(Y464:Y477),"0")</f>
        <v>43.2</v>
      </c>
      <c r="Z479" s="37"/>
      <c r="AA479" s="730"/>
      <c r="AB479" s="730"/>
      <c r="AC479" s="730"/>
    </row>
    <row r="480" spans="1:68" ht="14.25" hidden="1" customHeight="1" x14ac:dyDescent="0.25">
      <c r="A480" s="758" t="s">
        <v>62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754</v>
      </c>
      <c r="B481" s="54" t="s">
        <v>755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757</v>
      </c>
      <c r="B482" s="54" t="s">
        <v>758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78</v>
      </c>
      <c r="Q483" s="751"/>
      <c r="R483" s="751"/>
      <c r="S483" s="751"/>
      <c r="T483" s="751"/>
      <c r="U483" s="751"/>
      <c r="V483" s="752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78</v>
      </c>
      <c r="Q484" s="751"/>
      <c r="R484" s="751"/>
      <c r="S484" s="751"/>
      <c r="T484" s="751"/>
      <c r="U484" s="751"/>
      <c r="V484" s="752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760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133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761</v>
      </c>
      <c r="B487" s="54" t="s">
        <v>762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78</v>
      </c>
      <c r="Q489" s="751"/>
      <c r="R489" s="751"/>
      <c r="S489" s="751"/>
      <c r="T489" s="751"/>
      <c r="U489" s="751"/>
      <c r="V489" s="752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78</v>
      </c>
      <c r="Q490" s="751"/>
      <c r="R490" s="751"/>
      <c r="S490" s="751"/>
      <c r="T490" s="751"/>
      <c r="U490" s="751"/>
      <c r="V490" s="752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144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4" t="s">
        <v>769</v>
      </c>
      <c r="Q492" s="732"/>
      <c r="R492" s="732"/>
      <c r="S492" s="732"/>
      <c r="T492" s="733"/>
      <c r="U492" s="34"/>
      <c r="V492" s="34"/>
      <c r="W492" s="35" t="s">
        <v>67</v>
      </c>
      <c r="X492" s="727">
        <v>27</v>
      </c>
      <c r="Y492" s="728">
        <f>IFERROR(IF(X492="",0,CEILING((X492/$H492),1)*$H492),"")</f>
        <v>27</v>
      </c>
      <c r="Z492" s="36">
        <f>IFERROR(IF(Y492=0,"",ROUNDUP(Y492/H492,0)*0.00902),"")</f>
        <v>4.5100000000000001E-2</v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28.049999999999997</v>
      </c>
      <c r="BN492" s="64">
        <f>IFERROR(Y492*I492/H492,"0")</f>
        <v>28.049999999999997</v>
      </c>
      <c r="BO492" s="64">
        <f>IFERROR(1/J492*(X492/H492),"0")</f>
        <v>3.787878787878788E-2</v>
      </c>
      <c r="BP492" s="64">
        <f>IFERROR(1/J492*(Y492/H492),"0")</f>
        <v>3.787878787878788E-2</v>
      </c>
    </row>
    <row r="493" spans="1:68" ht="27" hidden="1" customHeight="1" x14ac:dyDescent="0.25">
      <c r="A493" s="54" t="s">
        <v>771</v>
      </c>
      <c r="B493" s="54" t="s">
        <v>772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774</v>
      </c>
      <c r="B494" s="54" t="s">
        <v>775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26" t="s">
        <v>776</v>
      </c>
      <c r="Q494" s="732"/>
      <c r="R494" s="732"/>
      <c r="S494" s="732"/>
      <c r="T494" s="733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778</v>
      </c>
      <c r="B495" s="54" t="s">
        <v>779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78</v>
      </c>
      <c r="Q496" s="751"/>
      <c r="R496" s="751"/>
      <c r="S496" s="751"/>
      <c r="T496" s="751"/>
      <c r="U496" s="751"/>
      <c r="V496" s="752"/>
      <c r="W496" s="37" t="s">
        <v>79</v>
      </c>
      <c r="X496" s="729">
        <f>IFERROR(X492/H492,"0")+IFERROR(X493/H493,"0")+IFERROR(X494/H494,"0")+IFERROR(X495/H495,"0")</f>
        <v>5</v>
      </c>
      <c r="Y496" s="729">
        <f>IFERROR(Y492/H492,"0")+IFERROR(Y493/H493,"0")+IFERROR(Y494/H494,"0")+IFERROR(Y495/H495,"0")</f>
        <v>5</v>
      </c>
      <c r="Z496" s="729">
        <f>IFERROR(IF(Z492="",0,Z492),"0")+IFERROR(IF(Z493="",0,Z493),"0")+IFERROR(IF(Z494="",0,Z494),"0")+IFERROR(IF(Z495="",0,Z495),"0")</f>
        <v>4.5100000000000001E-2</v>
      </c>
      <c r="AA496" s="730"/>
      <c r="AB496" s="730"/>
      <c r="AC496" s="730"/>
    </row>
    <row r="497" spans="1:68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78</v>
      </c>
      <c r="Q497" s="751"/>
      <c r="R497" s="751"/>
      <c r="S497" s="751"/>
      <c r="T497" s="751"/>
      <c r="U497" s="751"/>
      <c r="V497" s="752"/>
      <c r="W497" s="37" t="s">
        <v>67</v>
      </c>
      <c r="X497" s="729">
        <f>IFERROR(SUM(X492:X495),"0")</f>
        <v>27</v>
      </c>
      <c r="Y497" s="729">
        <f>IFERROR(SUM(Y492:Y495),"0")</f>
        <v>27</v>
      </c>
      <c r="Z497" s="37"/>
      <c r="AA497" s="730"/>
      <c r="AB497" s="730"/>
      <c r="AC497" s="730"/>
    </row>
    <row r="498" spans="1:68" ht="16.5" hidden="1" customHeight="1" x14ac:dyDescent="0.25">
      <c r="A498" s="757" t="s">
        <v>780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144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781</v>
      </c>
      <c r="B500" s="54" t="s">
        <v>782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784</v>
      </c>
      <c r="B501" s="54" t="s">
        <v>785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11" t="s">
        <v>786</v>
      </c>
      <c r="Q501" s="732"/>
      <c r="R501" s="732"/>
      <c r="S501" s="732"/>
      <c r="T501" s="733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78</v>
      </c>
      <c r="Q502" s="751"/>
      <c r="R502" s="751"/>
      <c r="S502" s="751"/>
      <c r="T502" s="751"/>
      <c r="U502" s="751"/>
      <c r="V502" s="752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78</v>
      </c>
      <c r="Q503" s="751"/>
      <c r="R503" s="751"/>
      <c r="S503" s="751"/>
      <c r="T503" s="751"/>
      <c r="U503" s="751"/>
      <c r="V503" s="752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788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144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789</v>
      </c>
      <c r="B506" s="54" t="s">
        <v>790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78</v>
      </c>
      <c r="Q507" s="751"/>
      <c r="R507" s="751"/>
      <c r="S507" s="751"/>
      <c r="T507" s="751"/>
      <c r="U507" s="751"/>
      <c r="V507" s="752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78</v>
      </c>
      <c r="Q508" s="751"/>
      <c r="R508" s="751"/>
      <c r="S508" s="751"/>
      <c r="T508" s="751"/>
      <c r="U508" s="751"/>
      <c r="V508" s="752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173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792</v>
      </c>
      <c r="B510" s="54" t="s">
        <v>793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78</v>
      </c>
      <c r="Q511" s="751"/>
      <c r="R511" s="751"/>
      <c r="S511" s="751"/>
      <c r="T511" s="751"/>
      <c r="U511" s="751"/>
      <c r="V511" s="752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78</v>
      </c>
      <c r="Q512" s="751"/>
      <c r="R512" s="751"/>
      <c r="S512" s="751"/>
      <c r="T512" s="751"/>
      <c r="U512" s="751"/>
      <c r="V512" s="752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795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88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hidden="1" customHeight="1" x14ac:dyDescent="0.25">
      <c r="A516" s="54" t="s">
        <v>796</v>
      </c>
      <c r="B516" s="54" t="s">
        <v>797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67</v>
      </c>
      <c r="X517" s="727">
        <v>8</v>
      </c>
      <c r="Y517" s="728">
        <f t="shared" si="73"/>
        <v>10.56</v>
      </c>
      <c r="Z517" s="36">
        <f t="shared" si="74"/>
        <v>2.392E-2</v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8.545454545454545</v>
      </c>
      <c r="BN517" s="64">
        <f t="shared" si="76"/>
        <v>11.28</v>
      </c>
      <c r="BO517" s="64">
        <f t="shared" si="77"/>
        <v>1.456876456876457E-2</v>
      </c>
      <c r="BP517" s="64">
        <f t="shared" si="78"/>
        <v>1.9230769230769232E-2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67</v>
      </c>
      <c r="X518" s="727">
        <v>44</v>
      </c>
      <c r="Y518" s="728">
        <f t="shared" si="73"/>
        <v>47.52</v>
      </c>
      <c r="Z518" s="36">
        <f t="shared" si="74"/>
        <v>0.10764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47</v>
      </c>
      <c r="BN518" s="64">
        <f t="shared" si="76"/>
        <v>50.760000000000005</v>
      </c>
      <c r="BO518" s="64">
        <f t="shared" si="77"/>
        <v>8.0128205128205121E-2</v>
      </c>
      <c r="BP518" s="64">
        <f t="shared" si="78"/>
        <v>8.6538461538461536E-2</v>
      </c>
    </row>
    <row r="519" spans="1:68" ht="16.5" hidden="1" customHeight="1" x14ac:dyDescent="0.25">
      <c r="A519" s="54" t="s">
        <v>805</v>
      </c>
      <c r="B519" s="54" t="s">
        <v>806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67</v>
      </c>
      <c r="X520" s="727">
        <v>60</v>
      </c>
      <c r="Y520" s="728">
        <f t="shared" si="73"/>
        <v>63.36</v>
      </c>
      <c r="Z520" s="36">
        <f t="shared" si="74"/>
        <v>0.14352000000000001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64.090909090909079</v>
      </c>
      <c r="BN520" s="64">
        <f t="shared" si="76"/>
        <v>67.679999999999993</v>
      </c>
      <c r="BO520" s="64">
        <f t="shared" si="77"/>
        <v>0.10926573426573427</v>
      </c>
      <c r="BP520" s="64">
        <f t="shared" si="78"/>
        <v>0.11538461538461539</v>
      </c>
    </row>
    <row r="521" spans="1:68" ht="16.5" hidden="1" customHeight="1" x14ac:dyDescent="0.25">
      <c r="A521" s="54" t="s">
        <v>811</v>
      </c>
      <c r="B521" s="54" t="s">
        <v>812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790" t="s">
        <v>816</v>
      </c>
      <c r="Q522" s="732"/>
      <c r="R522" s="732"/>
      <c r="S522" s="732"/>
      <c r="T522" s="733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817</v>
      </c>
      <c r="B523" s="54" t="s">
        <v>818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817</v>
      </c>
      <c r="B524" s="54" t="s">
        <v>819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822</v>
      </c>
      <c r="B526" s="54" t="s">
        <v>823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53" t="s">
        <v>824</v>
      </c>
      <c r="Q526" s="732"/>
      <c r="R526" s="732"/>
      <c r="S526" s="732"/>
      <c r="T526" s="733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793" t="s">
        <v>827</v>
      </c>
      <c r="Q527" s="732"/>
      <c r="R527" s="732"/>
      <c r="S527" s="732"/>
      <c r="T527" s="733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832</v>
      </c>
      <c r="B530" s="54" t="s">
        <v>833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1" t="s">
        <v>834</v>
      </c>
      <c r="Q530" s="732"/>
      <c r="R530" s="732"/>
      <c r="S530" s="732"/>
      <c r="T530" s="733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835</v>
      </c>
      <c r="B531" s="54" t="s">
        <v>836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78</v>
      </c>
      <c r="Q532" s="751"/>
      <c r="R532" s="751"/>
      <c r="S532" s="751"/>
      <c r="T532" s="751"/>
      <c r="U532" s="751"/>
      <c r="V532" s="752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21.212121212121211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23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0.27507999999999999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78</v>
      </c>
      <c r="Q533" s="751"/>
      <c r="R533" s="751"/>
      <c r="S533" s="751"/>
      <c r="T533" s="751"/>
      <c r="U533" s="751"/>
      <c r="V533" s="752"/>
      <c r="W533" s="37" t="s">
        <v>67</v>
      </c>
      <c r="X533" s="729">
        <f>IFERROR(SUM(X516:X531),"0")</f>
        <v>112</v>
      </c>
      <c r="Y533" s="729">
        <f>IFERROR(SUM(Y516:Y531),"0")</f>
        <v>121.44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133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hidden="1" customHeight="1" x14ac:dyDescent="0.25">
      <c r="A535" s="54" t="s">
        <v>837</v>
      </c>
      <c r="B535" s="54" t="s">
        <v>838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67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837</v>
      </c>
      <c r="B536" s="54" t="s">
        <v>840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11" t="s">
        <v>841</v>
      </c>
      <c r="Q536" s="732"/>
      <c r="R536" s="732"/>
      <c r="S536" s="732"/>
      <c r="T536" s="733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843</v>
      </c>
      <c r="B537" s="54" t="s">
        <v>844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69" t="s">
        <v>845</v>
      </c>
      <c r="Q537" s="732"/>
      <c r="R537" s="732"/>
      <c r="S537" s="732"/>
      <c r="T537" s="733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846</v>
      </c>
      <c r="B538" s="54" t="s">
        <v>847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90" t="s">
        <v>848</v>
      </c>
      <c r="Q538" s="732"/>
      <c r="R538" s="732"/>
      <c r="S538" s="732"/>
      <c r="T538" s="733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78</v>
      </c>
      <c r="Q539" s="751"/>
      <c r="R539" s="751"/>
      <c r="S539" s="751"/>
      <c r="T539" s="751"/>
      <c r="U539" s="751"/>
      <c r="V539" s="752"/>
      <c r="W539" s="37" t="s">
        <v>79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hidden="1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78</v>
      </c>
      <c r="Q540" s="751"/>
      <c r="R540" s="751"/>
      <c r="S540" s="751"/>
      <c r="T540" s="751"/>
      <c r="U540" s="751"/>
      <c r="V540" s="752"/>
      <c r="W540" s="37" t="s">
        <v>67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144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23" t="s">
        <v>851</v>
      </c>
      <c r="Q542" s="732"/>
      <c r="R542" s="732"/>
      <c r="S542" s="732"/>
      <c r="T542" s="733"/>
      <c r="U542" s="34"/>
      <c r="V542" s="34"/>
      <c r="W542" s="35" t="s">
        <v>67</v>
      </c>
      <c r="X542" s="727">
        <v>31</v>
      </c>
      <c r="Y542" s="728">
        <f t="shared" ref="Y542:Y553" si="79">IFERROR(IF(X542="",0,CEILING((X542/$H542),1)*$H542),"")</f>
        <v>31.68</v>
      </c>
      <c r="Z542" s="36">
        <f>IFERROR(IF(Y542=0,"",ROUNDUP(Y542/H542,0)*0.01196),"")</f>
        <v>7.1760000000000004E-2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33.11363636363636</v>
      </c>
      <c r="BN542" s="64">
        <f t="shared" ref="BN542:BN553" si="81">IFERROR(Y542*I542/H542,"0")</f>
        <v>33.839999999999996</v>
      </c>
      <c r="BO542" s="64">
        <f t="shared" ref="BO542:BO553" si="82">IFERROR(1/J542*(X542/H542),"0")</f>
        <v>5.6453962703962704E-2</v>
      </c>
      <c r="BP542" s="64">
        <f t="shared" ref="BP542:BP553" si="83">IFERROR(1/J542*(Y542/H542),"0")</f>
        <v>5.7692307692307696E-2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53" t="s">
        <v>855</v>
      </c>
      <c r="Q543" s="732"/>
      <c r="R543" s="732"/>
      <c r="S543" s="732"/>
      <c r="T543" s="733"/>
      <c r="U543" s="34"/>
      <c r="V543" s="34"/>
      <c r="W543" s="35" t="s">
        <v>67</v>
      </c>
      <c r="X543" s="727">
        <v>36</v>
      </c>
      <c r="Y543" s="728">
        <f t="shared" si="79"/>
        <v>36.96</v>
      </c>
      <c r="Z543" s="36">
        <f>IFERROR(IF(Y543=0,"",ROUNDUP(Y543/H543,0)*0.01196),"")</f>
        <v>8.3720000000000003E-2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38.454545454545453</v>
      </c>
      <c r="BN543" s="64">
        <f t="shared" si="81"/>
        <v>39.479999999999997</v>
      </c>
      <c r="BO543" s="64">
        <f t="shared" si="82"/>
        <v>6.555944055944056E-2</v>
      </c>
      <c r="BP543" s="64">
        <f t="shared" si="83"/>
        <v>6.7307692307692318E-2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33" t="s">
        <v>859</v>
      </c>
      <c r="Q544" s="732"/>
      <c r="R544" s="732"/>
      <c r="S544" s="732"/>
      <c r="T544" s="733"/>
      <c r="U544" s="34"/>
      <c r="V544" s="34"/>
      <c r="W544" s="35" t="s">
        <v>67</v>
      </c>
      <c r="X544" s="727">
        <v>17</v>
      </c>
      <c r="Y544" s="728">
        <f t="shared" si="79"/>
        <v>21.12</v>
      </c>
      <c r="Z544" s="36">
        <f>IFERROR(IF(Y544=0,"",ROUNDUP(Y544/H544,0)*0.01196),"")</f>
        <v>4.7840000000000001E-2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18.159090909090907</v>
      </c>
      <c r="BN544" s="64">
        <f t="shared" si="81"/>
        <v>22.56</v>
      </c>
      <c r="BO544" s="64">
        <f t="shared" si="82"/>
        <v>3.0958624708624712E-2</v>
      </c>
      <c r="BP544" s="64">
        <f t="shared" si="83"/>
        <v>3.8461538461538464E-2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77" t="s">
        <v>863</v>
      </c>
      <c r="Q545" s="732"/>
      <c r="R545" s="732"/>
      <c r="S545" s="732"/>
      <c r="T545" s="733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27" t="s">
        <v>866</v>
      </c>
      <c r="Q546" s="732"/>
      <c r="R546" s="732"/>
      <c r="S546" s="732"/>
      <c r="T546" s="733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864</v>
      </c>
      <c r="B547" s="54" t="s">
        <v>867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105" t="s">
        <v>868</v>
      </c>
      <c r="Q547" s="732"/>
      <c r="R547" s="732"/>
      <c r="S547" s="732"/>
      <c r="T547" s="733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864</v>
      </c>
      <c r="B548" s="54" t="s">
        <v>869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871</v>
      </c>
      <c r="B549" s="54" t="s">
        <v>872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871</v>
      </c>
      <c r="B550" s="54" t="s">
        <v>874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5" t="s">
        <v>875</v>
      </c>
      <c r="Q550" s="732"/>
      <c r="R550" s="732"/>
      <c r="S550" s="732"/>
      <c r="T550" s="733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876</v>
      </c>
      <c r="B552" s="54" t="s">
        <v>879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94" t="s">
        <v>880</v>
      </c>
      <c r="Q552" s="732"/>
      <c r="R552" s="732"/>
      <c r="S552" s="732"/>
      <c r="T552" s="733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876</v>
      </c>
      <c r="B553" s="54" t="s">
        <v>881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78</v>
      </c>
      <c r="Q554" s="751"/>
      <c r="R554" s="751"/>
      <c r="S554" s="751"/>
      <c r="T554" s="751"/>
      <c r="U554" s="751"/>
      <c r="V554" s="752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15.909090909090907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17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0.20332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78</v>
      </c>
      <c r="Q555" s="751"/>
      <c r="R555" s="751"/>
      <c r="S555" s="751"/>
      <c r="T555" s="751"/>
      <c r="U555" s="751"/>
      <c r="V555" s="752"/>
      <c r="W555" s="37" t="s">
        <v>67</v>
      </c>
      <c r="X555" s="729">
        <f>IFERROR(SUM(X542:X553),"0")</f>
        <v>84</v>
      </c>
      <c r="Y555" s="729">
        <f>IFERROR(SUM(Y542:Y553),"0")</f>
        <v>89.76</v>
      </c>
      <c r="Z555" s="37"/>
      <c r="AA555" s="730"/>
      <c r="AB555" s="730"/>
      <c r="AC555" s="730"/>
    </row>
    <row r="556" spans="1:68" ht="14.25" hidden="1" customHeight="1" x14ac:dyDescent="0.25">
      <c r="A556" s="758" t="s">
        <v>62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882</v>
      </c>
      <c r="B557" s="54" t="s">
        <v>883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888</v>
      </c>
      <c r="B559" s="54" t="s">
        <v>889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78</v>
      </c>
      <c r="Q560" s="751"/>
      <c r="R560" s="751"/>
      <c r="S560" s="751"/>
      <c r="T560" s="751"/>
      <c r="U560" s="751"/>
      <c r="V560" s="752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78</v>
      </c>
      <c r="Q561" s="751"/>
      <c r="R561" s="751"/>
      <c r="S561" s="751"/>
      <c r="T561" s="751"/>
      <c r="U561" s="751"/>
      <c r="V561" s="752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173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891</v>
      </c>
      <c r="B563" s="54" t="s">
        <v>892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894</v>
      </c>
      <c r="B564" s="54" t="s">
        <v>895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1014" t="s">
        <v>896</v>
      </c>
      <c r="Q564" s="732"/>
      <c r="R564" s="732"/>
      <c r="S564" s="732"/>
      <c r="T564" s="733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78</v>
      </c>
      <c r="Q565" s="751"/>
      <c r="R565" s="751"/>
      <c r="S565" s="751"/>
      <c r="T565" s="751"/>
      <c r="U565" s="751"/>
      <c r="V565" s="752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78</v>
      </c>
      <c r="Q566" s="751"/>
      <c r="R566" s="751"/>
      <c r="S566" s="751"/>
      <c r="T566" s="751"/>
      <c r="U566" s="751"/>
      <c r="V566" s="752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897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88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898</v>
      </c>
      <c r="B570" s="54" t="s">
        <v>899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7" t="s">
        <v>900</v>
      </c>
      <c r="Q570" s="732"/>
      <c r="R570" s="732"/>
      <c r="S570" s="732"/>
      <c r="T570" s="733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24" t="s">
        <v>904</v>
      </c>
      <c r="Q571" s="732"/>
      <c r="R571" s="732"/>
      <c r="S571" s="732"/>
      <c r="T571" s="733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906</v>
      </c>
      <c r="B572" s="54" t="s">
        <v>907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35" t="s">
        <v>908</v>
      </c>
      <c r="Q572" s="732"/>
      <c r="R572" s="732"/>
      <c r="S572" s="732"/>
      <c r="T572" s="733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910</v>
      </c>
      <c r="B573" s="54" t="s">
        <v>911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72" t="s">
        <v>912</v>
      </c>
      <c r="Q573" s="732"/>
      <c r="R573" s="732"/>
      <c r="S573" s="732"/>
      <c r="T573" s="733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914</v>
      </c>
      <c r="B574" s="54" t="s">
        <v>915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98" t="s">
        <v>916</v>
      </c>
      <c r="Q574" s="732"/>
      <c r="R574" s="732"/>
      <c r="S574" s="732"/>
      <c r="T574" s="733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917</v>
      </c>
      <c r="B575" s="54" t="s">
        <v>918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75" t="s">
        <v>919</v>
      </c>
      <c r="Q575" s="732"/>
      <c r="R575" s="732"/>
      <c r="S575" s="732"/>
      <c r="T575" s="733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58" t="s">
        <v>922</v>
      </c>
      <c r="Q576" s="732"/>
      <c r="R576" s="732"/>
      <c r="S576" s="732"/>
      <c r="T576" s="733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78</v>
      </c>
      <c r="Q577" s="751"/>
      <c r="R577" s="751"/>
      <c r="S577" s="751"/>
      <c r="T577" s="751"/>
      <c r="U577" s="751"/>
      <c r="V577" s="752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78</v>
      </c>
      <c r="Q578" s="751"/>
      <c r="R578" s="751"/>
      <c r="S578" s="751"/>
      <c r="T578" s="751"/>
      <c r="U578" s="751"/>
      <c r="V578" s="752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133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923</v>
      </c>
      <c r="B580" s="54" t="s">
        <v>924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21" t="s">
        <v>925</v>
      </c>
      <c r="Q580" s="732"/>
      <c r="R580" s="732"/>
      <c r="S580" s="732"/>
      <c r="T580" s="733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927</v>
      </c>
      <c r="B581" s="54" t="s">
        <v>928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6" t="s">
        <v>929</v>
      </c>
      <c r="Q581" s="732"/>
      <c r="R581" s="732"/>
      <c r="S581" s="732"/>
      <c r="T581" s="733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930</v>
      </c>
      <c r="B582" s="54" t="s">
        <v>931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61" t="s">
        <v>932</v>
      </c>
      <c r="Q582" s="732"/>
      <c r="R582" s="732"/>
      <c r="S582" s="732"/>
      <c r="T582" s="733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2" t="s">
        <v>936</v>
      </c>
      <c r="Q583" s="732"/>
      <c r="R583" s="732"/>
      <c r="S583" s="732"/>
      <c r="T583" s="733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78</v>
      </c>
      <c r="Q584" s="751"/>
      <c r="R584" s="751"/>
      <c r="S584" s="751"/>
      <c r="T584" s="751"/>
      <c r="U584" s="751"/>
      <c r="V584" s="752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78</v>
      </c>
      <c r="Q585" s="751"/>
      <c r="R585" s="751"/>
      <c r="S585" s="751"/>
      <c r="T585" s="751"/>
      <c r="U585" s="751"/>
      <c r="V585" s="752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144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937</v>
      </c>
      <c r="B587" s="54" t="s">
        <v>938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832" t="s">
        <v>939</v>
      </c>
      <c r="Q587" s="732"/>
      <c r="R587" s="732"/>
      <c r="S587" s="732"/>
      <c r="T587" s="733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102" t="s">
        <v>943</v>
      </c>
      <c r="Q588" s="732"/>
      <c r="R588" s="732"/>
      <c r="S588" s="732"/>
      <c r="T588" s="733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945</v>
      </c>
      <c r="B589" s="54" t="s">
        <v>946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24" t="s">
        <v>947</v>
      </c>
      <c r="Q589" s="732"/>
      <c r="R589" s="732"/>
      <c r="S589" s="732"/>
      <c r="T589" s="733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949</v>
      </c>
      <c r="B590" s="54" t="s">
        <v>950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85" t="s">
        <v>951</v>
      </c>
      <c r="Q590" s="732"/>
      <c r="R590" s="732"/>
      <c r="S590" s="732"/>
      <c r="T590" s="733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953</v>
      </c>
      <c r="B591" s="54" t="s">
        <v>954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80" t="s">
        <v>955</v>
      </c>
      <c r="Q591" s="732"/>
      <c r="R591" s="732"/>
      <c r="S591" s="732"/>
      <c r="T591" s="733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957</v>
      </c>
      <c r="B592" s="54" t="s">
        <v>958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913" t="s">
        <v>959</v>
      </c>
      <c r="Q592" s="732"/>
      <c r="R592" s="732"/>
      <c r="S592" s="732"/>
      <c r="T592" s="733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960</v>
      </c>
      <c r="B593" s="54" t="s">
        <v>961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830" t="s">
        <v>962</v>
      </c>
      <c r="Q593" s="732"/>
      <c r="R593" s="732"/>
      <c r="S593" s="732"/>
      <c r="T593" s="733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78</v>
      </c>
      <c r="Q594" s="751"/>
      <c r="R594" s="751"/>
      <c r="S594" s="751"/>
      <c r="T594" s="751"/>
      <c r="U594" s="751"/>
      <c r="V594" s="752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78</v>
      </c>
      <c r="Q595" s="751"/>
      <c r="R595" s="751"/>
      <c r="S595" s="751"/>
      <c r="T595" s="751"/>
      <c r="U595" s="751"/>
      <c r="V595" s="752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62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070" t="s">
        <v>965</v>
      </c>
      <c r="Q597" s="732"/>
      <c r="R597" s="732"/>
      <c r="S597" s="732"/>
      <c r="T597" s="733"/>
      <c r="U597" s="34"/>
      <c r="V597" s="34"/>
      <c r="W597" s="35" t="s">
        <v>67</v>
      </c>
      <c r="X597" s="727">
        <v>76</v>
      </c>
      <c r="Y597" s="728">
        <f>IFERROR(IF(X597="",0,CEILING((X597/$H597),1)*$H597),"")</f>
        <v>78</v>
      </c>
      <c r="Z597" s="36">
        <f>IFERROR(IF(Y597=0,"",ROUNDUP(Y597/H597,0)*0.01898),"")</f>
        <v>0.1898</v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81.056923076923084</v>
      </c>
      <c r="BN597" s="64">
        <f>IFERROR(Y597*I597/H597,"0")</f>
        <v>83.190000000000012</v>
      </c>
      <c r="BO597" s="64">
        <f>IFERROR(1/J597*(X597/H597),"0")</f>
        <v>0.15224358974358976</v>
      </c>
      <c r="BP597" s="64">
        <f>IFERROR(1/J597*(Y597/H597),"0")</f>
        <v>0.15625</v>
      </c>
    </row>
    <row r="598" spans="1:68" ht="27" hidden="1" customHeight="1" x14ac:dyDescent="0.25">
      <c r="A598" s="54" t="s">
        <v>963</v>
      </c>
      <c r="B598" s="54" t="s">
        <v>967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66" t="s">
        <v>968</v>
      </c>
      <c r="Q598" s="732"/>
      <c r="R598" s="732"/>
      <c r="S598" s="732"/>
      <c r="T598" s="733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969</v>
      </c>
      <c r="B599" s="54" t="s">
        <v>970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33" t="s">
        <v>971</v>
      </c>
      <c r="Q599" s="732"/>
      <c r="R599" s="732"/>
      <c r="S599" s="732"/>
      <c r="T599" s="733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973</v>
      </c>
      <c r="B600" s="54" t="s">
        <v>974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56" t="s">
        <v>975</v>
      </c>
      <c r="Q600" s="732"/>
      <c r="R600" s="732"/>
      <c r="S600" s="732"/>
      <c r="T600" s="733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976</v>
      </c>
      <c r="B601" s="54" t="s">
        <v>977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095" t="s">
        <v>978</v>
      </c>
      <c r="Q601" s="732"/>
      <c r="R601" s="732"/>
      <c r="S601" s="732"/>
      <c r="T601" s="733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78</v>
      </c>
      <c r="Q602" s="751"/>
      <c r="R602" s="751"/>
      <c r="S602" s="751"/>
      <c r="T602" s="751"/>
      <c r="U602" s="751"/>
      <c r="V602" s="752"/>
      <c r="W602" s="37" t="s">
        <v>79</v>
      </c>
      <c r="X602" s="729">
        <f>IFERROR(X597/H597,"0")+IFERROR(X598/H598,"0")+IFERROR(X599/H599,"0")+IFERROR(X600/H600,"0")+IFERROR(X601/H601,"0")</f>
        <v>9.7435897435897445</v>
      </c>
      <c r="Y602" s="729">
        <f>IFERROR(Y597/H597,"0")+IFERROR(Y598/H598,"0")+IFERROR(Y599/H599,"0")+IFERROR(Y600/H600,"0")+IFERROR(Y601/H601,"0")</f>
        <v>10</v>
      </c>
      <c r="Z602" s="729">
        <f>IFERROR(IF(Z597="",0,Z597),"0")+IFERROR(IF(Z598="",0,Z598),"0")+IFERROR(IF(Z599="",0,Z599),"0")+IFERROR(IF(Z600="",0,Z600),"0")+IFERROR(IF(Z601="",0,Z601),"0")</f>
        <v>0.1898</v>
      </c>
      <c r="AA602" s="730"/>
      <c r="AB602" s="730"/>
      <c r="AC602" s="730"/>
    </row>
    <row r="603" spans="1:68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78</v>
      </c>
      <c r="Q603" s="751"/>
      <c r="R603" s="751"/>
      <c r="S603" s="751"/>
      <c r="T603" s="751"/>
      <c r="U603" s="751"/>
      <c r="V603" s="752"/>
      <c r="W603" s="37" t="s">
        <v>67</v>
      </c>
      <c r="X603" s="729">
        <f>IFERROR(SUM(X597:X601),"0")</f>
        <v>76</v>
      </c>
      <c r="Y603" s="729">
        <f>IFERROR(SUM(Y597:Y601),"0")</f>
        <v>78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173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979</v>
      </c>
      <c r="B605" s="54" t="s">
        <v>980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33" t="s">
        <v>981</v>
      </c>
      <c r="Q605" s="732"/>
      <c r="R605" s="732"/>
      <c r="S605" s="732"/>
      <c r="T605" s="733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979</v>
      </c>
      <c r="B606" s="54" t="s">
        <v>983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32" t="s">
        <v>984</v>
      </c>
      <c r="Q606" s="732"/>
      <c r="R606" s="732"/>
      <c r="S606" s="732"/>
      <c r="T606" s="733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985</v>
      </c>
      <c r="B607" s="54" t="s">
        <v>986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18" t="s">
        <v>987</v>
      </c>
      <c r="Q607" s="732"/>
      <c r="R607" s="732"/>
      <c r="S607" s="732"/>
      <c r="T607" s="733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985</v>
      </c>
      <c r="B608" s="54" t="s">
        <v>989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57" t="s">
        <v>990</v>
      </c>
      <c r="Q608" s="732"/>
      <c r="R608" s="732"/>
      <c r="S608" s="732"/>
      <c r="T608" s="733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78</v>
      </c>
      <c r="Q609" s="751"/>
      <c r="R609" s="751"/>
      <c r="S609" s="751"/>
      <c r="T609" s="751"/>
      <c r="U609" s="751"/>
      <c r="V609" s="752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78</v>
      </c>
      <c r="Q610" s="751"/>
      <c r="R610" s="751"/>
      <c r="S610" s="751"/>
      <c r="T610" s="751"/>
      <c r="U610" s="751"/>
      <c r="V610" s="752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991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88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992</v>
      </c>
      <c r="B613" s="54" t="s">
        <v>993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54" t="s">
        <v>994</v>
      </c>
      <c r="Q613" s="732"/>
      <c r="R613" s="732"/>
      <c r="S613" s="732"/>
      <c r="T613" s="733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996</v>
      </c>
      <c r="B614" s="54" t="s">
        <v>997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54" t="s">
        <v>998</v>
      </c>
      <c r="Q614" s="732"/>
      <c r="R614" s="732"/>
      <c r="S614" s="732"/>
      <c r="T614" s="733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78</v>
      </c>
      <c r="Q615" s="751"/>
      <c r="R615" s="751"/>
      <c r="S615" s="751"/>
      <c r="T615" s="751"/>
      <c r="U615" s="751"/>
      <c r="V615" s="752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78</v>
      </c>
      <c r="Q616" s="751"/>
      <c r="R616" s="751"/>
      <c r="S616" s="751"/>
      <c r="T616" s="751"/>
      <c r="U616" s="751"/>
      <c r="V616" s="752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133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1000</v>
      </c>
      <c r="B618" s="54" t="s">
        <v>1001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31" t="s">
        <v>1002</v>
      </c>
      <c r="Q618" s="732"/>
      <c r="R618" s="732"/>
      <c r="S618" s="732"/>
      <c r="T618" s="733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78</v>
      </c>
      <c r="Q619" s="751"/>
      <c r="R619" s="751"/>
      <c r="S619" s="751"/>
      <c r="T619" s="751"/>
      <c r="U619" s="751"/>
      <c r="V619" s="752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78</v>
      </c>
      <c r="Q620" s="751"/>
      <c r="R620" s="751"/>
      <c r="S620" s="751"/>
      <c r="T620" s="751"/>
      <c r="U620" s="751"/>
      <c r="V620" s="752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144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1004</v>
      </c>
      <c r="B622" s="54" t="s">
        <v>1005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82" t="s">
        <v>1006</v>
      </c>
      <c r="Q622" s="732"/>
      <c r="R622" s="732"/>
      <c r="S622" s="732"/>
      <c r="T622" s="733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78</v>
      </c>
      <c r="Q623" s="751"/>
      <c r="R623" s="751"/>
      <c r="S623" s="751"/>
      <c r="T623" s="751"/>
      <c r="U623" s="751"/>
      <c r="V623" s="752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78</v>
      </c>
      <c r="Q624" s="751"/>
      <c r="R624" s="751"/>
      <c r="S624" s="751"/>
      <c r="T624" s="751"/>
      <c r="U624" s="751"/>
      <c r="V624" s="752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62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1008</v>
      </c>
      <c r="B626" s="54" t="s">
        <v>1009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45" t="s">
        <v>1010</v>
      </c>
      <c r="Q626" s="732"/>
      <c r="R626" s="732"/>
      <c r="S626" s="732"/>
      <c r="T626" s="733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1012</v>
      </c>
      <c r="B627" s="54" t="s">
        <v>1013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1" t="s">
        <v>1014</v>
      </c>
      <c r="Q627" s="732"/>
      <c r="R627" s="732"/>
      <c r="S627" s="732"/>
      <c r="T627" s="733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78</v>
      </c>
      <c r="Q628" s="751"/>
      <c r="R628" s="751"/>
      <c r="S628" s="751"/>
      <c r="T628" s="751"/>
      <c r="U628" s="751"/>
      <c r="V628" s="752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78</v>
      </c>
      <c r="Q629" s="751"/>
      <c r="R629" s="751"/>
      <c r="S629" s="751"/>
      <c r="T629" s="751"/>
      <c r="U629" s="751"/>
      <c r="V629" s="752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3588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3736.1200000000003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3758.6734985053263</v>
      </c>
      <c r="Y631" s="729">
        <f>IFERROR(SUM(BN22:BN627),"0")</f>
        <v>3914.5340000000006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6</v>
      </c>
      <c r="Y632" s="38">
        <f>ROUNDUP(SUM(BP22:BP627),0)</f>
        <v>6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3908.6734985053263</v>
      </c>
      <c r="Y633" s="729">
        <f>GrossWeightTotalR+PalletQtyTotalR*25</f>
        <v>4064.5340000000006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529.48642526056312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553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6.7893199999999991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60" t="s">
        <v>86</v>
      </c>
      <c r="D637" s="857"/>
      <c r="E637" s="857"/>
      <c r="F637" s="857"/>
      <c r="G637" s="857"/>
      <c r="H637" s="811"/>
      <c r="I637" s="760" t="s">
        <v>297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632</v>
      </c>
      <c r="Y637" s="811"/>
      <c r="Z637" s="760" t="s">
        <v>716</v>
      </c>
      <c r="AA637" s="857"/>
      <c r="AB637" s="857"/>
      <c r="AC637" s="811"/>
      <c r="AD637" s="724" t="s">
        <v>795</v>
      </c>
      <c r="AE637" s="760" t="s">
        <v>897</v>
      </c>
      <c r="AF637" s="811"/>
    </row>
    <row r="638" spans="1:68" ht="14.25" customHeight="1" thickTop="1" x14ac:dyDescent="0.2">
      <c r="A638" s="873" t="s">
        <v>1025</v>
      </c>
      <c r="B638" s="760" t="s">
        <v>61</v>
      </c>
      <c r="C638" s="760" t="s">
        <v>87</v>
      </c>
      <c r="D638" s="760" t="s">
        <v>112</v>
      </c>
      <c r="E638" s="760" t="s">
        <v>181</v>
      </c>
      <c r="F638" s="760" t="s">
        <v>215</v>
      </c>
      <c r="G638" s="760" t="s">
        <v>263</v>
      </c>
      <c r="H638" s="760" t="s">
        <v>86</v>
      </c>
      <c r="I638" s="760" t="s">
        <v>298</v>
      </c>
      <c r="J638" s="760" t="s">
        <v>326</v>
      </c>
      <c r="K638" s="760" t="s">
        <v>402</v>
      </c>
      <c r="L638" s="760" t="s">
        <v>413</v>
      </c>
      <c r="M638" s="760" t="s">
        <v>439</v>
      </c>
      <c r="N638" s="725"/>
      <c r="O638" s="760" t="s">
        <v>466</v>
      </c>
      <c r="P638" s="760" t="s">
        <v>469</v>
      </c>
      <c r="Q638" s="760" t="s">
        <v>478</v>
      </c>
      <c r="R638" s="760" t="s">
        <v>494</v>
      </c>
      <c r="S638" s="760" t="s">
        <v>504</v>
      </c>
      <c r="T638" s="760" t="s">
        <v>517</v>
      </c>
      <c r="U638" s="760" t="s">
        <v>528</v>
      </c>
      <c r="V638" s="760" t="s">
        <v>536</v>
      </c>
      <c r="W638" s="760" t="s">
        <v>619</v>
      </c>
      <c r="X638" s="760" t="s">
        <v>633</v>
      </c>
      <c r="Y638" s="760" t="s">
        <v>674</v>
      </c>
      <c r="Z638" s="760" t="s">
        <v>717</v>
      </c>
      <c r="AA638" s="760" t="s">
        <v>760</v>
      </c>
      <c r="AB638" s="760" t="s">
        <v>780</v>
      </c>
      <c r="AC638" s="760" t="s">
        <v>788</v>
      </c>
      <c r="AD638" s="760" t="s">
        <v>795</v>
      </c>
      <c r="AE638" s="760" t="s">
        <v>897</v>
      </c>
      <c r="AF638" s="760" t="s">
        <v>991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140.4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73.599999999999994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138.30000000000001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117.59999999999998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178.02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618.6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64.8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31.2</v>
      </c>
      <c r="W640" s="46">
        <f>IFERROR(Y394*1,"0")+IFERROR(Y398*1,"0")+IFERROR(Y399*1,"0")+IFERROR(Y400*1,"0")</f>
        <v>7.2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1908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99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43.2</v>
      </c>
      <c r="AA640" s="46">
        <f>IFERROR(Y487*1,"0")+IFERROR(Y488*1,"0")+IFERROR(Y492*1,"0")+IFERROR(Y493*1,"0")+IFERROR(Y494*1,"0")+IFERROR(Y495*1,"0")</f>
        <v>27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211.20000000000002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78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145,00"/>
        <filter val="1,11"/>
        <filter val="10,00"/>
        <filter val="10,11"/>
        <filter val="11,00"/>
        <filter val="11,65"/>
        <filter val="11,68"/>
        <filter val="112,00"/>
        <filter val="12,00"/>
        <filter val="12,78"/>
        <filter val="127,70"/>
        <filter val="13,00"/>
        <filter val="138,00"/>
        <filter val="15,91"/>
        <filter val="165,00"/>
        <filter val="17,00"/>
        <filter val="18,00"/>
        <filter val="180,00"/>
        <filter val="19,00"/>
        <filter val="2,00"/>
        <filter val="2,22"/>
        <filter val="20,00"/>
        <filter val="21,00"/>
        <filter val="21,21"/>
        <filter val="23,00"/>
        <filter val="24,00"/>
        <filter val="256,00"/>
        <filter val="26,25"/>
        <filter val="27,00"/>
        <filter val="273,00"/>
        <filter val="28,00"/>
        <filter val="29,00"/>
        <filter val="3 588,00"/>
        <filter val="3 758,67"/>
        <filter val="3 908,67"/>
        <filter val="3,03"/>
        <filter val="3,25"/>
        <filter val="3,33"/>
        <filter val="3,44"/>
        <filter val="3,72"/>
        <filter val="30,00"/>
        <filter val="31,00"/>
        <filter val="340,00"/>
        <filter val="36,00"/>
        <filter val="39,00"/>
        <filter val="4,63"/>
        <filter val="41,00"/>
        <filter val="43,00"/>
        <filter val="44,00"/>
        <filter val="44,53"/>
        <filter val="48,57"/>
        <filter val="5,00"/>
        <filter val="5,69"/>
        <filter val="5,75"/>
        <filter val="50,00"/>
        <filter val="529,49"/>
        <filter val="55,00"/>
        <filter val="57,00"/>
        <filter val="57,04"/>
        <filter val="58,00"/>
        <filter val="6"/>
        <filter val="6,00"/>
        <filter val="6,37"/>
        <filter val="60,00"/>
        <filter val="61,00"/>
        <filter val="63,00"/>
        <filter val="64,00"/>
        <filter val="668,00"/>
        <filter val="68,00"/>
        <filter val="692,00"/>
        <filter val="7,00"/>
        <filter val="7,59"/>
        <filter val="76,00"/>
        <filter val="76,33"/>
        <filter val="8,00"/>
        <filter val="81,00"/>
        <filter val="84,00"/>
        <filter val="86,00"/>
        <filter val="88,00"/>
        <filter val="9,00"/>
        <filter val="9,74"/>
        <filter val="91,00"/>
        <filter val="92,00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2025-03-14T09:23:38Z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