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4D385EB8-CEEF-44DD-AE06-C1FD345B30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1" l="1"/>
  <c r="X623" i="1"/>
  <c r="BO622" i="1"/>
  <c r="BM622" i="1"/>
  <c r="Y622" i="1"/>
  <c r="BO621" i="1"/>
  <c r="BM621" i="1"/>
  <c r="Y621" i="1"/>
  <c r="X619" i="1"/>
  <c r="Y618" i="1"/>
  <c r="X618" i="1"/>
  <c r="BP617" i="1"/>
  <c r="BO617" i="1"/>
  <c r="BN617" i="1"/>
  <c r="BM617" i="1"/>
  <c r="Z617" i="1"/>
  <c r="Z618" i="1" s="1"/>
  <c r="Y617" i="1"/>
  <c r="Y619" i="1" s="1"/>
  <c r="X615" i="1"/>
  <c r="X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Z610" i="1" s="1"/>
  <c r="Y608" i="1"/>
  <c r="AF63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7" i="1" s="1"/>
  <c r="Y592" i="1"/>
  <c r="Y598" i="1" s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Y579" i="1"/>
  <c r="X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BP575" i="1"/>
  <c r="BO575" i="1"/>
  <c r="BN575" i="1"/>
  <c r="BM575" i="1"/>
  <c r="Z575" i="1"/>
  <c r="Z579" i="1" s="1"/>
  <c r="Y575" i="1"/>
  <c r="Y580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Z560" i="1" s="1"/>
  <c r="Y558" i="1"/>
  <c r="Y561" i="1" s="1"/>
  <c r="P558" i="1"/>
  <c r="X556" i="1"/>
  <c r="X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BO546" i="1"/>
  <c r="BM546" i="1"/>
  <c r="Y546" i="1"/>
  <c r="P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Y550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X507" i="1"/>
  <c r="Y506" i="1"/>
  <c r="X506" i="1"/>
  <c r="BP505" i="1"/>
  <c r="BO505" i="1"/>
  <c r="BN505" i="1"/>
  <c r="BM505" i="1"/>
  <c r="Z505" i="1"/>
  <c r="Z506" i="1" s="1"/>
  <c r="Y505" i="1"/>
  <c r="Y507" i="1" s="1"/>
  <c r="P505" i="1"/>
  <c r="X503" i="1"/>
  <c r="Y502" i="1"/>
  <c r="X502" i="1"/>
  <c r="BP501" i="1"/>
  <c r="BO501" i="1"/>
  <c r="BN501" i="1"/>
  <c r="BM501" i="1"/>
  <c r="Z501" i="1"/>
  <c r="Z502" i="1" s="1"/>
  <c r="Y501" i="1"/>
  <c r="AC635" i="1" s="1"/>
  <c r="P501" i="1"/>
  <c r="X498" i="1"/>
  <c r="Y497" i="1"/>
  <c r="X497" i="1"/>
  <c r="BP496" i="1"/>
  <c r="BO496" i="1"/>
  <c r="BN496" i="1"/>
  <c r="BM496" i="1"/>
  <c r="Z496" i="1"/>
  <c r="Y496" i="1"/>
  <c r="BP495" i="1"/>
  <c r="BO495" i="1"/>
  <c r="BN495" i="1"/>
  <c r="BM495" i="1"/>
  <c r="Z495" i="1"/>
  <c r="Z497" i="1" s="1"/>
  <c r="Y495" i="1"/>
  <c r="AB635" i="1" s="1"/>
  <c r="P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Y492" i="1" s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X455" i="1"/>
  <c r="X454" i="1"/>
  <c r="BO453" i="1"/>
  <c r="BM453" i="1"/>
  <c r="Y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Y442" i="1" s="1"/>
  <c r="P440" i="1"/>
  <c r="X438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6" i="1"/>
  <c r="X425" i="1"/>
  <c r="BO424" i="1"/>
  <c r="BM424" i="1"/>
  <c r="Y424" i="1"/>
  <c r="X422" i="1"/>
  <c r="Y421" i="1"/>
  <c r="X421" i="1"/>
  <c r="BP420" i="1"/>
  <c r="BO420" i="1"/>
  <c r="BN420" i="1"/>
  <c r="BM420" i="1"/>
  <c r="Z420" i="1"/>
  <c r="Y420" i="1"/>
  <c r="BP419" i="1"/>
  <c r="BO419" i="1"/>
  <c r="BN419" i="1"/>
  <c r="BM419" i="1"/>
  <c r="Z419" i="1"/>
  <c r="Z421" i="1" s="1"/>
  <c r="Y419" i="1"/>
  <c r="Y422" i="1" s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Y330" i="1" s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8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Y212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2" i="1" s="1"/>
  <c r="P199" i="1"/>
  <c r="X197" i="1"/>
  <c r="X196" i="1"/>
  <c r="BO195" i="1"/>
  <c r="BM195" i="1"/>
  <c r="Y195" i="1"/>
  <c r="BP195" i="1" s="1"/>
  <c r="P195" i="1"/>
  <c r="BP194" i="1"/>
  <c r="BO194" i="1"/>
  <c r="BN194" i="1"/>
  <c r="BM194" i="1"/>
  <c r="Z194" i="1"/>
  <c r="Y194" i="1"/>
  <c r="Y196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1" i="1" s="1"/>
  <c r="X179" i="1"/>
  <c r="X178" i="1"/>
  <c r="BO177" i="1"/>
  <c r="BM177" i="1"/>
  <c r="Y177" i="1"/>
  <c r="I635" i="1" s="1"/>
  <c r="P177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68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G635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Y134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1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F635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P96" i="1"/>
  <c r="BO96" i="1"/>
  <c r="BN96" i="1"/>
  <c r="BM96" i="1"/>
  <c r="Z96" i="1"/>
  <c r="Y96" i="1"/>
  <c r="Y106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1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35" i="1" s="1"/>
  <c r="P35" i="1"/>
  <c r="X31" i="1"/>
  <c r="X30" i="1"/>
  <c r="BO29" i="1"/>
  <c r="BM29" i="1"/>
  <c r="Y29" i="1"/>
  <c r="Y30" i="1" s="1"/>
  <c r="P29" i="1"/>
  <c r="X27" i="1"/>
  <c r="X26" i="1"/>
  <c r="X629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Z63" i="1" l="1"/>
  <c r="Z330" i="1"/>
  <c r="Z26" i="1"/>
  <c r="Z86" i="1"/>
  <c r="Z106" i="1"/>
  <c r="Z149" i="1"/>
  <c r="Y27" i="1"/>
  <c r="Y31" i="1"/>
  <c r="Y41" i="1"/>
  <c r="Y45" i="1"/>
  <c r="Y56" i="1"/>
  <c r="Y64" i="1"/>
  <c r="Y72" i="1"/>
  <c r="Y80" i="1"/>
  <c r="Y86" i="1"/>
  <c r="Y93" i="1"/>
  <c r="Y107" i="1"/>
  <c r="Y116" i="1"/>
  <c r="Y122" i="1"/>
  <c r="Y133" i="1"/>
  <c r="Y139" i="1"/>
  <c r="Y144" i="1"/>
  <c r="Y150" i="1"/>
  <c r="Y154" i="1"/>
  <c r="Y167" i="1"/>
  <c r="Y173" i="1"/>
  <c r="Y179" i="1"/>
  <c r="Y190" i="1"/>
  <c r="Y197" i="1"/>
  <c r="Y201" i="1"/>
  <c r="Y213" i="1"/>
  <c r="Y227" i="1"/>
  <c r="Y235" i="1"/>
  <c r="BP230" i="1"/>
  <c r="BN230" i="1"/>
  <c r="Z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35" i="1"/>
  <c r="Y293" i="1"/>
  <c r="BP288" i="1"/>
  <c r="BN288" i="1"/>
  <c r="Z288" i="1"/>
  <c r="BP292" i="1"/>
  <c r="BN292" i="1"/>
  <c r="Z292" i="1"/>
  <c r="Y294" i="1"/>
  <c r="R635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35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BP345" i="1"/>
  <c r="BN345" i="1"/>
  <c r="Z345" i="1"/>
  <c r="BP349" i="1"/>
  <c r="BN349" i="1"/>
  <c r="Z349" i="1"/>
  <c r="BP357" i="1"/>
  <c r="BN357" i="1"/>
  <c r="Z357" i="1"/>
  <c r="BP378" i="1"/>
  <c r="BN378" i="1"/>
  <c r="Z378" i="1"/>
  <c r="Y380" i="1"/>
  <c r="Y385" i="1"/>
  <c r="BP382" i="1"/>
  <c r="BN382" i="1"/>
  <c r="Z382" i="1"/>
  <c r="Y386" i="1"/>
  <c r="BP395" i="1"/>
  <c r="BN395" i="1"/>
  <c r="Z395" i="1"/>
  <c r="Y397" i="1"/>
  <c r="X635" i="1"/>
  <c r="Y412" i="1"/>
  <c r="BP401" i="1"/>
  <c r="BN401" i="1"/>
  <c r="Z401" i="1"/>
  <c r="Y411" i="1"/>
  <c r="BP405" i="1"/>
  <c r="BN405" i="1"/>
  <c r="Z405" i="1"/>
  <c r="BP409" i="1"/>
  <c r="BN409" i="1"/>
  <c r="Z409" i="1"/>
  <c r="BP446" i="1"/>
  <c r="BN446" i="1"/>
  <c r="Z446" i="1"/>
  <c r="Y450" i="1"/>
  <c r="Y454" i="1"/>
  <c r="BP453" i="1"/>
  <c r="BN453" i="1"/>
  <c r="Z453" i="1"/>
  <c r="Z454" i="1" s="1"/>
  <c r="Y455" i="1"/>
  <c r="BP463" i="1"/>
  <c r="BN463" i="1"/>
  <c r="Z463" i="1"/>
  <c r="Z473" i="1" s="1"/>
  <c r="BP466" i="1"/>
  <c r="BN466" i="1"/>
  <c r="Z466" i="1"/>
  <c r="BP469" i="1"/>
  <c r="BN469" i="1"/>
  <c r="Z469" i="1"/>
  <c r="BP472" i="1"/>
  <c r="BN472" i="1"/>
  <c r="Z472" i="1"/>
  <c r="Y474" i="1"/>
  <c r="Y479" i="1"/>
  <c r="BP476" i="1"/>
  <c r="BN476" i="1"/>
  <c r="Z476" i="1"/>
  <c r="Z478" i="1" s="1"/>
  <c r="Y478" i="1"/>
  <c r="J635" i="1"/>
  <c r="H9" i="1"/>
  <c r="B635" i="1"/>
  <c r="X626" i="1"/>
  <c r="X627" i="1"/>
  <c r="Z23" i="1"/>
  <c r="BN23" i="1"/>
  <c r="Y626" i="1" s="1"/>
  <c r="Z25" i="1"/>
  <c r="BN25" i="1"/>
  <c r="Y26" i="1"/>
  <c r="X625" i="1"/>
  <c r="Z29" i="1"/>
  <c r="Z30" i="1" s="1"/>
  <c r="BN29" i="1"/>
  <c r="BP29" i="1"/>
  <c r="Z35" i="1"/>
  <c r="Z40" i="1" s="1"/>
  <c r="BN35" i="1"/>
  <c r="BP35" i="1"/>
  <c r="Y627" i="1" s="1"/>
  <c r="Z37" i="1"/>
  <c r="BN37" i="1"/>
  <c r="Z39" i="1"/>
  <c r="BN39" i="1"/>
  <c r="Y40" i="1"/>
  <c r="Z43" i="1"/>
  <c r="Z45" i="1" s="1"/>
  <c r="BN43" i="1"/>
  <c r="BP43" i="1"/>
  <c r="D635" i="1"/>
  <c r="Z50" i="1"/>
  <c r="Z56" i="1" s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4" i="1"/>
  <c r="Z80" i="1" s="1"/>
  <c r="BN74" i="1"/>
  <c r="BP74" i="1"/>
  <c r="Z76" i="1"/>
  <c r="BN76" i="1"/>
  <c r="Z78" i="1"/>
  <c r="BN78" i="1"/>
  <c r="Z84" i="1"/>
  <c r="BN84" i="1"/>
  <c r="E635" i="1"/>
  <c r="Z91" i="1"/>
  <c r="Z93" i="1" s="1"/>
  <c r="BN91" i="1"/>
  <c r="Y94" i="1"/>
  <c r="Z97" i="1"/>
  <c r="BN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Z124" i="1"/>
  <c r="Z133" i="1" s="1"/>
  <c r="BN124" i="1"/>
  <c r="BP124" i="1"/>
  <c r="Z127" i="1"/>
  <c r="BN127" i="1"/>
  <c r="Z128" i="1"/>
  <c r="BN128" i="1"/>
  <c r="Z131" i="1"/>
  <c r="BN131" i="1"/>
  <c r="Z137" i="1"/>
  <c r="Z138" i="1" s="1"/>
  <c r="BN137" i="1"/>
  <c r="Z142" i="1"/>
  <c r="Z144" i="1" s="1"/>
  <c r="BN142" i="1"/>
  <c r="BP142" i="1"/>
  <c r="Y145" i="1"/>
  <c r="Z148" i="1"/>
  <c r="BN148" i="1"/>
  <c r="Z152" i="1"/>
  <c r="Z154" i="1" s="1"/>
  <c r="BN152" i="1"/>
  <c r="BP152" i="1"/>
  <c r="H635" i="1"/>
  <c r="Y160" i="1"/>
  <c r="Z163" i="1"/>
  <c r="Z167" i="1" s="1"/>
  <c r="BN163" i="1"/>
  <c r="Z165" i="1"/>
  <c r="BN165" i="1"/>
  <c r="Z171" i="1"/>
  <c r="Z172" i="1" s="1"/>
  <c r="BN171" i="1"/>
  <c r="Z177" i="1"/>
  <c r="Z178" i="1" s="1"/>
  <c r="BN177" i="1"/>
  <c r="BP177" i="1"/>
  <c r="Y178" i="1"/>
  <c r="Z182" i="1"/>
  <c r="Z190" i="1" s="1"/>
  <c r="BN182" i="1"/>
  <c r="Z184" i="1"/>
  <c r="BN184" i="1"/>
  <c r="Z186" i="1"/>
  <c r="BN186" i="1"/>
  <c r="Z188" i="1"/>
  <c r="BN188" i="1"/>
  <c r="Z195" i="1"/>
  <c r="Z196" i="1" s="1"/>
  <c r="BN195" i="1"/>
  <c r="Z199" i="1"/>
  <c r="Z201" i="1" s="1"/>
  <c r="BN199" i="1"/>
  <c r="BP199" i="1"/>
  <c r="Z205" i="1"/>
  <c r="Z212" i="1" s="1"/>
  <c r="BN205" i="1"/>
  <c r="Z207" i="1"/>
  <c r="BN207" i="1"/>
  <c r="Z209" i="1"/>
  <c r="BN209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BP232" i="1"/>
  <c r="BN232" i="1"/>
  <c r="Z232" i="1"/>
  <c r="BP241" i="1"/>
  <c r="BN241" i="1"/>
  <c r="Z241" i="1"/>
  <c r="Y243" i="1"/>
  <c r="L635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35" i="1"/>
  <c r="Y272" i="1"/>
  <c r="BP263" i="1"/>
  <c r="BN263" i="1"/>
  <c r="Z263" i="1"/>
  <c r="BP267" i="1"/>
  <c r="BN267" i="1"/>
  <c r="Z267" i="1"/>
  <c r="BP271" i="1"/>
  <c r="BN271" i="1"/>
  <c r="Z271" i="1"/>
  <c r="Y273" i="1"/>
  <c r="O635" i="1"/>
  <c r="Y277" i="1"/>
  <c r="BP276" i="1"/>
  <c r="BN276" i="1"/>
  <c r="Z276" i="1"/>
  <c r="Z277" i="1" s="1"/>
  <c r="Y278" i="1"/>
  <c r="P635" i="1"/>
  <c r="Y284" i="1"/>
  <c r="BP281" i="1"/>
  <c r="BN281" i="1"/>
  <c r="Z281" i="1"/>
  <c r="Z284" i="1" s="1"/>
  <c r="BP290" i="1"/>
  <c r="BN290" i="1"/>
  <c r="Z290" i="1"/>
  <c r="Y320" i="1"/>
  <c r="BP329" i="1"/>
  <c r="BN329" i="1"/>
  <c r="Z329" i="1"/>
  <c r="Y331" i="1"/>
  <c r="Y334" i="1"/>
  <c r="BP333" i="1"/>
  <c r="BN333" i="1"/>
  <c r="Z333" i="1"/>
  <c r="Z334" i="1" s="1"/>
  <c r="Y335" i="1"/>
  <c r="U635" i="1"/>
  <c r="Y339" i="1"/>
  <c r="BP338" i="1"/>
  <c r="BN338" i="1"/>
  <c r="Z338" i="1"/>
  <c r="Z339" i="1" s="1"/>
  <c r="Y340" i="1"/>
  <c r="V635" i="1"/>
  <c r="Y352" i="1"/>
  <c r="BP343" i="1"/>
  <c r="BN343" i="1"/>
  <c r="Z343" i="1"/>
  <c r="Z351" i="1" s="1"/>
  <c r="BP347" i="1"/>
  <c r="BN347" i="1"/>
  <c r="Z347" i="1"/>
  <c r="Y351" i="1"/>
  <c r="BP355" i="1"/>
  <c r="BN355" i="1"/>
  <c r="Z355" i="1"/>
  <c r="Z358" i="1" s="1"/>
  <c r="BP363" i="1"/>
  <c r="BN363" i="1"/>
  <c r="Z363" i="1"/>
  <c r="Y367" i="1"/>
  <c r="BP371" i="1"/>
  <c r="BN371" i="1"/>
  <c r="Z371" i="1"/>
  <c r="Z373" i="1" s="1"/>
  <c r="Y373" i="1"/>
  <c r="BP431" i="1"/>
  <c r="BN431" i="1"/>
  <c r="Z431" i="1"/>
  <c r="BP435" i="1"/>
  <c r="BN435" i="1"/>
  <c r="Z435" i="1"/>
  <c r="Z442" i="1"/>
  <c r="BP489" i="1"/>
  <c r="BN489" i="1"/>
  <c r="Z489" i="1"/>
  <c r="BP566" i="1"/>
  <c r="BN566" i="1"/>
  <c r="Z566" i="1"/>
  <c r="BP568" i="1"/>
  <c r="BN568" i="1"/>
  <c r="Z568" i="1"/>
  <c r="AA635" i="1"/>
  <c r="K635" i="1"/>
  <c r="Y242" i="1"/>
  <c r="T635" i="1"/>
  <c r="Y326" i="1"/>
  <c r="Y358" i="1"/>
  <c r="Y359" i="1"/>
  <c r="Y368" i="1"/>
  <c r="BP361" i="1"/>
  <c r="BN361" i="1"/>
  <c r="Z361" i="1"/>
  <c r="BP365" i="1"/>
  <c r="BN365" i="1"/>
  <c r="Z365" i="1"/>
  <c r="Y374" i="1"/>
  <c r="Y379" i="1"/>
  <c r="BP376" i="1"/>
  <c r="BN376" i="1"/>
  <c r="Z376" i="1"/>
  <c r="BP384" i="1"/>
  <c r="BN384" i="1"/>
  <c r="Z384" i="1"/>
  <c r="W635" i="1"/>
  <c r="Y390" i="1"/>
  <c r="BP389" i="1"/>
  <c r="BN389" i="1"/>
  <c r="Z389" i="1"/>
  <c r="Z390" i="1" s="1"/>
  <c r="Y391" i="1"/>
  <c r="Y396" i="1"/>
  <c r="BP393" i="1"/>
  <c r="BN393" i="1"/>
  <c r="Z393" i="1"/>
  <c r="Z396" i="1" s="1"/>
  <c r="BP403" i="1"/>
  <c r="BN403" i="1"/>
  <c r="Z403" i="1"/>
  <c r="BP407" i="1"/>
  <c r="BN407" i="1"/>
  <c r="Z407" i="1"/>
  <c r="BP415" i="1"/>
  <c r="BN415" i="1"/>
  <c r="Z415" i="1"/>
  <c r="Z416" i="1" s="1"/>
  <c r="Y417" i="1"/>
  <c r="Y425" i="1"/>
  <c r="BP424" i="1"/>
  <c r="BN424" i="1"/>
  <c r="Z424" i="1"/>
  <c r="Z425" i="1" s="1"/>
  <c r="Y426" i="1"/>
  <c r="Y635" i="1"/>
  <c r="Y438" i="1"/>
  <c r="BP429" i="1"/>
  <c r="BN429" i="1"/>
  <c r="Z429" i="1"/>
  <c r="Z437" i="1" s="1"/>
  <c r="BP433" i="1"/>
  <c r="BN433" i="1"/>
  <c r="Z433" i="1"/>
  <c r="Y437" i="1"/>
  <c r="BP441" i="1"/>
  <c r="BN441" i="1"/>
  <c r="Z441" i="1"/>
  <c r="Y443" i="1"/>
  <c r="Y451" i="1"/>
  <c r="BP445" i="1"/>
  <c r="BN445" i="1"/>
  <c r="Z445" i="1"/>
  <c r="Z450" i="1" s="1"/>
  <c r="BP448" i="1"/>
  <c r="BN448" i="1"/>
  <c r="Z448" i="1"/>
  <c r="BP464" i="1"/>
  <c r="BN464" i="1"/>
  <c r="Z464" i="1"/>
  <c r="BP467" i="1"/>
  <c r="BN467" i="1"/>
  <c r="Z467" i="1"/>
  <c r="BP470" i="1"/>
  <c r="BN470" i="1"/>
  <c r="Z470" i="1"/>
  <c r="BP483" i="1"/>
  <c r="BN483" i="1"/>
  <c r="Z483" i="1"/>
  <c r="Z484" i="1" s="1"/>
  <c r="Y485" i="1"/>
  <c r="BP488" i="1"/>
  <c r="BN488" i="1"/>
  <c r="Z488" i="1"/>
  <c r="Z491" i="1" s="1"/>
  <c r="Y491" i="1"/>
  <c r="BP512" i="1"/>
  <c r="BN512" i="1"/>
  <c r="Z512" i="1"/>
  <c r="Z527" i="1" s="1"/>
  <c r="BP516" i="1"/>
  <c r="BN516" i="1"/>
  <c r="Z516" i="1"/>
  <c r="BP519" i="1"/>
  <c r="BN519" i="1"/>
  <c r="Z519" i="1"/>
  <c r="BP526" i="1"/>
  <c r="BN526" i="1"/>
  <c r="Z526" i="1"/>
  <c r="Y528" i="1"/>
  <c r="Y534" i="1"/>
  <c r="BP530" i="1"/>
  <c r="BN530" i="1"/>
  <c r="Z530" i="1"/>
  <c r="Y535" i="1"/>
  <c r="BP532" i="1"/>
  <c r="BN532" i="1"/>
  <c r="Z532" i="1"/>
  <c r="BP546" i="1"/>
  <c r="BN546" i="1"/>
  <c r="Z546" i="1"/>
  <c r="Y549" i="1"/>
  <c r="BP553" i="1"/>
  <c r="BN553" i="1"/>
  <c r="Z553" i="1"/>
  <c r="Z555" i="1" s="1"/>
  <c r="Y555" i="1"/>
  <c r="Z635" i="1"/>
  <c r="Y473" i="1"/>
  <c r="Y498" i="1"/>
  <c r="Y503" i="1"/>
  <c r="BP514" i="1"/>
  <c r="BN514" i="1"/>
  <c r="Z514" i="1"/>
  <c r="BP517" i="1"/>
  <c r="BN517" i="1"/>
  <c r="Z517" i="1"/>
  <c r="BP523" i="1"/>
  <c r="BN523" i="1"/>
  <c r="Z523" i="1"/>
  <c r="BP531" i="1"/>
  <c r="BN531" i="1"/>
  <c r="Z531" i="1"/>
  <c r="BP533" i="1"/>
  <c r="BN533" i="1"/>
  <c r="Z533" i="1"/>
  <c r="BP543" i="1"/>
  <c r="BN543" i="1"/>
  <c r="Z543" i="1"/>
  <c r="Z549" i="1" s="1"/>
  <c r="BP547" i="1"/>
  <c r="BN547" i="1"/>
  <c r="Z547" i="1"/>
  <c r="Y556" i="1"/>
  <c r="Y572" i="1"/>
  <c r="BP565" i="1"/>
  <c r="BN565" i="1"/>
  <c r="Z565" i="1"/>
  <c r="BP567" i="1"/>
  <c r="BN567" i="1"/>
  <c r="Z567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Y605" i="1"/>
  <c r="BP602" i="1"/>
  <c r="BN602" i="1"/>
  <c r="Z602" i="1"/>
  <c r="BP622" i="1"/>
  <c r="BN622" i="1"/>
  <c r="Z622" i="1"/>
  <c r="Y624" i="1"/>
  <c r="AE635" i="1"/>
  <c r="AD635" i="1"/>
  <c r="Y527" i="1"/>
  <c r="BP570" i="1"/>
  <c r="BN570" i="1"/>
  <c r="Z570" i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Z623" i="1" s="1"/>
  <c r="Y611" i="1"/>
  <c r="Y628" i="1" l="1"/>
  <c r="Z572" i="1"/>
  <c r="Z272" i="1"/>
  <c r="Z604" i="1"/>
  <c r="Z589" i="1"/>
  <c r="Z534" i="1"/>
  <c r="Z234" i="1"/>
  <c r="Z379" i="1"/>
  <c r="Z367" i="1"/>
  <c r="Z255" i="1"/>
  <c r="Z227" i="1"/>
  <c r="Z121" i="1"/>
  <c r="Z115" i="1"/>
  <c r="Z71" i="1"/>
  <c r="Z630" i="1" s="1"/>
  <c r="Y629" i="1"/>
  <c r="X628" i="1"/>
  <c r="Z411" i="1"/>
  <c r="Z385" i="1"/>
  <c r="Z293" i="1"/>
  <c r="Y625" i="1"/>
</calcChain>
</file>

<file path=xl/sharedStrings.xml><?xml version="1.0" encoding="utf-8"?>
<sst xmlns="http://schemas.openxmlformats.org/spreadsheetml/2006/main" count="2936" uniqueCount="1048">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</sst>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5"/>
  <sheetViews>
    <sheetView showGridLines="0" tabSelected="1" topLeftCell="A613" zoomScaleNormal="100" zoomScaleSheetLayoutView="100" workbookViewId="0">
      <selection activeCell="AA631" sqref="AA631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802" t="s">
        <v>0</v>
      </c>
      <c r="E1" s="756"/>
      <c r="F1" s="756"/>
      <c r="G1" s="12" t="s">
        <v>1</v>
      </c>
      <c r="H1" s="802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3"/>
      <c r="R2" s="733"/>
      <c r="S2" s="733"/>
      <c r="T2" s="733"/>
      <c r="U2" s="733"/>
      <c r="V2" s="733"/>
      <c r="W2" s="733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3"/>
      <c r="Q3" s="733"/>
      <c r="R3" s="733"/>
      <c r="S3" s="733"/>
      <c r="T3" s="733"/>
      <c r="U3" s="733"/>
      <c r="V3" s="733"/>
      <c r="W3" s="733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867" t="s">
        <v>8</v>
      </c>
      <c r="B5" s="744"/>
      <c r="C5" s="745"/>
      <c r="D5" s="811"/>
      <c r="E5" s="812"/>
      <c r="F5" s="1089" t="s">
        <v>9</v>
      </c>
      <c r="G5" s="745"/>
      <c r="H5" s="811"/>
      <c r="I5" s="1013"/>
      <c r="J5" s="1013"/>
      <c r="K5" s="1013"/>
      <c r="L5" s="1013"/>
      <c r="M5" s="812"/>
      <c r="N5" s="58"/>
      <c r="P5" s="24" t="s">
        <v>10</v>
      </c>
      <c r="Q5" s="1105">
        <v>45731</v>
      </c>
      <c r="R5" s="864"/>
      <c r="T5" s="925" t="s">
        <v>11</v>
      </c>
      <c r="U5" s="926"/>
      <c r="V5" s="924" t="s">
        <v>12</v>
      </c>
      <c r="W5" s="864"/>
      <c r="AB5" s="51"/>
      <c r="AC5" s="51"/>
      <c r="AD5" s="51"/>
      <c r="AE5" s="51"/>
    </row>
    <row r="6" spans="1:32" s="717" customFormat="1" ht="24" customHeight="1" x14ac:dyDescent="0.2">
      <c r="A6" s="867" t="s">
        <v>13</v>
      </c>
      <c r="B6" s="744"/>
      <c r="C6" s="745"/>
      <c r="D6" s="1017" t="s">
        <v>14</v>
      </c>
      <c r="E6" s="1018"/>
      <c r="F6" s="1018"/>
      <c r="G6" s="1018"/>
      <c r="H6" s="1018"/>
      <c r="I6" s="1018"/>
      <c r="J6" s="1018"/>
      <c r="K6" s="1018"/>
      <c r="L6" s="1018"/>
      <c r="M6" s="864"/>
      <c r="N6" s="59"/>
      <c r="P6" s="24" t="s">
        <v>15</v>
      </c>
      <c r="Q6" s="1118" t="str">
        <f>IF(Q5=0," ",CHOOSE(WEEKDAY(Q5,2),"Понедельник","Вторник","Среда","Четверг","Пятница","Суббота","Воскресенье"))</f>
        <v>Суббота</v>
      </c>
      <c r="R6" s="731"/>
      <c r="T6" s="931" t="s">
        <v>16</v>
      </c>
      <c r="U6" s="926"/>
      <c r="V6" s="998" t="s">
        <v>17</v>
      </c>
      <c r="W6" s="770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782" t="str">
        <f>IFERROR(VLOOKUP(DeliveryAddress,Table,3,0),1)</f>
        <v>4</v>
      </c>
      <c r="E7" s="783"/>
      <c r="F7" s="783"/>
      <c r="G7" s="783"/>
      <c r="H7" s="783"/>
      <c r="I7" s="783"/>
      <c r="J7" s="783"/>
      <c r="K7" s="783"/>
      <c r="L7" s="783"/>
      <c r="M7" s="784"/>
      <c r="N7" s="60"/>
      <c r="P7" s="24"/>
      <c r="Q7" s="42"/>
      <c r="R7" s="42"/>
      <c r="T7" s="733"/>
      <c r="U7" s="926"/>
      <c r="V7" s="999"/>
      <c r="W7" s="1000"/>
      <c r="AB7" s="51"/>
      <c r="AC7" s="51"/>
      <c r="AD7" s="51"/>
      <c r="AE7" s="51"/>
    </row>
    <row r="8" spans="1:32" s="717" customFormat="1" ht="25.5" customHeight="1" x14ac:dyDescent="0.2">
      <c r="A8" s="1133" t="s">
        <v>18</v>
      </c>
      <c r="B8" s="735"/>
      <c r="C8" s="736"/>
      <c r="D8" s="793"/>
      <c r="E8" s="794"/>
      <c r="F8" s="794"/>
      <c r="G8" s="794"/>
      <c r="H8" s="794"/>
      <c r="I8" s="794"/>
      <c r="J8" s="794"/>
      <c r="K8" s="794"/>
      <c r="L8" s="794"/>
      <c r="M8" s="795"/>
      <c r="N8" s="61"/>
      <c r="P8" s="24" t="s">
        <v>19</v>
      </c>
      <c r="Q8" s="874">
        <v>0.41666666666666669</v>
      </c>
      <c r="R8" s="784"/>
      <c r="T8" s="733"/>
      <c r="U8" s="926"/>
      <c r="V8" s="999"/>
      <c r="W8" s="1000"/>
      <c r="AB8" s="51"/>
      <c r="AC8" s="51"/>
      <c r="AD8" s="51"/>
      <c r="AE8" s="51"/>
    </row>
    <row r="9" spans="1:32" s="717" customFormat="1" ht="39.950000000000003" customHeight="1" x14ac:dyDescent="0.2">
      <c r="A9" s="8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888"/>
      <c r="E9" s="747"/>
      <c r="F9" s="8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747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7"/>
      <c r="L9" s="747"/>
      <c r="M9" s="747"/>
      <c r="N9" s="715"/>
      <c r="P9" s="26" t="s">
        <v>20</v>
      </c>
      <c r="Q9" s="858"/>
      <c r="R9" s="859"/>
      <c r="T9" s="733"/>
      <c r="U9" s="926"/>
      <c r="V9" s="1001"/>
      <c r="W9" s="1002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8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888"/>
      <c r="E10" s="747"/>
      <c r="F10" s="8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988" t="str">
        <f>IFERROR(VLOOKUP($D$10,Proxy,2,FALSE),"")</f>
        <v/>
      </c>
      <c r="I10" s="733"/>
      <c r="J10" s="733"/>
      <c r="K10" s="733"/>
      <c r="L10" s="733"/>
      <c r="M10" s="733"/>
      <c r="N10" s="716"/>
      <c r="P10" s="26" t="s">
        <v>21</v>
      </c>
      <c r="Q10" s="932"/>
      <c r="R10" s="933"/>
      <c r="U10" s="24" t="s">
        <v>22</v>
      </c>
      <c r="V10" s="769" t="s">
        <v>23</v>
      </c>
      <c r="W10" s="770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3"/>
      <c r="R11" s="864"/>
      <c r="U11" s="24" t="s">
        <v>26</v>
      </c>
      <c r="V11" s="1048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15" t="s">
        <v>28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5"/>
      <c r="N12" s="62"/>
      <c r="P12" s="24" t="s">
        <v>29</v>
      </c>
      <c r="Q12" s="874"/>
      <c r="R12" s="784"/>
      <c r="S12" s="23"/>
      <c r="U12" s="24"/>
      <c r="V12" s="756"/>
      <c r="W12" s="733"/>
      <c r="AB12" s="51"/>
      <c r="AC12" s="51"/>
      <c r="AD12" s="51"/>
      <c r="AE12" s="51"/>
    </row>
    <row r="13" spans="1:32" s="717" customFormat="1" ht="23.25" customHeight="1" x14ac:dyDescent="0.2">
      <c r="A13" s="915" t="s">
        <v>30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5"/>
      <c r="N13" s="62"/>
      <c r="O13" s="26"/>
      <c r="P13" s="26" t="s">
        <v>31</v>
      </c>
      <c r="Q13" s="1048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15" t="s">
        <v>32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54" t="s">
        <v>33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5"/>
      <c r="N15" s="63"/>
      <c r="P15" s="903" t="s">
        <v>34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4"/>
      <c r="Q16" s="904"/>
      <c r="R16" s="904"/>
      <c r="S16" s="904"/>
      <c r="T16" s="9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5" t="s">
        <v>35</v>
      </c>
      <c r="B17" s="765" t="s">
        <v>36</v>
      </c>
      <c r="C17" s="884" t="s">
        <v>37</v>
      </c>
      <c r="D17" s="765" t="s">
        <v>38</v>
      </c>
      <c r="E17" s="835"/>
      <c r="F17" s="765" t="s">
        <v>39</v>
      </c>
      <c r="G17" s="765" t="s">
        <v>40</v>
      </c>
      <c r="H17" s="765" t="s">
        <v>41</v>
      </c>
      <c r="I17" s="765" t="s">
        <v>42</v>
      </c>
      <c r="J17" s="765" t="s">
        <v>43</v>
      </c>
      <c r="K17" s="765" t="s">
        <v>44</v>
      </c>
      <c r="L17" s="765" t="s">
        <v>45</v>
      </c>
      <c r="M17" s="765" t="s">
        <v>46</v>
      </c>
      <c r="N17" s="765" t="s">
        <v>47</v>
      </c>
      <c r="O17" s="765" t="s">
        <v>48</v>
      </c>
      <c r="P17" s="765" t="s">
        <v>49</v>
      </c>
      <c r="Q17" s="834"/>
      <c r="R17" s="834"/>
      <c r="S17" s="834"/>
      <c r="T17" s="835"/>
      <c r="U17" s="1132" t="s">
        <v>50</v>
      </c>
      <c r="V17" s="745"/>
      <c r="W17" s="765" t="s">
        <v>51</v>
      </c>
      <c r="X17" s="765" t="s">
        <v>52</v>
      </c>
      <c r="Y17" s="1130" t="s">
        <v>53</v>
      </c>
      <c r="Z17" s="1011" t="s">
        <v>54</v>
      </c>
      <c r="AA17" s="986" t="s">
        <v>55</v>
      </c>
      <c r="AB17" s="986" t="s">
        <v>56</v>
      </c>
      <c r="AC17" s="986" t="s">
        <v>57</v>
      </c>
      <c r="AD17" s="986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66"/>
      <c r="B18" s="766"/>
      <c r="C18" s="766"/>
      <c r="D18" s="836"/>
      <c r="E18" s="838"/>
      <c r="F18" s="766"/>
      <c r="G18" s="766"/>
      <c r="H18" s="766"/>
      <c r="I18" s="766"/>
      <c r="J18" s="766"/>
      <c r="K18" s="766"/>
      <c r="L18" s="766"/>
      <c r="M18" s="766"/>
      <c r="N18" s="766"/>
      <c r="O18" s="766"/>
      <c r="P18" s="836"/>
      <c r="Q18" s="837"/>
      <c r="R18" s="837"/>
      <c r="S18" s="837"/>
      <c r="T18" s="838"/>
      <c r="U18" s="67" t="s">
        <v>60</v>
      </c>
      <c r="V18" s="67" t="s">
        <v>61</v>
      </c>
      <c r="W18" s="766"/>
      <c r="X18" s="766"/>
      <c r="Y18" s="1131"/>
      <c r="Z18" s="1012"/>
      <c r="AA18" s="987"/>
      <c r="AB18" s="987"/>
      <c r="AC18" s="987"/>
      <c r="AD18" s="1086"/>
      <c r="AE18" s="1087"/>
      <c r="AF18" s="1088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803" t="s">
        <v>62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18"/>
      <c r="AB20" s="718"/>
      <c r="AC20" s="718"/>
    </row>
    <row r="21" spans="1:68" ht="14.25" customHeight="1" x14ac:dyDescent="0.25">
      <c r="A21" s="732" t="s">
        <v>63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19"/>
      <c r="AB21" s="719"/>
      <c r="AC21" s="719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8"/>
      <c r="R22" s="728"/>
      <c r="S22" s="728"/>
      <c r="T22" s="729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8"/>
      <c r="R23" s="728"/>
      <c r="S23" s="728"/>
      <c r="T23" s="729"/>
      <c r="U23" s="34"/>
      <c r="V23" s="34"/>
      <c r="W23" s="35" t="s">
        <v>68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4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28"/>
      <c r="R24" s="728"/>
      <c r="S24" s="728"/>
      <c r="T24" s="729"/>
      <c r="U24" s="34"/>
      <c r="V24" s="34"/>
      <c r="W24" s="35" t="s">
        <v>68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28"/>
      <c r="R25" s="728"/>
      <c r="S25" s="728"/>
      <c r="T25" s="729"/>
      <c r="U25" s="34"/>
      <c r="V25" s="34"/>
      <c r="W25" s="35" t="s">
        <v>68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39"/>
      <c r="B26" s="733"/>
      <c r="C26" s="733"/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40"/>
      <c r="P26" s="734" t="s">
        <v>79</v>
      </c>
      <c r="Q26" s="735"/>
      <c r="R26" s="735"/>
      <c r="S26" s="735"/>
      <c r="T26" s="735"/>
      <c r="U26" s="735"/>
      <c r="V26" s="736"/>
      <c r="W26" s="37" t="s">
        <v>80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x14ac:dyDescent="0.2">
      <c r="A27" s="733"/>
      <c r="B27" s="733"/>
      <c r="C27" s="733"/>
      <c r="D27" s="733"/>
      <c r="E27" s="733"/>
      <c r="F27" s="733"/>
      <c r="G27" s="733"/>
      <c r="H27" s="733"/>
      <c r="I27" s="733"/>
      <c r="J27" s="733"/>
      <c r="K27" s="733"/>
      <c r="L27" s="733"/>
      <c r="M27" s="733"/>
      <c r="N27" s="733"/>
      <c r="O27" s="740"/>
      <c r="P27" s="734" t="s">
        <v>79</v>
      </c>
      <c r="Q27" s="735"/>
      <c r="R27" s="735"/>
      <c r="S27" s="735"/>
      <c r="T27" s="735"/>
      <c r="U27" s="735"/>
      <c r="V27" s="736"/>
      <c r="W27" s="37" t="s">
        <v>68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customHeight="1" x14ac:dyDescent="0.25">
      <c r="A28" s="732" t="s">
        <v>81</v>
      </c>
      <c r="B28" s="733"/>
      <c r="C28" s="733"/>
      <c r="D28" s="733"/>
      <c r="E28" s="733"/>
      <c r="F28" s="733"/>
      <c r="G28" s="733"/>
      <c r="H28" s="733"/>
      <c r="I28" s="733"/>
      <c r="J28" s="733"/>
      <c r="K28" s="733"/>
      <c r="L28" s="733"/>
      <c r="M28" s="733"/>
      <c r="N28" s="733"/>
      <c r="O28" s="733"/>
      <c r="P28" s="733"/>
      <c r="Q28" s="733"/>
      <c r="R28" s="733"/>
      <c r="S28" s="733"/>
      <c r="T28" s="733"/>
      <c r="U28" s="733"/>
      <c r="V28" s="733"/>
      <c r="W28" s="733"/>
      <c r="X28" s="733"/>
      <c r="Y28" s="733"/>
      <c r="Z28" s="733"/>
      <c r="AA28" s="719"/>
      <c r="AB28" s="719"/>
      <c r="AC28" s="719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28"/>
      <c r="R29" s="728"/>
      <c r="S29" s="728"/>
      <c r="T29" s="729"/>
      <c r="U29" s="34"/>
      <c r="V29" s="34"/>
      <c r="W29" s="35" t="s">
        <v>68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39"/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40"/>
      <c r="P30" s="734" t="s">
        <v>79</v>
      </c>
      <c r="Q30" s="735"/>
      <c r="R30" s="735"/>
      <c r="S30" s="735"/>
      <c r="T30" s="735"/>
      <c r="U30" s="735"/>
      <c r="V30" s="736"/>
      <c r="W30" s="37" t="s">
        <v>80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x14ac:dyDescent="0.2">
      <c r="A31" s="733"/>
      <c r="B31" s="733"/>
      <c r="C31" s="733"/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40"/>
      <c r="P31" s="734" t="s">
        <v>79</v>
      </c>
      <c r="Q31" s="735"/>
      <c r="R31" s="735"/>
      <c r="S31" s="735"/>
      <c r="T31" s="735"/>
      <c r="U31" s="735"/>
      <c r="V31" s="736"/>
      <c r="W31" s="37" t="s">
        <v>68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customHeight="1" x14ac:dyDescent="0.2">
      <c r="A32" s="860" t="s">
        <v>87</v>
      </c>
      <c r="B32" s="861"/>
      <c r="C32" s="861"/>
      <c r="D32" s="861"/>
      <c r="E32" s="861"/>
      <c r="F32" s="861"/>
      <c r="G32" s="861"/>
      <c r="H32" s="861"/>
      <c r="I32" s="861"/>
      <c r="J32" s="861"/>
      <c r="K32" s="861"/>
      <c r="L32" s="861"/>
      <c r="M32" s="861"/>
      <c r="N32" s="861"/>
      <c r="O32" s="861"/>
      <c r="P32" s="861"/>
      <c r="Q32" s="861"/>
      <c r="R32" s="861"/>
      <c r="S32" s="861"/>
      <c r="T32" s="861"/>
      <c r="U32" s="861"/>
      <c r="V32" s="861"/>
      <c r="W32" s="861"/>
      <c r="X32" s="861"/>
      <c r="Y32" s="861"/>
      <c r="Z32" s="861"/>
      <c r="AA32" s="48"/>
      <c r="AB32" s="48"/>
      <c r="AC32" s="48"/>
    </row>
    <row r="33" spans="1:68" ht="16.5" customHeight="1" x14ac:dyDescent="0.25">
      <c r="A33" s="803" t="s">
        <v>88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3"/>
      <c r="L33" s="733"/>
      <c r="M33" s="733"/>
      <c r="N33" s="733"/>
      <c r="O33" s="733"/>
      <c r="P33" s="733"/>
      <c r="Q33" s="733"/>
      <c r="R33" s="733"/>
      <c r="S33" s="733"/>
      <c r="T33" s="733"/>
      <c r="U33" s="733"/>
      <c r="V33" s="733"/>
      <c r="W33" s="733"/>
      <c r="X33" s="733"/>
      <c r="Y33" s="733"/>
      <c r="Z33" s="733"/>
      <c r="AA33" s="718"/>
      <c r="AB33" s="718"/>
      <c r="AC33" s="718"/>
    </row>
    <row r="34" spans="1:68" ht="14.25" customHeight="1" x14ac:dyDescent="0.25">
      <c r="A34" s="732" t="s">
        <v>89</v>
      </c>
      <c r="B34" s="733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3"/>
      <c r="S34" s="733"/>
      <c r="T34" s="733"/>
      <c r="U34" s="733"/>
      <c r="V34" s="733"/>
      <c r="W34" s="733"/>
      <c r="X34" s="733"/>
      <c r="Y34" s="733"/>
      <c r="Z34" s="733"/>
      <c r="AA34" s="719"/>
      <c r="AB34" s="719"/>
      <c r="AC34" s="719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28"/>
      <c r="R35" s="728"/>
      <c r="S35" s="728"/>
      <c r="T35" s="729"/>
      <c r="U35" s="34"/>
      <c r="V35" s="34"/>
      <c r="W35" s="35" t="s">
        <v>68</v>
      </c>
      <c r="X35" s="723">
        <v>0</v>
      </c>
      <c r="Y35" s="724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28"/>
      <c r="R36" s="728"/>
      <c r="S36" s="728"/>
      <c r="T36" s="729"/>
      <c r="U36" s="34"/>
      <c r="V36" s="34"/>
      <c r="W36" s="35" t="s">
        <v>68</v>
      </c>
      <c r="X36" s="723">
        <v>0</v>
      </c>
      <c r="Y36" s="724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28"/>
      <c r="R37" s="728"/>
      <c r="S37" s="728"/>
      <c r="T37" s="729"/>
      <c r="U37" s="34"/>
      <c r="V37" s="34"/>
      <c r="W37" s="35" t="s">
        <v>68</v>
      </c>
      <c r="X37" s="723">
        <v>0</v>
      </c>
      <c r="Y37" s="724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28"/>
      <c r="R38" s="728"/>
      <c r="S38" s="728"/>
      <c r="T38" s="729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28"/>
      <c r="R39" s="728"/>
      <c r="S39" s="728"/>
      <c r="T39" s="729"/>
      <c r="U39" s="34"/>
      <c r="V39" s="34"/>
      <c r="W39" s="35" t="s">
        <v>68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39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40"/>
      <c r="P40" s="734" t="s">
        <v>79</v>
      </c>
      <c r="Q40" s="735"/>
      <c r="R40" s="735"/>
      <c r="S40" s="735"/>
      <c r="T40" s="735"/>
      <c r="U40" s="735"/>
      <c r="V40" s="736"/>
      <c r="W40" s="37" t="s">
        <v>80</v>
      </c>
      <c r="X40" s="725">
        <f>IFERROR(X35/H35,"0")+IFERROR(X36/H36,"0")+IFERROR(X37/H37,"0")+IFERROR(X38/H38,"0")+IFERROR(X39/H39,"0")</f>
        <v>0</v>
      </c>
      <c r="Y40" s="725">
        <f>IFERROR(Y35/H35,"0")+IFERROR(Y36/H36,"0")+IFERROR(Y37/H37,"0")+IFERROR(Y38/H38,"0")+IFERROR(Y39/H39,"0")</f>
        <v>0</v>
      </c>
      <c r="Z40" s="725">
        <f>IFERROR(IF(Z35="",0,Z35),"0")+IFERROR(IF(Z36="",0,Z36),"0")+IFERROR(IF(Z37="",0,Z37),"0")+IFERROR(IF(Z38="",0,Z38),"0")+IFERROR(IF(Z39="",0,Z39),"0")</f>
        <v>0</v>
      </c>
      <c r="AA40" s="726"/>
      <c r="AB40" s="726"/>
      <c r="AC40" s="726"/>
    </row>
    <row r="41" spans="1:68" x14ac:dyDescent="0.2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40"/>
      <c r="P41" s="734" t="s">
        <v>79</v>
      </c>
      <c r="Q41" s="735"/>
      <c r="R41" s="735"/>
      <c r="S41" s="735"/>
      <c r="T41" s="735"/>
      <c r="U41" s="735"/>
      <c r="V41" s="736"/>
      <c r="W41" s="37" t="s">
        <v>68</v>
      </c>
      <c r="X41" s="725">
        <f>IFERROR(SUM(X35:X39),"0")</f>
        <v>0</v>
      </c>
      <c r="Y41" s="725">
        <f>IFERROR(SUM(Y35:Y39),"0")</f>
        <v>0</v>
      </c>
      <c r="Z41" s="37"/>
      <c r="AA41" s="726"/>
      <c r="AB41" s="726"/>
      <c r="AC41" s="726"/>
    </row>
    <row r="42" spans="1:68" ht="14.25" customHeight="1" x14ac:dyDescent="0.25">
      <c r="A42" s="732" t="s">
        <v>63</v>
      </c>
      <c r="B42" s="733"/>
      <c r="C42" s="733"/>
      <c r="D42" s="733"/>
      <c r="E42" s="733"/>
      <c r="F42" s="733"/>
      <c r="G42" s="733"/>
      <c r="H42" s="733"/>
      <c r="I42" s="733"/>
      <c r="J42" s="733"/>
      <c r="K42" s="733"/>
      <c r="L42" s="733"/>
      <c r="M42" s="733"/>
      <c r="N42" s="733"/>
      <c r="O42" s="733"/>
      <c r="P42" s="733"/>
      <c r="Q42" s="733"/>
      <c r="R42" s="733"/>
      <c r="S42" s="733"/>
      <c r="T42" s="733"/>
      <c r="U42" s="733"/>
      <c r="V42" s="733"/>
      <c r="W42" s="733"/>
      <c r="X42" s="733"/>
      <c r="Y42" s="733"/>
      <c r="Z42" s="733"/>
      <c r="AA42" s="719"/>
      <c r="AB42" s="719"/>
      <c r="AC42" s="719"/>
    </row>
    <row r="43" spans="1:68" ht="27" customHeight="1" x14ac:dyDescent="0.25">
      <c r="A43" s="54" t="s">
        <v>106</v>
      </c>
      <c r="B43" s="54" t="s">
        <v>107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1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28"/>
      <c r="R43" s="728"/>
      <c r="S43" s="728"/>
      <c r="T43" s="729"/>
      <c r="U43" s="34"/>
      <c r="V43" s="34"/>
      <c r="W43" s="35" t="s">
        <v>68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79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8"/>
      <c r="R44" s="728"/>
      <c r="S44" s="728"/>
      <c r="T44" s="729"/>
      <c r="U44" s="34"/>
      <c r="V44" s="34"/>
      <c r="W44" s="35" t="s">
        <v>68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39"/>
      <c r="B45" s="733"/>
      <c r="C45" s="733"/>
      <c r="D45" s="733"/>
      <c r="E45" s="733"/>
      <c r="F45" s="733"/>
      <c r="G45" s="733"/>
      <c r="H45" s="733"/>
      <c r="I45" s="733"/>
      <c r="J45" s="733"/>
      <c r="K45" s="733"/>
      <c r="L45" s="733"/>
      <c r="M45" s="733"/>
      <c r="N45" s="733"/>
      <c r="O45" s="740"/>
      <c r="P45" s="734" t="s">
        <v>79</v>
      </c>
      <c r="Q45" s="735"/>
      <c r="R45" s="735"/>
      <c r="S45" s="735"/>
      <c r="T45" s="735"/>
      <c r="U45" s="735"/>
      <c r="V45" s="736"/>
      <c r="W45" s="37" t="s">
        <v>80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x14ac:dyDescent="0.2">
      <c r="A46" s="733"/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40"/>
      <c r="P46" s="734" t="s">
        <v>79</v>
      </c>
      <c r="Q46" s="735"/>
      <c r="R46" s="735"/>
      <c r="S46" s="735"/>
      <c r="T46" s="735"/>
      <c r="U46" s="735"/>
      <c r="V46" s="736"/>
      <c r="W46" s="37" t="s">
        <v>68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customHeight="1" x14ac:dyDescent="0.25">
      <c r="A47" s="803" t="s">
        <v>113</v>
      </c>
      <c r="B47" s="733"/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  <c r="O47" s="733"/>
      <c r="P47" s="733"/>
      <c r="Q47" s="733"/>
      <c r="R47" s="733"/>
      <c r="S47" s="733"/>
      <c r="T47" s="733"/>
      <c r="U47" s="733"/>
      <c r="V47" s="733"/>
      <c r="W47" s="733"/>
      <c r="X47" s="733"/>
      <c r="Y47" s="733"/>
      <c r="Z47" s="733"/>
      <c r="AA47" s="718"/>
      <c r="AB47" s="718"/>
      <c r="AC47" s="718"/>
    </row>
    <row r="48" spans="1:68" ht="14.25" customHeight="1" x14ac:dyDescent="0.25">
      <c r="A48" s="732" t="s">
        <v>89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  <c r="O48" s="733"/>
      <c r="P48" s="733"/>
      <c r="Q48" s="733"/>
      <c r="R48" s="733"/>
      <c r="S48" s="733"/>
      <c r="T48" s="733"/>
      <c r="U48" s="733"/>
      <c r="V48" s="733"/>
      <c r="W48" s="733"/>
      <c r="X48" s="733"/>
      <c r="Y48" s="733"/>
      <c r="Z48" s="733"/>
      <c r="AA48" s="719"/>
      <c r="AB48" s="719"/>
      <c r="AC48" s="719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8"/>
      <c r="R49" s="728"/>
      <c r="S49" s="728"/>
      <c r="T49" s="729"/>
      <c r="U49" s="34"/>
      <c r="V49" s="34"/>
      <c r="W49" s="35" t="s">
        <v>68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8"/>
      <c r="R50" s="728"/>
      <c r="S50" s="728"/>
      <c r="T50" s="729"/>
      <c r="U50" s="34"/>
      <c r="V50" s="34"/>
      <c r="W50" s="35" t="s">
        <v>68</v>
      </c>
      <c r="X50" s="723">
        <v>0</v>
      </c>
      <c r="Y50" s="724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8"/>
      <c r="R51" s="728"/>
      <c r="S51" s="728"/>
      <c r="T51" s="729"/>
      <c r="U51" s="34"/>
      <c r="V51" s="34"/>
      <c r="W51" s="35" t="s">
        <v>68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123</v>
      </c>
      <c r="B52" s="54" t="s">
        <v>124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28"/>
      <c r="R52" s="728"/>
      <c r="S52" s="728"/>
      <c r="T52" s="729"/>
      <c r="U52" s="34"/>
      <c r="V52" s="34"/>
      <c r="W52" s="35" t="s">
        <v>68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28"/>
      <c r="R53" s="728"/>
      <c r="S53" s="728"/>
      <c r="T53" s="729"/>
      <c r="U53" s="34"/>
      <c r="V53" s="34"/>
      <c r="W53" s="35" t="s">
        <v>68</v>
      </c>
      <c r="X53" s="723">
        <v>0</v>
      </c>
      <c r="Y53" s="724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28"/>
      <c r="R54" s="728"/>
      <c r="S54" s="728"/>
      <c r="T54" s="729"/>
      <c r="U54" s="34"/>
      <c r="V54" s="34"/>
      <c r="W54" s="35" t="s">
        <v>68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28"/>
      <c r="R55" s="728"/>
      <c r="S55" s="728"/>
      <c r="T55" s="729"/>
      <c r="U55" s="34"/>
      <c r="V55" s="34"/>
      <c r="W55" s="35" t="s">
        <v>68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39"/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40"/>
      <c r="P56" s="734" t="s">
        <v>79</v>
      </c>
      <c r="Q56" s="735"/>
      <c r="R56" s="735"/>
      <c r="S56" s="735"/>
      <c r="T56" s="735"/>
      <c r="U56" s="735"/>
      <c r="V56" s="736"/>
      <c r="W56" s="37" t="s">
        <v>80</v>
      </c>
      <c r="X56" s="725">
        <f>IFERROR(X49/H49,"0")+IFERROR(X50/H50,"0")+IFERROR(X51/H51,"0")+IFERROR(X52/H52,"0")+IFERROR(X53/H53,"0")+IFERROR(X54/H54,"0")+IFERROR(X55/H55,"0")</f>
        <v>0</v>
      </c>
      <c r="Y56" s="725">
        <f>IFERROR(Y49/H49,"0")+IFERROR(Y50/H50,"0")+IFERROR(Y51/H51,"0")+IFERROR(Y52/H52,"0")+IFERROR(Y53/H53,"0")+IFERROR(Y54/H54,"0")+IFERROR(Y55/H55,"0")</f>
        <v>0</v>
      </c>
      <c r="Z56" s="725">
        <f>IFERROR(IF(Z49="",0,Z49),"0")+IFERROR(IF(Z50="",0,Z50),"0")+IFERROR(IF(Z51="",0,Z51),"0")+IFERROR(IF(Z52="",0,Z52),"0")+IFERROR(IF(Z53="",0,Z53),"0")+IFERROR(IF(Z54="",0,Z54),"0")+IFERROR(IF(Z55="",0,Z55),"0")</f>
        <v>0</v>
      </c>
      <c r="AA56" s="726"/>
      <c r="AB56" s="726"/>
      <c r="AC56" s="726"/>
    </row>
    <row r="57" spans="1:68" x14ac:dyDescent="0.2">
      <c r="A57" s="733"/>
      <c r="B57" s="733"/>
      <c r="C57" s="733"/>
      <c r="D57" s="733"/>
      <c r="E57" s="733"/>
      <c r="F57" s="733"/>
      <c r="G57" s="733"/>
      <c r="H57" s="733"/>
      <c r="I57" s="733"/>
      <c r="J57" s="733"/>
      <c r="K57" s="733"/>
      <c r="L57" s="733"/>
      <c r="M57" s="733"/>
      <c r="N57" s="733"/>
      <c r="O57" s="740"/>
      <c r="P57" s="734" t="s">
        <v>79</v>
      </c>
      <c r="Q57" s="735"/>
      <c r="R57" s="735"/>
      <c r="S57" s="735"/>
      <c r="T57" s="735"/>
      <c r="U57" s="735"/>
      <c r="V57" s="736"/>
      <c r="W57" s="37" t="s">
        <v>68</v>
      </c>
      <c r="X57" s="725">
        <f>IFERROR(SUM(X49:X55),"0")</f>
        <v>0</v>
      </c>
      <c r="Y57" s="725">
        <f>IFERROR(SUM(Y49:Y55),"0")</f>
        <v>0</v>
      </c>
      <c r="Z57" s="37"/>
      <c r="AA57" s="726"/>
      <c r="AB57" s="726"/>
      <c r="AC57" s="726"/>
    </row>
    <row r="58" spans="1:68" ht="14.25" customHeight="1" x14ac:dyDescent="0.25">
      <c r="A58" s="732" t="s">
        <v>134</v>
      </c>
      <c r="B58" s="733"/>
      <c r="C58" s="733"/>
      <c r="D58" s="733"/>
      <c r="E58" s="733"/>
      <c r="F58" s="733"/>
      <c r="G58" s="733"/>
      <c r="H58" s="733"/>
      <c r="I58" s="733"/>
      <c r="J58" s="733"/>
      <c r="K58" s="733"/>
      <c r="L58" s="733"/>
      <c r="M58" s="733"/>
      <c r="N58" s="733"/>
      <c r="O58" s="733"/>
      <c r="P58" s="733"/>
      <c r="Q58" s="733"/>
      <c r="R58" s="733"/>
      <c r="S58" s="733"/>
      <c r="T58" s="733"/>
      <c r="U58" s="733"/>
      <c r="V58" s="733"/>
      <c r="W58" s="733"/>
      <c r="X58" s="733"/>
      <c r="Y58" s="733"/>
      <c r="Z58" s="733"/>
      <c r="AA58" s="719"/>
      <c r="AB58" s="719"/>
      <c r="AC58" s="719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28"/>
      <c r="R59" s="728"/>
      <c r="S59" s="728"/>
      <c r="T59" s="729"/>
      <c r="U59" s="34"/>
      <c r="V59" s="34"/>
      <c r="W59" s="35" t="s">
        <v>68</v>
      </c>
      <c r="X59" s="723">
        <v>0</v>
      </c>
      <c r="Y59" s="724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138</v>
      </c>
      <c r="B60" s="54" t="s">
        <v>139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28"/>
      <c r="R60" s="728"/>
      <c r="S60" s="728"/>
      <c r="T60" s="729"/>
      <c r="U60" s="34"/>
      <c r="V60" s="34"/>
      <c r="W60" s="35" t="s">
        <v>68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28"/>
      <c r="R61" s="728"/>
      <c r="S61" s="728"/>
      <c r="T61" s="729"/>
      <c r="U61" s="34"/>
      <c r="V61" s="34"/>
      <c r="W61" s="35" t="s">
        <v>68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28"/>
      <c r="R62" s="728"/>
      <c r="S62" s="728"/>
      <c r="T62" s="729"/>
      <c r="U62" s="34"/>
      <c r="V62" s="34"/>
      <c r="W62" s="35" t="s">
        <v>68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39"/>
      <c r="B63" s="733"/>
      <c r="C63" s="733"/>
      <c r="D63" s="733"/>
      <c r="E63" s="733"/>
      <c r="F63" s="733"/>
      <c r="G63" s="733"/>
      <c r="H63" s="733"/>
      <c r="I63" s="733"/>
      <c r="J63" s="733"/>
      <c r="K63" s="733"/>
      <c r="L63" s="733"/>
      <c r="M63" s="733"/>
      <c r="N63" s="733"/>
      <c r="O63" s="740"/>
      <c r="P63" s="734" t="s">
        <v>79</v>
      </c>
      <c r="Q63" s="735"/>
      <c r="R63" s="735"/>
      <c r="S63" s="735"/>
      <c r="T63" s="735"/>
      <c r="U63" s="735"/>
      <c r="V63" s="736"/>
      <c r="W63" s="37" t="s">
        <v>80</v>
      </c>
      <c r="X63" s="725">
        <f>IFERROR(X59/H59,"0")+IFERROR(X60/H60,"0")+IFERROR(X61/H61,"0")+IFERROR(X62/H62,"0")</f>
        <v>0</v>
      </c>
      <c r="Y63" s="725">
        <f>IFERROR(Y59/H59,"0")+IFERROR(Y60/H60,"0")+IFERROR(Y61/H61,"0")+IFERROR(Y62/H62,"0")</f>
        <v>0</v>
      </c>
      <c r="Z63" s="725">
        <f>IFERROR(IF(Z59="",0,Z59),"0")+IFERROR(IF(Z60="",0,Z60),"0")+IFERROR(IF(Z61="",0,Z61),"0")+IFERROR(IF(Z62="",0,Z62),"0")</f>
        <v>0</v>
      </c>
      <c r="AA63" s="726"/>
      <c r="AB63" s="726"/>
      <c r="AC63" s="726"/>
    </row>
    <row r="64" spans="1:68" x14ac:dyDescent="0.2">
      <c r="A64" s="733"/>
      <c r="B64" s="733"/>
      <c r="C64" s="733"/>
      <c r="D64" s="733"/>
      <c r="E64" s="733"/>
      <c r="F64" s="733"/>
      <c r="G64" s="733"/>
      <c r="H64" s="733"/>
      <c r="I64" s="733"/>
      <c r="J64" s="733"/>
      <c r="K64" s="733"/>
      <c r="L64" s="733"/>
      <c r="M64" s="733"/>
      <c r="N64" s="733"/>
      <c r="O64" s="740"/>
      <c r="P64" s="734" t="s">
        <v>79</v>
      </c>
      <c r="Q64" s="735"/>
      <c r="R64" s="735"/>
      <c r="S64" s="735"/>
      <c r="T64" s="735"/>
      <c r="U64" s="735"/>
      <c r="V64" s="736"/>
      <c r="W64" s="37" t="s">
        <v>68</v>
      </c>
      <c r="X64" s="725">
        <f>IFERROR(SUM(X59:X62),"0")</f>
        <v>0</v>
      </c>
      <c r="Y64" s="725">
        <f>IFERROR(SUM(Y59:Y62),"0")</f>
        <v>0</v>
      </c>
      <c r="Z64" s="37"/>
      <c r="AA64" s="726"/>
      <c r="AB64" s="726"/>
      <c r="AC64" s="726"/>
    </row>
    <row r="65" spans="1:68" ht="14.25" customHeight="1" x14ac:dyDescent="0.25">
      <c r="A65" s="732" t="s">
        <v>145</v>
      </c>
      <c r="B65" s="733"/>
      <c r="C65" s="733"/>
      <c r="D65" s="733"/>
      <c r="E65" s="733"/>
      <c r="F65" s="733"/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733"/>
      <c r="T65" s="733"/>
      <c r="U65" s="733"/>
      <c r="V65" s="733"/>
      <c r="W65" s="733"/>
      <c r="X65" s="733"/>
      <c r="Y65" s="733"/>
      <c r="Z65" s="733"/>
      <c r="AA65" s="719"/>
      <c r="AB65" s="719"/>
      <c r="AC65" s="719"/>
    </row>
    <row r="66" spans="1:68" ht="16.5" customHeight="1" x14ac:dyDescent="0.25">
      <c r="A66" s="54" t="s">
        <v>146</v>
      </c>
      <c r="B66" s="54" t="s">
        <v>147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28"/>
      <c r="R66" s="728"/>
      <c r="S66" s="728"/>
      <c r="T66" s="729"/>
      <c r="U66" s="34"/>
      <c r="V66" s="34"/>
      <c r="W66" s="35" t="s">
        <v>68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149</v>
      </c>
      <c r="B67" s="54" t="s">
        <v>150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28"/>
      <c r="R67" s="728"/>
      <c r="S67" s="728"/>
      <c r="T67" s="729"/>
      <c r="U67" s="34"/>
      <c r="V67" s="34"/>
      <c r="W67" s="35" t="s">
        <v>68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152</v>
      </c>
      <c r="B68" s="54" t="s">
        <v>153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108</v>
      </c>
      <c r="L68" s="32"/>
      <c r="M68" s="33" t="s">
        <v>67</v>
      </c>
      <c r="N68" s="33"/>
      <c r="O68" s="32">
        <v>40</v>
      </c>
      <c r="P68" s="8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28"/>
      <c r="R68" s="728"/>
      <c r="S68" s="728"/>
      <c r="T68" s="729"/>
      <c r="U68" s="34"/>
      <c r="V68" s="34"/>
      <c r="W68" s="35" t="s">
        <v>68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155</v>
      </c>
      <c r="B69" s="54" t="s">
        <v>156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28"/>
      <c r="R69" s="728"/>
      <c r="S69" s="728"/>
      <c r="T69" s="729"/>
      <c r="U69" s="34"/>
      <c r="V69" s="34"/>
      <c r="W69" s="35" t="s">
        <v>68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28"/>
      <c r="R70" s="728"/>
      <c r="S70" s="728"/>
      <c r="T70" s="729"/>
      <c r="U70" s="34"/>
      <c r="V70" s="34"/>
      <c r="W70" s="35" t="s">
        <v>68</v>
      </c>
      <c r="X70" s="723">
        <v>0</v>
      </c>
      <c r="Y70" s="72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39"/>
      <c r="B71" s="733"/>
      <c r="C71" s="733"/>
      <c r="D71" s="733"/>
      <c r="E71" s="733"/>
      <c r="F71" s="733"/>
      <c r="G71" s="733"/>
      <c r="H71" s="733"/>
      <c r="I71" s="733"/>
      <c r="J71" s="733"/>
      <c r="K71" s="733"/>
      <c r="L71" s="733"/>
      <c r="M71" s="733"/>
      <c r="N71" s="733"/>
      <c r="O71" s="740"/>
      <c r="P71" s="734" t="s">
        <v>79</v>
      </c>
      <c r="Q71" s="735"/>
      <c r="R71" s="735"/>
      <c r="S71" s="735"/>
      <c r="T71" s="735"/>
      <c r="U71" s="735"/>
      <c r="V71" s="736"/>
      <c r="W71" s="37" t="s">
        <v>80</v>
      </c>
      <c r="X71" s="725">
        <f>IFERROR(X66/H66,"0")+IFERROR(X67/H67,"0")+IFERROR(X68/H68,"0")+IFERROR(X69/H69,"0")+IFERROR(X70/H70,"0")</f>
        <v>0</v>
      </c>
      <c r="Y71" s="725">
        <f>IFERROR(Y66/H66,"0")+IFERROR(Y67/H67,"0")+IFERROR(Y68/H68,"0")+IFERROR(Y69/H69,"0")+IFERROR(Y70/H70,"0")</f>
        <v>0</v>
      </c>
      <c r="Z71" s="725">
        <f>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x14ac:dyDescent="0.2">
      <c r="A72" s="733"/>
      <c r="B72" s="733"/>
      <c r="C72" s="733"/>
      <c r="D72" s="733"/>
      <c r="E72" s="733"/>
      <c r="F72" s="733"/>
      <c r="G72" s="733"/>
      <c r="H72" s="733"/>
      <c r="I72" s="733"/>
      <c r="J72" s="733"/>
      <c r="K72" s="733"/>
      <c r="L72" s="733"/>
      <c r="M72" s="733"/>
      <c r="N72" s="733"/>
      <c r="O72" s="740"/>
      <c r="P72" s="734" t="s">
        <v>79</v>
      </c>
      <c r="Q72" s="735"/>
      <c r="R72" s="735"/>
      <c r="S72" s="735"/>
      <c r="T72" s="735"/>
      <c r="U72" s="735"/>
      <c r="V72" s="736"/>
      <c r="W72" s="37" t="s">
        <v>68</v>
      </c>
      <c r="X72" s="725">
        <f>IFERROR(SUM(X66:X70),"0")</f>
        <v>0</v>
      </c>
      <c r="Y72" s="725">
        <f>IFERROR(SUM(Y66:Y70),"0")</f>
        <v>0</v>
      </c>
      <c r="Z72" s="37"/>
      <c r="AA72" s="726"/>
      <c r="AB72" s="726"/>
      <c r="AC72" s="726"/>
    </row>
    <row r="73" spans="1:68" ht="14.25" customHeight="1" x14ac:dyDescent="0.25">
      <c r="A73" s="732" t="s">
        <v>63</v>
      </c>
      <c r="B73" s="733"/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19"/>
      <c r="AB73" s="719"/>
      <c r="AC73" s="71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28"/>
      <c r="R74" s="728"/>
      <c r="S74" s="728"/>
      <c r="T74" s="729"/>
      <c r="U74" s="34"/>
      <c r="V74" s="34"/>
      <c r="W74" s="35" t="s">
        <v>68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10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28"/>
      <c r="R75" s="728"/>
      <c r="S75" s="728"/>
      <c r="T75" s="729"/>
      <c r="U75" s="34"/>
      <c r="V75" s="34"/>
      <c r="W75" s="35" t="s">
        <v>68</v>
      </c>
      <c r="X75" s="723">
        <v>0</v>
      </c>
      <c r="Y75" s="724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28"/>
      <c r="R76" s="728"/>
      <c r="S76" s="728"/>
      <c r="T76" s="729"/>
      <c r="U76" s="34"/>
      <c r="V76" s="34"/>
      <c r="W76" s="35" t="s">
        <v>68</v>
      </c>
      <c r="X76" s="723">
        <v>0</v>
      </c>
      <c r="Y76" s="724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5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28"/>
      <c r="R77" s="728"/>
      <c r="S77" s="728"/>
      <c r="T77" s="729"/>
      <c r="U77" s="34"/>
      <c r="V77" s="34"/>
      <c r="W77" s="35" t="s">
        <v>68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161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28"/>
      <c r="R78" s="728"/>
      <c r="S78" s="728"/>
      <c r="T78" s="729"/>
      <c r="U78" s="34"/>
      <c r="V78" s="34"/>
      <c r="W78" s="35" t="s">
        <v>68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164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172</v>
      </c>
      <c r="B79" s="54" t="s">
        <v>173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28"/>
      <c r="R79" s="728"/>
      <c r="S79" s="728"/>
      <c r="T79" s="729"/>
      <c r="U79" s="34"/>
      <c r="V79" s="34"/>
      <c r="W79" s="35" t="s">
        <v>68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167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39"/>
      <c r="B80" s="733"/>
      <c r="C80" s="733"/>
      <c r="D80" s="733"/>
      <c r="E80" s="733"/>
      <c r="F80" s="733"/>
      <c r="G80" s="733"/>
      <c r="H80" s="733"/>
      <c r="I80" s="733"/>
      <c r="J80" s="733"/>
      <c r="K80" s="733"/>
      <c r="L80" s="733"/>
      <c r="M80" s="733"/>
      <c r="N80" s="733"/>
      <c r="O80" s="740"/>
      <c r="P80" s="734" t="s">
        <v>79</v>
      </c>
      <c r="Q80" s="735"/>
      <c r="R80" s="735"/>
      <c r="S80" s="735"/>
      <c r="T80" s="735"/>
      <c r="U80" s="735"/>
      <c r="V80" s="736"/>
      <c r="W80" s="37" t="s">
        <v>80</v>
      </c>
      <c r="X80" s="725">
        <f>IFERROR(X74/H74,"0")+IFERROR(X75/H75,"0")+IFERROR(X76/H76,"0")+IFERROR(X77/H77,"0")+IFERROR(X78/H78,"0")+IFERROR(X79/H79,"0")</f>
        <v>0</v>
      </c>
      <c r="Y80" s="725">
        <f>IFERROR(Y74/H74,"0")+IFERROR(Y75/H75,"0")+IFERROR(Y76/H76,"0")+IFERROR(Y77/H77,"0")+IFERROR(Y78/H78,"0")+IFERROR(Y79/H79,"0")</f>
        <v>0</v>
      </c>
      <c r="Z80" s="725">
        <f>IFERROR(IF(Z74="",0,Z74),"0")+IFERROR(IF(Z75="",0,Z75),"0")+IFERROR(IF(Z76="",0,Z76),"0")+IFERROR(IF(Z77="",0,Z77),"0")+IFERROR(IF(Z78="",0,Z78),"0")+IFERROR(IF(Z79="",0,Z79),"0")</f>
        <v>0</v>
      </c>
      <c r="AA80" s="726"/>
      <c r="AB80" s="726"/>
      <c r="AC80" s="726"/>
    </row>
    <row r="81" spans="1:68" x14ac:dyDescent="0.2">
      <c r="A81" s="733"/>
      <c r="B81" s="733"/>
      <c r="C81" s="733"/>
      <c r="D81" s="733"/>
      <c r="E81" s="733"/>
      <c r="F81" s="733"/>
      <c r="G81" s="733"/>
      <c r="H81" s="733"/>
      <c r="I81" s="733"/>
      <c r="J81" s="733"/>
      <c r="K81" s="733"/>
      <c r="L81" s="733"/>
      <c r="M81" s="733"/>
      <c r="N81" s="733"/>
      <c r="O81" s="740"/>
      <c r="P81" s="734" t="s">
        <v>79</v>
      </c>
      <c r="Q81" s="735"/>
      <c r="R81" s="735"/>
      <c r="S81" s="735"/>
      <c r="T81" s="735"/>
      <c r="U81" s="735"/>
      <c r="V81" s="736"/>
      <c r="W81" s="37" t="s">
        <v>68</v>
      </c>
      <c r="X81" s="725">
        <f>IFERROR(SUM(X74:X79),"0")</f>
        <v>0</v>
      </c>
      <c r="Y81" s="725">
        <f>IFERROR(SUM(Y74:Y79),"0")</f>
        <v>0</v>
      </c>
      <c r="Z81" s="37"/>
      <c r="AA81" s="726"/>
      <c r="AB81" s="726"/>
      <c r="AC81" s="726"/>
    </row>
    <row r="82" spans="1:68" ht="14.25" customHeight="1" x14ac:dyDescent="0.25">
      <c r="A82" s="732" t="s">
        <v>174</v>
      </c>
      <c r="B82" s="733"/>
      <c r="C82" s="733"/>
      <c r="D82" s="733"/>
      <c r="E82" s="733"/>
      <c r="F82" s="733"/>
      <c r="G82" s="733"/>
      <c r="H82" s="733"/>
      <c r="I82" s="733"/>
      <c r="J82" s="733"/>
      <c r="K82" s="733"/>
      <c r="L82" s="733"/>
      <c r="M82" s="733"/>
      <c r="N82" s="733"/>
      <c r="O82" s="733"/>
      <c r="P82" s="733"/>
      <c r="Q82" s="733"/>
      <c r="R82" s="733"/>
      <c r="S82" s="733"/>
      <c r="T82" s="733"/>
      <c r="U82" s="733"/>
      <c r="V82" s="733"/>
      <c r="W82" s="733"/>
      <c r="X82" s="733"/>
      <c r="Y82" s="733"/>
      <c r="Z82" s="733"/>
      <c r="AA82" s="719"/>
      <c r="AB82" s="719"/>
      <c r="AC82" s="719"/>
    </row>
    <row r="83" spans="1:68" ht="37.5" customHeight="1" x14ac:dyDescent="0.25">
      <c r="A83" s="54" t="s">
        <v>175</v>
      </c>
      <c r="B83" s="54" t="s">
        <v>176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28"/>
      <c r="R83" s="728"/>
      <c r="S83" s="728"/>
      <c r="T83" s="729"/>
      <c r="U83" s="34"/>
      <c r="V83" s="34"/>
      <c r="W83" s="35" t="s">
        <v>68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175</v>
      </c>
      <c r="B84" s="54" t="s">
        <v>178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0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28"/>
      <c r="R84" s="728"/>
      <c r="S84" s="728"/>
      <c r="T84" s="729"/>
      <c r="U84" s="34"/>
      <c r="V84" s="34"/>
      <c r="W84" s="35" t="s">
        <v>68</v>
      </c>
      <c r="X84" s="723">
        <v>0</v>
      </c>
      <c r="Y84" s="724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177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179</v>
      </c>
      <c r="B85" s="54" t="s">
        <v>180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11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28"/>
      <c r="R85" s="728"/>
      <c r="S85" s="728"/>
      <c r="T85" s="729"/>
      <c r="U85" s="34"/>
      <c r="V85" s="34"/>
      <c r="W85" s="35" t="s">
        <v>68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39"/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40"/>
      <c r="P86" s="734" t="s">
        <v>79</v>
      </c>
      <c r="Q86" s="735"/>
      <c r="R86" s="735"/>
      <c r="S86" s="735"/>
      <c r="T86" s="735"/>
      <c r="U86" s="735"/>
      <c r="V86" s="736"/>
      <c r="W86" s="37" t="s">
        <v>80</v>
      </c>
      <c r="X86" s="725">
        <f>IFERROR(X83/H83,"0")+IFERROR(X84/H84,"0")+IFERROR(X85/H85,"0")</f>
        <v>0</v>
      </c>
      <c r="Y86" s="725">
        <f>IFERROR(Y83/H83,"0")+IFERROR(Y84/H84,"0")+IFERROR(Y85/H85,"0")</f>
        <v>0</v>
      </c>
      <c r="Z86" s="725">
        <f>IFERROR(IF(Z83="",0,Z83),"0")+IFERROR(IF(Z84="",0,Z84),"0")+IFERROR(IF(Z85="",0,Z85),"0")</f>
        <v>0</v>
      </c>
      <c r="AA86" s="726"/>
      <c r="AB86" s="726"/>
      <c r="AC86" s="726"/>
    </row>
    <row r="87" spans="1:68" x14ac:dyDescent="0.2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40"/>
      <c r="P87" s="734" t="s">
        <v>79</v>
      </c>
      <c r="Q87" s="735"/>
      <c r="R87" s="735"/>
      <c r="S87" s="735"/>
      <c r="T87" s="735"/>
      <c r="U87" s="735"/>
      <c r="V87" s="736"/>
      <c r="W87" s="37" t="s">
        <v>68</v>
      </c>
      <c r="X87" s="725">
        <f>IFERROR(SUM(X83:X85),"0")</f>
        <v>0</v>
      </c>
      <c r="Y87" s="725">
        <f>IFERROR(SUM(Y83:Y85),"0")</f>
        <v>0</v>
      </c>
      <c r="Z87" s="37"/>
      <c r="AA87" s="726"/>
      <c r="AB87" s="726"/>
      <c r="AC87" s="726"/>
    </row>
    <row r="88" spans="1:68" ht="16.5" customHeight="1" x14ac:dyDescent="0.25">
      <c r="A88" s="803" t="s">
        <v>182</v>
      </c>
      <c r="B88" s="733"/>
      <c r="C88" s="733"/>
      <c r="D88" s="733"/>
      <c r="E88" s="733"/>
      <c r="F88" s="733"/>
      <c r="G88" s="733"/>
      <c r="H88" s="733"/>
      <c r="I88" s="733"/>
      <c r="J88" s="733"/>
      <c r="K88" s="733"/>
      <c r="L88" s="733"/>
      <c r="M88" s="733"/>
      <c r="N88" s="733"/>
      <c r="O88" s="733"/>
      <c r="P88" s="733"/>
      <c r="Q88" s="733"/>
      <c r="R88" s="733"/>
      <c r="S88" s="733"/>
      <c r="T88" s="733"/>
      <c r="U88" s="733"/>
      <c r="V88" s="733"/>
      <c r="W88" s="733"/>
      <c r="X88" s="733"/>
      <c r="Y88" s="733"/>
      <c r="Z88" s="733"/>
      <c r="AA88" s="718"/>
      <c r="AB88" s="718"/>
      <c r="AC88" s="718"/>
    </row>
    <row r="89" spans="1:68" ht="14.25" customHeight="1" x14ac:dyDescent="0.25">
      <c r="A89" s="732" t="s">
        <v>89</v>
      </c>
      <c r="B89" s="733"/>
      <c r="C89" s="733"/>
      <c r="D89" s="733"/>
      <c r="E89" s="733"/>
      <c r="F89" s="733"/>
      <c r="G89" s="733"/>
      <c r="H89" s="733"/>
      <c r="I89" s="733"/>
      <c r="J89" s="733"/>
      <c r="K89" s="733"/>
      <c r="L89" s="733"/>
      <c r="M89" s="733"/>
      <c r="N89" s="733"/>
      <c r="O89" s="733"/>
      <c r="P89" s="733"/>
      <c r="Q89" s="733"/>
      <c r="R89" s="733"/>
      <c r="S89" s="733"/>
      <c r="T89" s="733"/>
      <c r="U89" s="733"/>
      <c r="V89" s="733"/>
      <c r="W89" s="733"/>
      <c r="X89" s="733"/>
      <c r="Y89" s="733"/>
      <c r="Z89" s="733"/>
      <c r="AA89" s="719"/>
      <c r="AB89" s="719"/>
      <c r="AC89" s="719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92</v>
      </c>
      <c r="L90" s="32"/>
      <c r="M90" s="33" t="s">
        <v>130</v>
      </c>
      <c r="N90" s="33"/>
      <c r="O90" s="32">
        <v>50</v>
      </c>
      <c r="P90" s="9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28"/>
      <c r="R90" s="728"/>
      <c r="S90" s="728"/>
      <c r="T90" s="729"/>
      <c r="U90" s="34"/>
      <c r="V90" s="34"/>
      <c r="W90" s="35" t="s">
        <v>68</v>
      </c>
      <c r="X90" s="723">
        <v>112</v>
      </c>
      <c r="Y90" s="724">
        <f>IFERROR(IF(X90="",0,CEILING((X90/$H90),1)*$H90),"")</f>
        <v>118.80000000000001</v>
      </c>
      <c r="Z90" s="36">
        <f>IFERROR(IF(Y90=0,"",ROUNDUP(Y90/H90,0)*0.01898),"")</f>
        <v>0.20877999999999999</v>
      </c>
      <c r="AA90" s="56"/>
      <c r="AB90" s="57"/>
      <c r="AC90" s="143" t="s">
        <v>185</v>
      </c>
      <c r="AG90" s="64"/>
      <c r="AJ90" s="68"/>
      <c r="AK90" s="68">
        <v>0</v>
      </c>
      <c r="BB90" s="144" t="s">
        <v>1</v>
      </c>
      <c r="BM90" s="64">
        <f>IFERROR(X90*I90/H90,"0")</f>
        <v>116.51111111111109</v>
      </c>
      <c r="BN90" s="64">
        <f>IFERROR(Y90*I90/H90,"0")</f>
        <v>123.58499999999999</v>
      </c>
      <c r="BO90" s="64">
        <f>IFERROR(1/J90*(X90/H90),"0")</f>
        <v>0.16203703703703703</v>
      </c>
      <c r="BP90" s="64">
        <f>IFERROR(1/J90*(Y90/H90),"0")</f>
        <v>0.171875</v>
      </c>
    </row>
    <row r="91" spans="1:68" ht="16.5" customHeight="1" x14ac:dyDescent="0.25">
      <c r="A91" s="54" t="s">
        <v>186</v>
      </c>
      <c r="B91" s="54" t="s">
        <v>187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9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28"/>
      <c r="R91" s="728"/>
      <c r="S91" s="728"/>
      <c r="T91" s="729"/>
      <c r="U91" s="34"/>
      <c r="V91" s="34"/>
      <c r="W91" s="35" t="s">
        <v>68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185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100</v>
      </c>
      <c r="L92" s="32"/>
      <c r="M92" s="33" t="s">
        <v>130</v>
      </c>
      <c r="N92" s="33"/>
      <c r="O92" s="32">
        <v>50</v>
      </c>
      <c r="P92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28"/>
      <c r="R92" s="728"/>
      <c r="S92" s="728"/>
      <c r="T92" s="729"/>
      <c r="U92" s="34"/>
      <c r="V92" s="34"/>
      <c r="W92" s="35" t="s">
        <v>68</v>
      </c>
      <c r="X92" s="723">
        <v>0</v>
      </c>
      <c r="Y92" s="724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39"/>
      <c r="B93" s="733"/>
      <c r="C93" s="733"/>
      <c r="D93" s="733"/>
      <c r="E93" s="733"/>
      <c r="F93" s="733"/>
      <c r="G93" s="733"/>
      <c r="H93" s="733"/>
      <c r="I93" s="733"/>
      <c r="J93" s="733"/>
      <c r="K93" s="733"/>
      <c r="L93" s="733"/>
      <c r="M93" s="733"/>
      <c r="N93" s="733"/>
      <c r="O93" s="740"/>
      <c r="P93" s="734" t="s">
        <v>79</v>
      </c>
      <c r="Q93" s="735"/>
      <c r="R93" s="735"/>
      <c r="S93" s="735"/>
      <c r="T93" s="735"/>
      <c r="U93" s="735"/>
      <c r="V93" s="736"/>
      <c r="W93" s="37" t="s">
        <v>80</v>
      </c>
      <c r="X93" s="725">
        <f>IFERROR(X90/H90,"0")+IFERROR(X91/H91,"0")+IFERROR(X92/H92,"0")</f>
        <v>10.37037037037037</v>
      </c>
      <c r="Y93" s="725">
        <f>IFERROR(Y90/H90,"0")+IFERROR(Y91/H91,"0")+IFERROR(Y92/H92,"0")</f>
        <v>11</v>
      </c>
      <c r="Z93" s="725">
        <f>IFERROR(IF(Z90="",0,Z90),"0")+IFERROR(IF(Z91="",0,Z91),"0")+IFERROR(IF(Z92="",0,Z92),"0")</f>
        <v>0.20877999999999999</v>
      </c>
      <c r="AA93" s="726"/>
      <c r="AB93" s="726"/>
      <c r="AC93" s="726"/>
    </row>
    <row r="94" spans="1:68" x14ac:dyDescent="0.2">
      <c r="A94" s="733"/>
      <c r="B94" s="733"/>
      <c r="C94" s="733"/>
      <c r="D94" s="733"/>
      <c r="E94" s="733"/>
      <c r="F94" s="733"/>
      <c r="G94" s="733"/>
      <c r="H94" s="733"/>
      <c r="I94" s="733"/>
      <c r="J94" s="733"/>
      <c r="K94" s="733"/>
      <c r="L94" s="733"/>
      <c r="M94" s="733"/>
      <c r="N94" s="733"/>
      <c r="O94" s="740"/>
      <c r="P94" s="734" t="s">
        <v>79</v>
      </c>
      <c r="Q94" s="735"/>
      <c r="R94" s="735"/>
      <c r="S94" s="735"/>
      <c r="T94" s="735"/>
      <c r="U94" s="735"/>
      <c r="V94" s="736"/>
      <c r="W94" s="37" t="s">
        <v>68</v>
      </c>
      <c r="X94" s="725">
        <f>IFERROR(SUM(X90:X92),"0")</f>
        <v>112</v>
      </c>
      <c r="Y94" s="725">
        <f>IFERROR(SUM(Y90:Y92),"0")</f>
        <v>118.80000000000001</v>
      </c>
      <c r="Z94" s="37"/>
      <c r="AA94" s="726"/>
      <c r="AB94" s="726"/>
      <c r="AC94" s="726"/>
    </row>
    <row r="95" spans="1:68" ht="14.25" customHeight="1" x14ac:dyDescent="0.25">
      <c r="A95" s="732" t="s">
        <v>63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33"/>
      <c r="Y95" s="733"/>
      <c r="Z95" s="733"/>
      <c r="AA95" s="719"/>
      <c r="AB95" s="719"/>
      <c r="AC95" s="719"/>
    </row>
    <row r="96" spans="1:68" ht="27" customHeight="1" x14ac:dyDescent="0.25">
      <c r="A96" s="54" t="s">
        <v>191</v>
      </c>
      <c r="B96" s="54" t="s">
        <v>192</v>
      </c>
      <c r="C96" s="31">
        <v>4301051437</v>
      </c>
      <c r="D96" s="730">
        <v>4607091386967</v>
      </c>
      <c r="E96" s="731"/>
      <c r="F96" s="722">
        <v>1.35</v>
      </c>
      <c r="G96" s="32">
        <v>6</v>
      </c>
      <c r="H96" s="722">
        <v>8.1</v>
      </c>
      <c r="I96" s="722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7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28"/>
      <c r="R96" s="728"/>
      <c r="S96" s="728"/>
      <c r="T96" s="729"/>
      <c r="U96" s="34"/>
      <c r="V96" s="34"/>
      <c r="W96" s="35" t="s">
        <v>68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191</v>
      </c>
      <c r="B97" s="54" t="s">
        <v>194</v>
      </c>
      <c r="C97" s="31">
        <v>4301051546</v>
      </c>
      <c r="D97" s="730">
        <v>4607091386967</v>
      </c>
      <c r="E97" s="731"/>
      <c r="F97" s="722">
        <v>1.4</v>
      </c>
      <c r="G97" s="32">
        <v>6</v>
      </c>
      <c r="H97" s="722">
        <v>8.4</v>
      </c>
      <c r="I97" s="722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3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28"/>
      <c r="R97" s="728"/>
      <c r="S97" s="728"/>
      <c r="T97" s="729"/>
      <c r="U97" s="34"/>
      <c r="V97" s="34"/>
      <c r="W97" s="35" t="s">
        <v>68</v>
      </c>
      <c r="X97" s="723">
        <v>19</v>
      </c>
      <c r="Y97" s="724">
        <f t="shared" si="10"/>
        <v>25.200000000000003</v>
      </c>
      <c r="Z97" s="36">
        <f>IFERROR(IF(Y97=0,"",ROUNDUP(Y97/H97,0)*0.01898),"")</f>
        <v>5.6940000000000004E-2</v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20.173928571428572</v>
      </c>
      <c r="BN97" s="64">
        <f t="shared" si="12"/>
        <v>26.757000000000001</v>
      </c>
      <c r="BO97" s="64">
        <f t="shared" si="13"/>
        <v>3.5342261904761904E-2</v>
      </c>
      <c r="BP97" s="64">
        <f t="shared" si="14"/>
        <v>4.6875E-2</v>
      </c>
    </row>
    <row r="98" spans="1:68" ht="16.5" customHeight="1" x14ac:dyDescent="0.25">
      <c r="A98" s="54" t="s">
        <v>191</v>
      </c>
      <c r="B98" s="54" t="s">
        <v>195</v>
      </c>
      <c r="C98" s="31">
        <v>4301051712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92</v>
      </c>
      <c r="L98" s="32"/>
      <c r="M98" s="33" t="s">
        <v>130</v>
      </c>
      <c r="N98" s="33"/>
      <c r="O98" s="32">
        <v>45</v>
      </c>
      <c r="P98" s="1014" t="s">
        <v>196</v>
      </c>
      <c r="Q98" s="728"/>
      <c r="R98" s="728"/>
      <c r="S98" s="728"/>
      <c r="T98" s="729"/>
      <c r="U98" s="34" t="s">
        <v>197</v>
      </c>
      <c r="V98" s="34"/>
      <c r="W98" s="35" t="s">
        <v>68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199</v>
      </c>
      <c r="B99" s="54" t="s">
        <v>200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75" t="s">
        <v>201</v>
      </c>
      <c r="Q99" s="728"/>
      <c r="R99" s="728"/>
      <c r="S99" s="728"/>
      <c r="T99" s="729"/>
      <c r="U99" s="34" t="s">
        <v>202</v>
      </c>
      <c r="V99" s="34"/>
      <c r="W99" s="35" t="s">
        <v>68</v>
      </c>
      <c r="X99" s="723">
        <v>0</v>
      </c>
      <c r="Y99" s="724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79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28"/>
      <c r="R100" s="728"/>
      <c r="S100" s="728"/>
      <c r="T100" s="729"/>
      <c r="U100" s="34"/>
      <c r="V100" s="34"/>
      <c r="W100" s="35" t="s">
        <v>68</v>
      </c>
      <c r="X100" s="723">
        <v>0</v>
      </c>
      <c r="Y100" s="724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193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204</v>
      </c>
      <c r="B101" s="54" t="s">
        <v>206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5" t="s">
        <v>207</v>
      </c>
      <c r="Q101" s="728"/>
      <c r="R101" s="728"/>
      <c r="S101" s="728"/>
      <c r="T101" s="729"/>
      <c r="U101" s="34"/>
      <c r="V101" s="34"/>
      <c r="W101" s="35" t="s">
        <v>68</v>
      </c>
      <c r="X101" s="723">
        <v>0</v>
      </c>
      <c r="Y101" s="724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204</v>
      </c>
      <c r="B102" s="54" t="s">
        <v>208</v>
      </c>
      <c r="C102" s="31">
        <v>4301052039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70" t="s">
        <v>209</v>
      </c>
      <c r="Q102" s="728"/>
      <c r="R102" s="728"/>
      <c r="S102" s="728"/>
      <c r="T102" s="729"/>
      <c r="U102" s="34"/>
      <c r="V102" s="34"/>
      <c r="W102" s="35" t="s">
        <v>68</v>
      </c>
      <c r="X102" s="723">
        <v>0</v>
      </c>
      <c r="Y102" s="724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193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8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28"/>
      <c r="R103" s="728"/>
      <c r="S103" s="728"/>
      <c r="T103" s="729"/>
      <c r="U103" s="34"/>
      <c r="V103" s="34"/>
      <c r="W103" s="35" t="s">
        <v>68</v>
      </c>
      <c r="X103" s="723">
        <v>0</v>
      </c>
      <c r="Y103" s="724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213</v>
      </c>
      <c r="B104" s="54" t="s">
        <v>214</v>
      </c>
      <c r="C104" s="31">
        <v>4301051439</v>
      </c>
      <c r="D104" s="730">
        <v>4680115880214</v>
      </c>
      <c r="E104" s="731"/>
      <c r="F104" s="722">
        <v>0.45</v>
      </c>
      <c r="G104" s="32">
        <v>6</v>
      </c>
      <c r="H104" s="722">
        <v>2.7</v>
      </c>
      <c r="I104" s="722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76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28"/>
      <c r="R104" s="728"/>
      <c r="S104" s="728"/>
      <c r="T104" s="729"/>
      <c r="U104" s="34"/>
      <c r="V104" s="34"/>
      <c r="W104" s="35" t="s">
        <v>68</v>
      </c>
      <c r="X104" s="723">
        <v>0</v>
      </c>
      <c r="Y104" s="724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213</v>
      </c>
      <c r="B105" s="54" t="s">
        <v>215</v>
      </c>
      <c r="C105" s="31">
        <v>4301051687</v>
      </c>
      <c r="D105" s="730">
        <v>4680115880214</v>
      </c>
      <c r="E105" s="731"/>
      <c r="F105" s="722">
        <v>0.45</v>
      </c>
      <c r="G105" s="32">
        <v>4</v>
      </c>
      <c r="H105" s="722">
        <v>1.8</v>
      </c>
      <c r="I105" s="722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105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28"/>
      <c r="R105" s="728"/>
      <c r="S105" s="728"/>
      <c r="T105" s="729"/>
      <c r="U105" s="34"/>
      <c r="V105" s="34"/>
      <c r="W105" s="35" t="s">
        <v>68</v>
      </c>
      <c r="X105" s="723">
        <v>0</v>
      </c>
      <c r="Y105" s="724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212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39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40"/>
      <c r="P106" s="734" t="s">
        <v>79</v>
      </c>
      <c r="Q106" s="735"/>
      <c r="R106" s="735"/>
      <c r="S106" s="735"/>
      <c r="T106" s="735"/>
      <c r="U106" s="735"/>
      <c r="V106" s="736"/>
      <c r="W106" s="37" t="s">
        <v>80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2.2619047619047619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3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5.6940000000000004E-2</v>
      </c>
      <c r="AA106" s="726"/>
      <c r="AB106" s="726"/>
      <c r="AC106" s="726"/>
    </row>
    <row r="107" spans="1:68" x14ac:dyDescent="0.2">
      <c r="A107" s="733"/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40"/>
      <c r="P107" s="734" t="s">
        <v>79</v>
      </c>
      <c r="Q107" s="735"/>
      <c r="R107" s="735"/>
      <c r="S107" s="735"/>
      <c r="T107" s="735"/>
      <c r="U107" s="735"/>
      <c r="V107" s="736"/>
      <c r="W107" s="37" t="s">
        <v>68</v>
      </c>
      <c r="X107" s="725">
        <f>IFERROR(SUM(X96:X105),"0")</f>
        <v>19</v>
      </c>
      <c r="Y107" s="725">
        <f>IFERROR(SUM(Y96:Y105),"0")</f>
        <v>25.200000000000003</v>
      </c>
      <c r="Z107" s="37"/>
      <c r="AA107" s="726"/>
      <c r="AB107" s="726"/>
      <c r="AC107" s="726"/>
    </row>
    <row r="108" spans="1:68" ht="16.5" customHeight="1" x14ac:dyDescent="0.25">
      <c r="A108" s="803" t="s">
        <v>216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18"/>
      <c r="AB108" s="718"/>
      <c r="AC108" s="718"/>
    </row>
    <row r="109" spans="1:68" ht="14.25" customHeight="1" x14ac:dyDescent="0.25">
      <c r="A109" s="732" t="s">
        <v>89</v>
      </c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19"/>
      <c r="AB109" s="719"/>
      <c r="AC109" s="719"/>
    </row>
    <row r="110" spans="1:68" ht="16.5" customHeight="1" x14ac:dyDescent="0.25">
      <c r="A110" s="54" t="s">
        <v>217</v>
      </c>
      <c r="B110" s="54" t="s">
        <v>218</v>
      </c>
      <c r="C110" s="31">
        <v>4301011514</v>
      </c>
      <c r="D110" s="730">
        <v>4680115882133</v>
      </c>
      <c r="E110" s="731"/>
      <c r="F110" s="722">
        <v>1.35</v>
      </c>
      <c r="G110" s="32">
        <v>8</v>
      </c>
      <c r="H110" s="722">
        <v>10.8</v>
      </c>
      <c r="I110" s="722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28"/>
      <c r="R110" s="728"/>
      <c r="S110" s="728"/>
      <c r="T110" s="729"/>
      <c r="U110" s="34"/>
      <c r="V110" s="34"/>
      <c r="W110" s="35" t="s">
        <v>68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220</v>
      </c>
      <c r="C111" s="31">
        <v>4301011703</v>
      </c>
      <c r="D111" s="730">
        <v>4680115882133</v>
      </c>
      <c r="E111" s="731"/>
      <c r="F111" s="722">
        <v>1.4</v>
      </c>
      <c r="G111" s="32">
        <v>8</v>
      </c>
      <c r="H111" s="722">
        <v>11.2</v>
      </c>
      <c r="I111" s="722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3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28"/>
      <c r="R111" s="728"/>
      <c r="S111" s="728"/>
      <c r="T111" s="729"/>
      <c r="U111" s="34"/>
      <c r="V111" s="34"/>
      <c r="W111" s="35" t="s">
        <v>68</v>
      </c>
      <c r="X111" s="723">
        <v>0</v>
      </c>
      <c r="Y111" s="724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219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28"/>
      <c r="R112" s="728"/>
      <c r="S112" s="728"/>
      <c r="T112" s="729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219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28"/>
      <c r="R113" s="728"/>
      <c r="S113" s="728"/>
      <c r="T113" s="729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219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225</v>
      </c>
      <c r="B114" s="54" t="s">
        <v>226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10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28"/>
      <c r="R114" s="728"/>
      <c r="S114" s="728"/>
      <c r="T114" s="729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219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39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40"/>
      <c r="P115" s="734" t="s">
        <v>79</v>
      </c>
      <c r="Q115" s="735"/>
      <c r="R115" s="735"/>
      <c r="S115" s="735"/>
      <c r="T115" s="735"/>
      <c r="U115" s="735"/>
      <c r="V115" s="736"/>
      <c r="W115" s="37" t="s">
        <v>80</v>
      </c>
      <c r="X115" s="725">
        <f>IFERROR(X110/H110,"0")+IFERROR(X111/H111,"0")+IFERROR(X112/H112,"0")+IFERROR(X113/H113,"0")+IFERROR(X114/H114,"0")</f>
        <v>0</v>
      </c>
      <c r="Y115" s="725">
        <f>IFERROR(Y110/H110,"0")+IFERROR(Y111/H111,"0")+IFERROR(Y112/H112,"0")+IFERROR(Y113/H113,"0")+IFERROR(Y114/H114,"0")</f>
        <v>0</v>
      </c>
      <c r="Z115" s="725">
        <f>IFERROR(IF(Z110="",0,Z110),"0")+IFERROR(IF(Z111="",0,Z111),"0")+IFERROR(IF(Z112="",0,Z112),"0")+IFERROR(IF(Z113="",0,Z113),"0")+IFERROR(IF(Z114="",0,Z114),"0")</f>
        <v>0</v>
      </c>
      <c r="AA115" s="726"/>
      <c r="AB115" s="726"/>
      <c r="AC115" s="726"/>
    </row>
    <row r="116" spans="1:68" x14ac:dyDescent="0.2">
      <c r="A116" s="733"/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40"/>
      <c r="P116" s="734" t="s">
        <v>79</v>
      </c>
      <c r="Q116" s="735"/>
      <c r="R116" s="735"/>
      <c r="S116" s="735"/>
      <c r="T116" s="735"/>
      <c r="U116" s="735"/>
      <c r="V116" s="736"/>
      <c r="W116" s="37" t="s">
        <v>68</v>
      </c>
      <c r="X116" s="725">
        <f>IFERROR(SUM(X110:X114),"0")</f>
        <v>0</v>
      </c>
      <c r="Y116" s="725">
        <f>IFERROR(SUM(Y110:Y114),"0")</f>
        <v>0</v>
      </c>
      <c r="Z116" s="37"/>
      <c r="AA116" s="726"/>
      <c r="AB116" s="726"/>
      <c r="AC116" s="726"/>
    </row>
    <row r="117" spans="1:68" ht="14.25" customHeight="1" x14ac:dyDescent="0.25">
      <c r="A117" s="732" t="s">
        <v>134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19"/>
      <c r="AB117" s="719"/>
      <c r="AC117" s="719"/>
    </row>
    <row r="118" spans="1:68" ht="16.5" customHeight="1" x14ac:dyDescent="0.25">
      <c r="A118" s="54" t="s">
        <v>227</v>
      </c>
      <c r="B118" s="54" t="s">
        <v>228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28"/>
      <c r="R118" s="728"/>
      <c r="S118" s="728"/>
      <c r="T118" s="729"/>
      <c r="U118" s="34"/>
      <c r="V118" s="34"/>
      <c r="W118" s="35" t="s">
        <v>68</v>
      </c>
      <c r="X118" s="723">
        <v>57</v>
      </c>
      <c r="Y118" s="724">
        <f>IFERROR(IF(X118="",0,CEILING((X118/$H118),1)*$H118),"")</f>
        <v>64.800000000000011</v>
      </c>
      <c r="Z118" s="36">
        <f>IFERROR(IF(Y118=0,"",ROUNDUP(Y118/H118,0)*0.01898),"")</f>
        <v>0.11388000000000001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59.295833333333327</v>
      </c>
      <c r="BN118" s="64">
        <f>IFERROR(Y118*I118/H118,"0")</f>
        <v>67.410000000000011</v>
      </c>
      <c r="BO118" s="64">
        <f>IFERROR(1/J118*(X118/H118),"0")</f>
        <v>8.2465277777777776E-2</v>
      </c>
      <c r="BP118" s="64">
        <f>IFERROR(1/J118*(Y118/H118),"0")</f>
        <v>9.3750000000000014E-2</v>
      </c>
    </row>
    <row r="119" spans="1:68" ht="16.5" customHeight="1" x14ac:dyDescent="0.25">
      <c r="A119" s="54" t="s">
        <v>230</v>
      </c>
      <c r="B119" s="54" t="s">
        <v>231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108</v>
      </c>
      <c r="L119" s="32"/>
      <c r="M119" s="33" t="s">
        <v>93</v>
      </c>
      <c r="N119" s="33"/>
      <c r="O119" s="32">
        <v>55</v>
      </c>
      <c r="P119" s="8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28"/>
      <c r="R119" s="728"/>
      <c r="S119" s="728"/>
      <c r="T119" s="729"/>
      <c r="U119" s="34"/>
      <c r="V119" s="34"/>
      <c r="W119" s="35" t="s">
        <v>68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233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28"/>
      <c r="R120" s="728"/>
      <c r="S120" s="728"/>
      <c r="T120" s="729"/>
      <c r="U120" s="34"/>
      <c r="V120" s="34"/>
      <c r="W120" s="35" t="s">
        <v>68</v>
      </c>
      <c r="X120" s="723">
        <v>0</v>
      </c>
      <c r="Y120" s="72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229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39"/>
      <c r="B121" s="733"/>
      <c r="C121" s="733"/>
      <c r="D121" s="733"/>
      <c r="E121" s="733"/>
      <c r="F121" s="733"/>
      <c r="G121" s="733"/>
      <c r="H121" s="733"/>
      <c r="I121" s="733"/>
      <c r="J121" s="733"/>
      <c r="K121" s="733"/>
      <c r="L121" s="733"/>
      <c r="M121" s="733"/>
      <c r="N121" s="733"/>
      <c r="O121" s="740"/>
      <c r="P121" s="734" t="s">
        <v>79</v>
      </c>
      <c r="Q121" s="735"/>
      <c r="R121" s="735"/>
      <c r="S121" s="735"/>
      <c r="T121" s="735"/>
      <c r="U121" s="735"/>
      <c r="V121" s="736"/>
      <c r="W121" s="37" t="s">
        <v>80</v>
      </c>
      <c r="X121" s="725">
        <f>IFERROR(X118/H118,"0")+IFERROR(X119/H119,"0")+IFERROR(X120/H120,"0")</f>
        <v>5.2777777777777777</v>
      </c>
      <c r="Y121" s="725">
        <f>IFERROR(Y118/H118,"0")+IFERROR(Y119/H119,"0")+IFERROR(Y120/H120,"0")</f>
        <v>6.0000000000000009</v>
      </c>
      <c r="Z121" s="725">
        <f>IFERROR(IF(Z118="",0,Z118),"0")+IFERROR(IF(Z119="",0,Z119),"0")+IFERROR(IF(Z120="",0,Z120),"0")</f>
        <v>0.11388000000000001</v>
      </c>
      <c r="AA121" s="726"/>
      <c r="AB121" s="726"/>
      <c r="AC121" s="726"/>
    </row>
    <row r="122" spans="1:68" x14ac:dyDescent="0.2">
      <c r="A122" s="733"/>
      <c r="B122" s="733"/>
      <c r="C122" s="733"/>
      <c r="D122" s="733"/>
      <c r="E122" s="733"/>
      <c r="F122" s="733"/>
      <c r="G122" s="733"/>
      <c r="H122" s="733"/>
      <c r="I122" s="733"/>
      <c r="J122" s="733"/>
      <c r="K122" s="733"/>
      <c r="L122" s="733"/>
      <c r="M122" s="733"/>
      <c r="N122" s="733"/>
      <c r="O122" s="740"/>
      <c r="P122" s="734" t="s">
        <v>79</v>
      </c>
      <c r="Q122" s="735"/>
      <c r="R122" s="735"/>
      <c r="S122" s="735"/>
      <c r="T122" s="735"/>
      <c r="U122" s="735"/>
      <c r="V122" s="736"/>
      <c r="W122" s="37" t="s">
        <v>68</v>
      </c>
      <c r="X122" s="725">
        <f>IFERROR(SUM(X118:X120),"0")</f>
        <v>57</v>
      </c>
      <c r="Y122" s="725">
        <f>IFERROR(SUM(Y118:Y120),"0")</f>
        <v>64.800000000000011</v>
      </c>
      <c r="Z122" s="37"/>
      <c r="AA122" s="726"/>
      <c r="AB122" s="726"/>
      <c r="AC122" s="726"/>
    </row>
    <row r="123" spans="1:68" ht="14.25" customHeight="1" x14ac:dyDescent="0.25">
      <c r="A123" s="732" t="s">
        <v>63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33"/>
      <c r="L123" s="733"/>
      <c r="M123" s="733"/>
      <c r="N123" s="733"/>
      <c r="O123" s="733"/>
      <c r="P123" s="733"/>
      <c r="Q123" s="733"/>
      <c r="R123" s="733"/>
      <c r="S123" s="733"/>
      <c r="T123" s="733"/>
      <c r="U123" s="733"/>
      <c r="V123" s="733"/>
      <c r="W123" s="733"/>
      <c r="X123" s="733"/>
      <c r="Y123" s="733"/>
      <c r="Z123" s="733"/>
      <c r="AA123" s="719"/>
      <c r="AB123" s="719"/>
      <c r="AC123" s="719"/>
    </row>
    <row r="124" spans="1:68" ht="37.5" customHeight="1" x14ac:dyDescent="0.25">
      <c r="A124" s="54" t="s">
        <v>234</v>
      </c>
      <c r="B124" s="54" t="s">
        <v>235</v>
      </c>
      <c r="C124" s="31">
        <v>4301051360</v>
      </c>
      <c r="D124" s="730">
        <v>4607091385168</v>
      </c>
      <c r="E124" s="731"/>
      <c r="F124" s="722">
        <v>1.35</v>
      </c>
      <c r="G124" s="32">
        <v>6</v>
      </c>
      <c r="H124" s="722">
        <v>8.1</v>
      </c>
      <c r="I124" s="722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28"/>
      <c r="R124" s="728"/>
      <c r="S124" s="728"/>
      <c r="T124" s="729"/>
      <c r="U124" s="34"/>
      <c r="V124" s="34"/>
      <c r="W124" s="35" t="s">
        <v>68</v>
      </c>
      <c r="X124" s="723">
        <v>0</v>
      </c>
      <c r="Y124" s="724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234</v>
      </c>
      <c r="B125" s="54" t="s">
        <v>237</v>
      </c>
      <c r="C125" s="31">
        <v>4301051625</v>
      </c>
      <c r="D125" s="730">
        <v>4607091385168</v>
      </c>
      <c r="E125" s="731"/>
      <c r="F125" s="722">
        <v>1.4</v>
      </c>
      <c r="G125" s="32">
        <v>6</v>
      </c>
      <c r="H125" s="722">
        <v>8.4</v>
      </c>
      <c r="I125" s="722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28"/>
      <c r="R125" s="728"/>
      <c r="S125" s="728"/>
      <c r="T125" s="729"/>
      <c r="U125" s="34"/>
      <c r="V125" s="34"/>
      <c r="W125" s="35" t="s">
        <v>68</v>
      </c>
      <c r="X125" s="723">
        <v>0</v>
      </c>
      <c r="Y125" s="724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customHeight="1" x14ac:dyDescent="0.25">
      <c r="A126" s="54" t="s">
        <v>234</v>
      </c>
      <c r="B126" s="54" t="s">
        <v>239</v>
      </c>
      <c r="C126" s="31">
        <v>4301051724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92</v>
      </c>
      <c r="L126" s="32"/>
      <c r="M126" s="33" t="s">
        <v>130</v>
      </c>
      <c r="N126" s="33"/>
      <c r="O126" s="32">
        <v>45</v>
      </c>
      <c r="P126" s="1136" t="s">
        <v>240</v>
      </c>
      <c r="Q126" s="728"/>
      <c r="R126" s="728"/>
      <c r="S126" s="728"/>
      <c r="T126" s="729"/>
      <c r="U126" s="34" t="s">
        <v>241</v>
      </c>
      <c r="V126" s="34"/>
      <c r="W126" s="35" t="s">
        <v>68</v>
      </c>
      <c r="X126" s="723">
        <v>0</v>
      </c>
      <c r="Y126" s="724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4301051362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7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28"/>
      <c r="R127" s="728"/>
      <c r="S127" s="728"/>
      <c r="T127" s="729"/>
      <c r="U127" s="34"/>
      <c r="V127" s="34"/>
      <c r="W127" s="35" t="s">
        <v>68</v>
      </c>
      <c r="X127" s="723">
        <v>0</v>
      </c>
      <c r="Y127" s="724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236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243</v>
      </c>
      <c r="B128" s="54" t="s">
        <v>245</v>
      </c>
      <c r="C128" s="31">
        <v>4301051730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66</v>
      </c>
      <c r="L128" s="32"/>
      <c r="M128" s="33" t="s">
        <v>130</v>
      </c>
      <c r="N128" s="33"/>
      <c r="O128" s="32">
        <v>45</v>
      </c>
      <c r="P128" s="1082" t="s">
        <v>246</v>
      </c>
      <c r="Q128" s="728"/>
      <c r="R128" s="728"/>
      <c r="S128" s="728"/>
      <c r="T128" s="729"/>
      <c r="U128" s="34" t="s">
        <v>202</v>
      </c>
      <c r="V128" s="34"/>
      <c r="W128" s="35" t="s">
        <v>68</v>
      </c>
      <c r="X128" s="723">
        <v>0</v>
      </c>
      <c r="Y128" s="724">
        <f t="shared" si="15"/>
        <v>0</v>
      </c>
      <c r="Z128" s="36" t="str">
        <f t="shared" si="2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66</v>
      </c>
      <c r="L129" s="32"/>
      <c r="M129" s="33" t="s">
        <v>101</v>
      </c>
      <c r="N129" s="33"/>
      <c r="O129" s="32">
        <v>45</v>
      </c>
      <c r="P129" s="83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28"/>
      <c r="R129" s="728"/>
      <c r="S129" s="728"/>
      <c r="T129" s="729"/>
      <c r="U129" s="34"/>
      <c r="V129" s="34"/>
      <c r="W129" s="35" t="s">
        <v>68</v>
      </c>
      <c r="X129" s="723">
        <v>0</v>
      </c>
      <c r="Y129" s="724">
        <f t="shared" si="15"/>
        <v>0</v>
      </c>
      <c r="Z129" s="36" t="str">
        <f t="shared" si="20"/>
        <v/>
      </c>
      <c r="AA129" s="56"/>
      <c r="AB129" s="57"/>
      <c r="AC129" s="195" t="s">
        <v>236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66</v>
      </c>
      <c r="L130" s="32"/>
      <c r="M130" s="33" t="s">
        <v>130</v>
      </c>
      <c r="N130" s="33"/>
      <c r="O130" s="32">
        <v>45</v>
      </c>
      <c r="P130" s="1036" t="s">
        <v>250</v>
      </c>
      <c r="Q130" s="728"/>
      <c r="R130" s="728"/>
      <c r="S130" s="728"/>
      <c r="T130" s="729"/>
      <c r="U130" s="34" t="s">
        <v>202</v>
      </c>
      <c r="V130" s="34"/>
      <c r="W130" s="35" t="s">
        <v>68</v>
      </c>
      <c r="X130" s="723">
        <v>0</v>
      </c>
      <c r="Y130" s="724">
        <f t="shared" si="15"/>
        <v>0</v>
      </c>
      <c r="Z130" s="36" t="str">
        <f t="shared" si="2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28"/>
      <c r="R131" s="728"/>
      <c r="S131" s="728"/>
      <c r="T131" s="729"/>
      <c r="U131" s="34"/>
      <c r="V131" s="34"/>
      <c r="W131" s="35" t="s">
        <v>68</v>
      </c>
      <c r="X131" s="723">
        <v>0</v>
      </c>
      <c r="Y131" s="724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28"/>
      <c r="R132" s="728"/>
      <c r="S132" s="728"/>
      <c r="T132" s="729"/>
      <c r="U132" s="34"/>
      <c r="V132" s="34"/>
      <c r="W132" s="35" t="s">
        <v>68</v>
      </c>
      <c r="X132" s="723">
        <v>0</v>
      </c>
      <c r="Y132" s="724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39"/>
      <c r="B133" s="733"/>
      <c r="C133" s="733"/>
      <c r="D133" s="733"/>
      <c r="E133" s="733"/>
      <c r="F133" s="733"/>
      <c r="G133" s="733"/>
      <c r="H133" s="733"/>
      <c r="I133" s="733"/>
      <c r="J133" s="733"/>
      <c r="K133" s="733"/>
      <c r="L133" s="733"/>
      <c r="M133" s="733"/>
      <c r="N133" s="733"/>
      <c r="O133" s="740"/>
      <c r="P133" s="734" t="s">
        <v>79</v>
      </c>
      <c r="Q133" s="735"/>
      <c r="R133" s="735"/>
      <c r="S133" s="735"/>
      <c r="T133" s="735"/>
      <c r="U133" s="735"/>
      <c r="V133" s="736"/>
      <c r="W133" s="37" t="s">
        <v>80</v>
      </c>
      <c r="X133" s="725">
        <f>IFERROR(X124/H124,"0")+IFERROR(X125/H125,"0")+IFERROR(X126/H126,"0")+IFERROR(X127/H127,"0")+IFERROR(X128/H128,"0")+IFERROR(X129/H129,"0")+IFERROR(X130/H130,"0")+IFERROR(X131/H131,"0")+IFERROR(X132/H132,"0")</f>
        <v>0</v>
      </c>
      <c r="Y133" s="725">
        <f>IFERROR(Y124/H124,"0")+IFERROR(Y125/H125,"0")+IFERROR(Y126/H126,"0")+IFERROR(Y127/H127,"0")+IFERROR(Y128/H128,"0")+IFERROR(Y129/H129,"0")+IFERROR(Y130/H130,"0")+IFERROR(Y131/H131,"0")+IFERROR(Y132/H132,"0")</f>
        <v>0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26"/>
      <c r="AB133" s="726"/>
      <c r="AC133" s="726"/>
    </row>
    <row r="134" spans="1:68" x14ac:dyDescent="0.2">
      <c r="A134" s="733"/>
      <c r="B134" s="733"/>
      <c r="C134" s="733"/>
      <c r="D134" s="733"/>
      <c r="E134" s="733"/>
      <c r="F134" s="733"/>
      <c r="G134" s="733"/>
      <c r="H134" s="733"/>
      <c r="I134" s="733"/>
      <c r="J134" s="733"/>
      <c r="K134" s="733"/>
      <c r="L134" s="733"/>
      <c r="M134" s="733"/>
      <c r="N134" s="733"/>
      <c r="O134" s="740"/>
      <c r="P134" s="734" t="s">
        <v>79</v>
      </c>
      <c r="Q134" s="735"/>
      <c r="R134" s="735"/>
      <c r="S134" s="735"/>
      <c r="T134" s="735"/>
      <c r="U134" s="735"/>
      <c r="V134" s="736"/>
      <c r="W134" s="37" t="s">
        <v>68</v>
      </c>
      <c r="X134" s="725">
        <f>IFERROR(SUM(X124:X132),"0")</f>
        <v>0</v>
      </c>
      <c r="Y134" s="725">
        <f>IFERROR(SUM(Y124:Y132),"0")</f>
        <v>0</v>
      </c>
      <c r="Z134" s="37"/>
      <c r="AA134" s="726"/>
      <c r="AB134" s="726"/>
      <c r="AC134" s="726"/>
    </row>
    <row r="135" spans="1:68" ht="14.25" customHeight="1" x14ac:dyDescent="0.25">
      <c r="A135" s="732" t="s">
        <v>174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733"/>
      <c r="Z135" s="733"/>
      <c r="AA135" s="719"/>
      <c r="AB135" s="719"/>
      <c r="AC135" s="719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28"/>
      <c r="R136" s="728"/>
      <c r="S136" s="728"/>
      <c r="T136" s="729"/>
      <c r="U136" s="34"/>
      <c r="V136" s="34"/>
      <c r="W136" s="35" t="s">
        <v>68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28"/>
      <c r="R137" s="728"/>
      <c r="S137" s="728"/>
      <c r="T137" s="729"/>
      <c r="U137" s="34"/>
      <c r="V137" s="34"/>
      <c r="W137" s="35" t="s">
        <v>68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39"/>
      <c r="B138" s="733"/>
      <c r="C138" s="733"/>
      <c r="D138" s="733"/>
      <c r="E138" s="733"/>
      <c r="F138" s="733"/>
      <c r="G138" s="733"/>
      <c r="H138" s="733"/>
      <c r="I138" s="733"/>
      <c r="J138" s="733"/>
      <c r="K138" s="733"/>
      <c r="L138" s="733"/>
      <c r="M138" s="733"/>
      <c r="N138" s="733"/>
      <c r="O138" s="740"/>
      <c r="P138" s="734" t="s">
        <v>79</v>
      </c>
      <c r="Q138" s="735"/>
      <c r="R138" s="735"/>
      <c r="S138" s="735"/>
      <c r="T138" s="735"/>
      <c r="U138" s="735"/>
      <c r="V138" s="736"/>
      <c r="W138" s="37" t="s">
        <v>80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x14ac:dyDescent="0.2">
      <c r="A139" s="733"/>
      <c r="B139" s="733"/>
      <c r="C139" s="733"/>
      <c r="D139" s="733"/>
      <c r="E139" s="733"/>
      <c r="F139" s="733"/>
      <c r="G139" s="733"/>
      <c r="H139" s="733"/>
      <c r="I139" s="733"/>
      <c r="J139" s="733"/>
      <c r="K139" s="733"/>
      <c r="L139" s="733"/>
      <c r="M139" s="733"/>
      <c r="N139" s="733"/>
      <c r="O139" s="740"/>
      <c r="P139" s="734" t="s">
        <v>79</v>
      </c>
      <c r="Q139" s="735"/>
      <c r="R139" s="735"/>
      <c r="S139" s="735"/>
      <c r="T139" s="735"/>
      <c r="U139" s="735"/>
      <c r="V139" s="736"/>
      <c r="W139" s="37" t="s">
        <v>68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customHeight="1" x14ac:dyDescent="0.25">
      <c r="A140" s="803" t="s">
        <v>263</v>
      </c>
      <c r="B140" s="733"/>
      <c r="C140" s="733"/>
      <c r="D140" s="733"/>
      <c r="E140" s="733"/>
      <c r="F140" s="733"/>
      <c r="G140" s="733"/>
      <c r="H140" s="733"/>
      <c r="I140" s="733"/>
      <c r="J140" s="733"/>
      <c r="K140" s="733"/>
      <c r="L140" s="733"/>
      <c r="M140" s="733"/>
      <c r="N140" s="733"/>
      <c r="O140" s="733"/>
      <c r="P140" s="733"/>
      <c r="Q140" s="733"/>
      <c r="R140" s="733"/>
      <c r="S140" s="733"/>
      <c r="T140" s="733"/>
      <c r="U140" s="733"/>
      <c r="V140" s="733"/>
      <c r="W140" s="733"/>
      <c r="X140" s="733"/>
      <c r="Y140" s="733"/>
      <c r="Z140" s="733"/>
      <c r="AA140" s="718"/>
      <c r="AB140" s="718"/>
      <c r="AC140" s="718"/>
    </row>
    <row r="141" spans="1:68" ht="14.25" customHeight="1" x14ac:dyDescent="0.25">
      <c r="A141" s="732" t="s">
        <v>89</v>
      </c>
      <c r="B141" s="733"/>
      <c r="C141" s="733"/>
      <c r="D141" s="733"/>
      <c r="E141" s="733"/>
      <c r="F141" s="733"/>
      <c r="G141" s="733"/>
      <c r="H141" s="733"/>
      <c r="I141" s="733"/>
      <c r="J141" s="733"/>
      <c r="K141" s="733"/>
      <c r="L141" s="733"/>
      <c r="M141" s="733"/>
      <c r="N141" s="733"/>
      <c r="O141" s="733"/>
      <c r="P141" s="733"/>
      <c r="Q141" s="733"/>
      <c r="R141" s="733"/>
      <c r="S141" s="733"/>
      <c r="T141" s="733"/>
      <c r="U141" s="733"/>
      <c r="V141" s="733"/>
      <c r="W141" s="733"/>
      <c r="X141" s="733"/>
      <c r="Y141" s="733"/>
      <c r="Z141" s="733"/>
      <c r="AA141" s="719"/>
      <c r="AB141" s="719"/>
      <c r="AC141" s="719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28"/>
      <c r="R142" s="728"/>
      <c r="S142" s="728"/>
      <c r="T142" s="729"/>
      <c r="U142" s="34"/>
      <c r="V142" s="34"/>
      <c r="W142" s="35" t="s">
        <v>68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6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28"/>
      <c r="R143" s="728"/>
      <c r="S143" s="728"/>
      <c r="T143" s="729"/>
      <c r="U143" s="34"/>
      <c r="V143" s="34"/>
      <c r="W143" s="35" t="s">
        <v>68</v>
      </c>
      <c r="X143" s="723">
        <v>0</v>
      </c>
      <c r="Y143" s="72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39"/>
      <c r="B144" s="733"/>
      <c r="C144" s="733"/>
      <c r="D144" s="733"/>
      <c r="E144" s="733"/>
      <c r="F144" s="733"/>
      <c r="G144" s="733"/>
      <c r="H144" s="733"/>
      <c r="I144" s="733"/>
      <c r="J144" s="733"/>
      <c r="K144" s="733"/>
      <c r="L144" s="733"/>
      <c r="M144" s="733"/>
      <c r="N144" s="733"/>
      <c r="O144" s="740"/>
      <c r="P144" s="734" t="s">
        <v>79</v>
      </c>
      <c r="Q144" s="735"/>
      <c r="R144" s="735"/>
      <c r="S144" s="735"/>
      <c r="T144" s="735"/>
      <c r="U144" s="735"/>
      <c r="V144" s="736"/>
      <c r="W144" s="37" t="s">
        <v>80</v>
      </c>
      <c r="X144" s="725">
        <f>IFERROR(X142/H142,"0")+IFERROR(X143/H143,"0")</f>
        <v>0</v>
      </c>
      <c r="Y144" s="725">
        <f>IFERROR(Y142/H142,"0")+IFERROR(Y143/H143,"0")</f>
        <v>0</v>
      </c>
      <c r="Z144" s="725">
        <f>IFERROR(IF(Z142="",0,Z142),"0")+IFERROR(IF(Z143="",0,Z143),"0")</f>
        <v>0</v>
      </c>
      <c r="AA144" s="726"/>
      <c r="AB144" s="726"/>
      <c r="AC144" s="726"/>
    </row>
    <row r="145" spans="1:68" x14ac:dyDescent="0.2">
      <c r="A145" s="733"/>
      <c r="B145" s="733"/>
      <c r="C145" s="733"/>
      <c r="D145" s="733"/>
      <c r="E145" s="733"/>
      <c r="F145" s="733"/>
      <c r="G145" s="733"/>
      <c r="H145" s="733"/>
      <c r="I145" s="733"/>
      <c r="J145" s="733"/>
      <c r="K145" s="733"/>
      <c r="L145" s="733"/>
      <c r="M145" s="733"/>
      <c r="N145" s="733"/>
      <c r="O145" s="740"/>
      <c r="P145" s="734" t="s">
        <v>79</v>
      </c>
      <c r="Q145" s="735"/>
      <c r="R145" s="735"/>
      <c r="S145" s="735"/>
      <c r="T145" s="735"/>
      <c r="U145" s="735"/>
      <c r="V145" s="736"/>
      <c r="W145" s="37" t="s">
        <v>68</v>
      </c>
      <c r="X145" s="725">
        <f>IFERROR(SUM(X142:X143),"0")</f>
        <v>0</v>
      </c>
      <c r="Y145" s="725">
        <f>IFERROR(SUM(Y142:Y143),"0")</f>
        <v>0</v>
      </c>
      <c r="Z145" s="37"/>
      <c r="AA145" s="726"/>
      <c r="AB145" s="726"/>
      <c r="AC145" s="726"/>
    </row>
    <row r="146" spans="1:68" ht="14.25" customHeight="1" x14ac:dyDescent="0.25">
      <c r="A146" s="732" t="s">
        <v>145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733"/>
      <c r="L146" s="733"/>
      <c r="M146" s="733"/>
      <c r="N146" s="733"/>
      <c r="O146" s="733"/>
      <c r="P146" s="733"/>
      <c r="Q146" s="733"/>
      <c r="R146" s="733"/>
      <c r="S146" s="733"/>
      <c r="T146" s="733"/>
      <c r="U146" s="733"/>
      <c r="V146" s="733"/>
      <c r="W146" s="733"/>
      <c r="X146" s="733"/>
      <c r="Y146" s="733"/>
      <c r="Z146" s="733"/>
      <c r="AA146" s="719"/>
      <c r="AB146" s="719"/>
      <c r="AC146" s="719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28"/>
      <c r="R147" s="728"/>
      <c r="S147" s="728"/>
      <c r="T147" s="729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28"/>
      <c r="R148" s="728"/>
      <c r="S148" s="728"/>
      <c r="T148" s="729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9"/>
      <c r="B149" s="733"/>
      <c r="C149" s="733"/>
      <c r="D149" s="733"/>
      <c r="E149" s="733"/>
      <c r="F149" s="733"/>
      <c r="G149" s="733"/>
      <c r="H149" s="733"/>
      <c r="I149" s="733"/>
      <c r="J149" s="733"/>
      <c r="K149" s="733"/>
      <c r="L149" s="733"/>
      <c r="M149" s="733"/>
      <c r="N149" s="733"/>
      <c r="O149" s="740"/>
      <c r="P149" s="734" t="s">
        <v>79</v>
      </c>
      <c r="Q149" s="735"/>
      <c r="R149" s="735"/>
      <c r="S149" s="735"/>
      <c r="T149" s="735"/>
      <c r="U149" s="735"/>
      <c r="V149" s="736"/>
      <c r="W149" s="37" t="s">
        <v>80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3"/>
      <c r="B150" s="733"/>
      <c r="C150" s="733"/>
      <c r="D150" s="733"/>
      <c r="E150" s="733"/>
      <c r="F150" s="733"/>
      <c r="G150" s="733"/>
      <c r="H150" s="733"/>
      <c r="I150" s="733"/>
      <c r="J150" s="733"/>
      <c r="K150" s="733"/>
      <c r="L150" s="733"/>
      <c r="M150" s="733"/>
      <c r="N150" s="733"/>
      <c r="O150" s="740"/>
      <c r="P150" s="734" t="s">
        <v>79</v>
      </c>
      <c r="Q150" s="735"/>
      <c r="R150" s="735"/>
      <c r="S150" s="735"/>
      <c r="T150" s="735"/>
      <c r="U150" s="735"/>
      <c r="V150" s="736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customHeight="1" x14ac:dyDescent="0.25">
      <c r="A151" s="732" t="s">
        <v>63</v>
      </c>
      <c r="B151" s="733"/>
      <c r="C151" s="733"/>
      <c r="D151" s="733"/>
      <c r="E151" s="733"/>
      <c r="F151" s="733"/>
      <c r="G151" s="733"/>
      <c r="H151" s="733"/>
      <c r="I151" s="733"/>
      <c r="J151" s="733"/>
      <c r="K151" s="733"/>
      <c r="L151" s="733"/>
      <c r="M151" s="733"/>
      <c r="N151" s="733"/>
      <c r="O151" s="733"/>
      <c r="P151" s="733"/>
      <c r="Q151" s="733"/>
      <c r="R151" s="733"/>
      <c r="S151" s="733"/>
      <c r="T151" s="733"/>
      <c r="U151" s="733"/>
      <c r="V151" s="733"/>
      <c r="W151" s="733"/>
      <c r="X151" s="733"/>
      <c r="Y151" s="733"/>
      <c r="Z151" s="733"/>
      <c r="AA151" s="719"/>
      <c r="AB151" s="719"/>
      <c r="AC151" s="719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28"/>
      <c r="R152" s="728"/>
      <c r="S152" s="728"/>
      <c r="T152" s="729"/>
      <c r="U152" s="34"/>
      <c r="V152" s="34"/>
      <c r="W152" s="35" t="s">
        <v>68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28"/>
      <c r="R153" s="728"/>
      <c r="S153" s="728"/>
      <c r="T153" s="729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39"/>
      <c r="B154" s="733"/>
      <c r="C154" s="733"/>
      <c r="D154" s="733"/>
      <c r="E154" s="733"/>
      <c r="F154" s="733"/>
      <c r="G154" s="733"/>
      <c r="H154" s="733"/>
      <c r="I154" s="733"/>
      <c r="J154" s="733"/>
      <c r="K154" s="733"/>
      <c r="L154" s="733"/>
      <c r="M154" s="733"/>
      <c r="N154" s="733"/>
      <c r="O154" s="740"/>
      <c r="P154" s="734" t="s">
        <v>79</v>
      </c>
      <c r="Q154" s="735"/>
      <c r="R154" s="735"/>
      <c r="S154" s="735"/>
      <c r="T154" s="735"/>
      <c r="U154" s="735"/>
      <c r="V154" s="736"/>
      <c r="W154" s="37" t="s">
        <v>80</v>
      </c>
      <c r="X154" s="725">
        <f>IFERROR(X152/H152,"0")+IFERROR(X153/H153,"0")</f>
        <v>0</v>
      </c>
      <c r="Y154" s="725">
        <f>IFERROR(Y152/H152,"0")+IFERROR(Y153/H153,"0")</f>
        <v>0</v>
      </c>
      <c r="Z154" s="725">
        <f>IFERROR(IF(Z152="",0,Z152),"0")+IFERROR(IF(Z153="",0,Z153),"0")</f>
        <v>0</v>
      </c>
      <c r="AA154" s="726"/>
      <c r="AB154" s="726"/>
      <c r="AC154" s="726"/>
    </row>
    <row r="155" spans="1:68" x14ac:dyDescent="0.2">
      <c r="A155" s="733"/>
      <c r="B155" s="733"/>
      <c r="C155" s="733"/>
      <c r="D155" s="733"/>
      <c r="E155" s="733"/>
      <c r="F155" s="733"/>
      <c r="G155" s="733"/>
      <c r="H155" s="733"/>
      <c r="I155" s="733"/>
      <c r="J155" s="733"/>
      <c r="K155" s="733"/>
      <c r="L155" s="733"/>
      <c r="M155" s="733"/>
      <c r="N155" s="733"/>
      <c r="O155" s="740"/>
      <c r="P155" s="734" t="s">
        <v>79</v>
      </c>
      <c r="Q155" s="735"/>
      <c r="R155" s="735"/>
      <c r="S155" s="735"/>
      <c r="T155" s="735"/>
      <c r="U155" s="735"/>
      <c r="V155" s="736"/>
      <c r="W155" s="37" t="s">
        <v>68</v>
      </c>
      <c r="X155" s="725">
        <f>IFERROR(SUM(X152:X153),"0")</f>
        <v>0</v>
      </c>
      <c r="Y155" s="725">
        <f>IFERROR(SUM(Y152:Y153),"0")</f>
        <v>0</v>
      </c>
      <c r="Z155" s="37"/>
      <c r="AA155" s="726"/>
      <c r="AB155" s="726"/>
      <c r="AC155" s="726"/>
    </row>
    <row r="156" spans="1:68" ht="16.5" customHeight="1" x14ac:dyDescent="0.25">
      <c r="A156" s="803" t="s">
        <v>87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3"/>
      <c r="L156" s="733"/>
      <c r="M156" s="733"/>
      <c r="N156" s="733"/>
      <c r="O156" s="733"/>
      <c r="P156" s="733"/>
      <c r="Q156" s="733"/>
      <c r="R156" s="733"/>
      <c r="S156" s="733"/>
      <c r="T156" s="733"/>
      <c r="U156" s="733"/>
      <c r="V156" s="733"/>
      <c r="W156" s="733"/>
      <c r="X156" s="733"/>
      <c r="Y156" s="733"/>
      <c r="Z156" s="733"/>
      <c r="AA156" s="718"/>
      <c r="AB156" s="718"/>
      <c r="AC156" s="718"/>
    </row>
    <row r="157" spans="1:68" ht="14.25" customHeight="1" x14ac:dyDescent="0.25">
      <c r="A157" s="732" t="s">
        <v>89</v>
      </c>
      <c r="B157" s="733"/>
      <c r="C157" s="733"/>
      <c r="D157" s="733"/>
      <c r="E157" s="733"/>
      <c r="F157" s="733"/>
      <c r="G157" s="733"/>
      <c r="H157" s="733"/>
      <c r="I157" s="733"/>
      <c r="J157" s="733"/>
      <c r="K157" s="733"/>
      <c r="L157" s="733"/>
      <c r="M157" s="733"/>
      <c r="N157" s="733"/>
      <c r="O157" s="733"/>
      <c r="P157" s="733"/>
      <c r="Q157" s="733"/>
      <c r="R157" s="733"/>
      <c r="S157" s="733"/>
      <c r="T157" s="733"/>
      <c r="U157" s="733"/>
      <c r="V157" s="733"/>
      <c r="W157" s="733"/>
      <c r="X157" s="733"/>
      <c r="Y157" s="733"/>
      <c r="Z157" s="733"/>
      <c r="AA157" s="719"/>
      <c r="AB157" s="719"/>
      <c r="AC157" s="719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28"/>
      <c r="R158" s="728"/>
      <c r="S158" s="728"/>
      <c r="T158" s="729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39"/>
      <c r="B159" s="733"/>
      <c r="C159" s="733"/>
      <c r="D159" s="733"/>
      <c r="E159" s="733"/>
      <c r="F159" s="733"/>
      <c r="G159" s="733"/>
      <c r="H159" s="733"/>
      <c r="I159" s="733"/>
      <c r="J159" s="733"/>
      <c r="K159" s="733"/>
      <c r="L159" s="733"/>
      <c r="M159" s="733"/>
      <c r="N159" s="733"/>
      <c r="O159" s="740"/>
      <c r="P159" s="734" t="s">
        <v>79</v>
      </c>
      <c r="Q159" s="735"/>
      <c r="R159" s="735"/>
      <c r="S159" s="735"/>
      <c r="T159" s="735"/>
      <c r="U159" s="735"/>
      <c r="V159" s="736"/>
      <c r="W159" s="37" t="s">
        <v>80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x14ac:dyDescent="0.2">
      <c r="A160" s="733"/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40"/>
      <c r="P160" s="734" t="s">
        <v>79</v>
      </c>
      <c r="Q160" s="735"/>
      <c r="R160" s="735"/>
      <c r="S160" s="735"/>
      <c r="T160" s="735"/>
      <c r="U160" s="735"/>
      <c r="V160" s="736"/>
      <c r="W160" s="37" t="s">
        <v>68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customHeight="1" x14ac:dyDescent="0.25">
      <c r="A161" s="732" t="s">
        <v>145</v>
      </c>
      <c r="B161" s="733"/>
      <c r="C161" s="733"/>
      <c r="D161" s="733"/>
      <c r="E161" s="733"/>
      <c r="F161" s="733"/>
      <c r="G161" s="733"/>
      <c r="H161" s="733"/>
      <c r="I161" s="733"/>
      <c r="J161" s="733"/>
      <c r="K161" s="733"/>
      <c r="L161" s="733"/>
      <c r="M161" s="733"/>
      <c r="N161" s="733"/>
      <c r="O161" s="733"/>
      <c r="P161" s="733"/>
      <c r="Q161" s="733"/>
      <c r="R161" s="733"/>
      <c r="S161" s="733"/>
      <c r="T161" s="733"/>
      <c r="U161" s="733"/>
      <c r="V161" s="733"/>
      <c r="W161" s="733"/>
      <c r="X161" s="733"/>
      <c r="Y161" s="733"/>
      <c r="Z161" s="733"/>
      <c r="AA161" s="719"/>
      <c r="AB161" s="719"/>
      <c r="AC161" s="719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28"/>
      <c r="R162" s="728"/>
      <c r="S162" s="728"/>
      <c r="T162" s="729"/>
      <c r="U162" s="34"/>
      <c r="V162" s="34"/>
      <c r="W162" s="35" t="s">
        <v>68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28"/>
      <c r="R163" s="728"/>
      <c r="S163" s="728"/>
      <c r="T163" s="729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28"/>
      <c r="R164" s="728"/>
      <c r="S164" s="728"/>
      <c r="T164" s="729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108</v>
      </c>
      <c r="L165" s="32"/>
      <c r="M165" s="33" t="s">
        <v>67</v>
      </c>
      <c r="N165" s="33"/>
      <c r="O165" s="32">
        <v>40</v>
      </c>
      <c r="P165" s="7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28"/>
      <c r="R165" s="728"/>
      <c r="S165" s="728"/>
      <c r="T165" s="729"/>
      <c r="U165" s="34"/>
      <c r="V165" s="34"/>
      <c r="W165" s="35" t="s">
        <v>68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108</v>
      </c>
      <c r="L166" s="32"/>
      <c r="M166" s="33" t="s">
        <v>67</v>
      </c>
      <c r="N166" s="33"/>
      <c r="O166" s="32">
        <v>40</v>
      </c>
      <c r="P166" s="8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28"/>
      <c r="R166" s="728"/>
      <c r="S166" s="728"/>
      <c r="T166" s="729"/>
      <c r="U166" s="34"/>
      <c r="V166" s="34"/>
      <c r="W166" s="35" t="s">
        <v>68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39"/>
      <c r="B167" s="733"/>
      <c r="C167" s="733"/>
      <c r="D167" s="733"/>
      <c r="E167" s="733"/>
      <c r="F167" s="733"/>
      <c r="G167" s="733"/>
      <c r="H167" s="733"/>
      <c r="I167" s="733"/>
      <c r="J167" s="733"/>
      <c r="K167" s="733"/>
      <c r="L167" s="733"/>
      <c r="M167" s="733"/>
      <c r="N167" s="733"/>
      <c r="O167" s="740"/>
      <c r="P167" s="734" t="s">
        <v>79</v>
      </c>
      <c r="Q167" s="735"/>
      <c r="R167" s="735"/>
      <c r="S167" s="735"/>
      <c r="T167" s="735"/>
      <c r="U167" s="735"/>
      <c r="V167" s="736"/>
      <c r="W167" s="37" t="s">
        <v>80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x14ac:dyDescent="0.2">
      <c r="A168" s="733"/>
      <c r="B168" s="733"/>
      <c r="C168" s="733"/>
      <c r="D168" s="733"/>
      <c r="E168" s="733"/>
      <c r="F168" s="733"/>
      <c r="G168" s="733"/>
      <c r="H168" s="733"/>
      <c r="I168" s="733"/>
      <c r="J168" s="733"/>
      <c r="K168" s="733"/>
      <c r="L168" s="733"/>
      <c r="M168" s="733"/>
      <c r="N168" s="733"/>
      <c r="O168" s="740"/>
      <c r="P168" s="734" t="s">
        <v>79</v>
      </c>
      <c r="Q168" s="735"/>
      <c r="R168" s="735"/>
      <c r="S168" s="735"/>
      <c r="T168" s="735"/>
      <c r="U168" s="735"/>
      <c r="V168" s="736"/>
      <c r="W168" s="37" t="s">
        <v>68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customHeight="1" x14ac:dyDescent="0.25">
      <c r="A169" s="732" t="s">
        <v>63</v>
      </c>
      <c r="B169" s="733"/>
      <c r="C169" s="733"/>
      <c r="D169" s="733"/>
      <c r="E169" s="733"/>
      <c r="F169" s="733"/>
      <c r="G169" s="733"/>
      <c r="H169" s="733"/>
      <c r="I169" s="733"/>
      <c r="J169" s="733"/>
      <c r="K169" s="733"/>
      <c r="L169" s="733"/>
      <c r="M169" s="733"/>
      <c r="N169" s="733"/>
      <c r="O169" s="733"/>
      <c r="P169" s="733"/>
      <c r="Q169" s="733"/>
      <c r="R169" s="733"/>
      <c r="S169" s="733"/>
      <c r="T169" s="733"/>
      <c r="U169" s="733"/>
      <c r="V169" s="733"/>
      <c r="W169" s="733"/>
      <c r="X169" s="733"/>
      <c r="Y169" s="733"/>
      <c r="Z169" s="733"/>
      <c r="AA169" s="719"/>
      <c r="AB169" s="719"/>
      <c r="AC169" s="719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7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28"/>
      <c r="R170" s="728"/>
      <c r="S170" s="728"/>
      <c r="T170" s="729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28"/>
      <c r="R171" s="728"/>
      <c r="S171" s="728"/>
      <c r="T171" s="729"/>
      <c r="U171" s="34"/>
      <c r="V171" s="34"/>
      <c r="W171" s="35" t="s">
        <v>68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39"/>
      <c r="B172" s="733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740"/>
      <c r="P172" s="734" t="s">
        <v>79</v>
      </c>
      <c r="Q172" s="735"/>
      <c r="R172" s="735"/>
      <c r="S172" s="735"/>
      <c r="T172" s="735"/>
      <c r="U172" s="735"/>
      <c r="V172" s="736"/>
      <c r="W172" s="37" t="s">
        <v>80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x14ac:dyDescent="0.2">
      <c r="A173" s="733"/>
      <c r="B173" s="733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740"/>
      <c r="P173" s="734" t="s">
        <v>79</v>
      </c>
      <c r="Q173" s="735"/>
      <c r="R173" s="735"/>
      <c r="S173" s="735"/>
      <c r="T173" s="735"/>
      <c r="U173" s="735"/>
      <c r="V173" s="736"/>
      <c r="W173" s="37" t="s">
        <v>68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customHeight="1" x14ac:dyDescent="0.2">
      <c r="A174" s="860" t="s">
        <v>297</v>
      </c>
      <c r="B174" s="861"/>
      <c r="C174" s="861"/>
      <c r="D174" s="861"/>
      <c r="E174" s="861"/>
      <c r="F174" s="861"/>
      <c r="G174" s="861"/>
      <c r="H174" s="861"/>
      <c r="I174" s="861"/>
      <c r="J174" s="861"/>
      <c r="K174" s="861"/>
      <c r="L174" s="861"/>
      <c r="M174" s="861"/>
      <c r="N174" s="861"/>
      <c r="O174" s="861"/>
      <c r="P174" s="861"/>
      <c r="Q174" s="861"/>
      <c r="R174" s="861"/>
      <c r="S174" s="861"/>
      <c r="T174" s="861"/>
      <c r="U174" s="861"/>
      <c r="V174" s="861"/>
      <c r="W174" s="861"/>
      <c r="X174" s="861"/>
      <c r="Y174" s="861"/>
      <c r="Z174" s="861"/>
      <c r="AA174" s="48"/>
      <c r="AB174" s="48"/>
      <c r="AC174" s="48"/>
    </row>
    <row r="175" spans="1:68" ht="16.5" customHeight="1" x14ac:dyDescent="0.25">
      <c r="A175" s="803" t="s">
        <v>298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33"/>
      <c r="Y175" s="733"/>
      <c r="Z175" s="733"/>
      <c r="AA175" s="718"/>
      <c r="AB175" s="718"/>
      <c r="AC175" s="718"/>
    </row>
    <row r="176" spans="1:68" ht="14.25" customHeight="1" x14ac:dyDescent="0.25">
      <c r="A176" s="732" t="s">
        <v>134</v>
      </c>
      <c r="B176" s="733"/>
      <c r="C176" s="733"/>
      <c r="D176" s="733"/>
      <c r="E176" s="733"/>
      <c r="F176" s="733"/>
      <c r="G176" s="733"/>
      <c r="H176" s="733"/>
      <c r="I176" s="733"/>
      <c r="J176" s="733"/>
      <c r="K176" s="733"/>
      <c r="L176" s="733"/>
      <c r="M176" s="733"/>
      <c r="N176" s="733"/>
      <c r="O176" s="733"/>
      <c r="P176" s="733"/>
      <c r="Q176" s="733"/>
      <c r="R176" s="733"/>
      <c r="S176" s="733"/>
      <c r="T176" s="733"/>
      <c r="U176" s="733"/>
      <c r="V176" s="733"/>
      <c r="W176" s="733"/>
      <c r="X176" s="733"/>
      <c r="Y176" s="733"/>
      <c r="Z176" s="733"/>
      <c r="AA176" s="719"/>
      <c r="AB176" s="719"/>
      <c r="AC176" s="719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108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28"/>
      <c r="R177" s="728"/>
      <c r="S177" s="728"/>
      <c r="T177" s="729"/>
      <c r="U177" s="34"/>
      <c r="V177" s="34"/>
      <c r="W177" s="35" t="s">
        <v>68</v>
      </c>
      <c r="X177" s="723">
        <v>7</v>
      </c>
      <c r="Y177" s="724">
        <f>IFERROR(IF(X177="",0,CEILING((X177/$H177),1)*$H177),"")</f>
        <v>7.92</v>
      </c>
      <c r="Z177" s="36">
        <f>IFERROR(IF(Y177=0,"",ROUNDUP(Y177/H177,0)*0.00502),"")</f>
        <v>2.0080000000000001E-2</v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7.3535353535353538</v>
      </c>
      <c r="BN177" s="64">
        <f>IFERROR(Y177*I177/H177,"0")</f>
        <v>8.32</v>
      </c>
      <c r="BO177" s="64">
        <f>IFERROR(1/J177*(X177/H177),"0")</f>
        <v>1.5108348441681777E-2</v>
      </c>
      <c r="BP177" s="64">
        <f>IFERROR(1/J177*(Y177/H177),"0")</f>
        <v>1.7094017094017096E-2</v>
      </c>
    </row>
    <row r="178" spans="1:68" x14ac:dyDescent="0.2">
      <c r="A178" s="739"/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733"/>
      <c r="O178" s="740"/>
      <c r="P178" s="734" t="s">
        <v>79</v>
      </c>
      <c r="Q178" s="735"/>
      <c r="R178" s="735"/>
      <c r="S178" s="735"/>
      <c r="T178" s="735"/>
      <c r="U178" s="735"/>
      <c r="V178" s="736"/>
      <c r="W178" s="37" t="s">
        <v>80</v>
      </c>
      <c r="X178" s="725">
        <f>IFERROR(X177/H177,"0")</f>
        <v>3.5353535353535355</v>
      </c>
      <c r="Y178" s="725">
        <f>IFERROR(Y177/H177,"0")</f>
        <v>4</v>
      </c>
      <c r="Z178" s="725">
        <f>IFERROR(IF(Z177="",0,Z177),"0")</f>
        <v>2.0080000000000001E-2</v>
      </c>
      <c r="AA178" s="726"/>
      <c r="AB178" s="726"/>
      <c r="AC178" s="726"/>
    </row>
    <row r="179" spans="1:68" x14ac:dyDescent="0.2">
      <c r="A179" s="733"/>
      <c r="B179" s="733"/>
      <c r="C179" s="733"/>
      <c r="D179" s="733"/>
      <c r="E179" s="733"/>
      <c r="F179" s="733"/>
      <c r="G179" s="733"/>
      <c r="H179" s="733"/>
      <c r="I179" s="733"/>
      <c r="J179" s="733"/>
      <c r="K179" s="733"/>
      <c r="L179" s="733"/>
      <c r="M179" s="733"/>
      <c r="N179" s="733"/>
      <c r="O179" s="740"/>
      <c r="P179" s="734" t="s">
        <v>79</v>
      </c>
      <c r="Q179" s="735"/>
      <c r="R179" s="735"/>
      <c r="S179" s="735"/>
      <c r="T179" s="735"/>
      <c r="U179" s="735"/>
      <c r="V179" s="736"/>
      <c r="W179" s="37" t="s">
        <v>68</v>
      </c>
      <c r="X179" s="725">
        <f>IFERROR(SUM(X177:X177),"0")</f>
        <v>7</v>
      </c>
      <c r="Y179" s="725">
        <f>IFERROR(SUM(Y177:Y177),"0")</f>
        <v>7.92</v>
      </c>
      <c r="Z179" s="37"/>
      <c r="AA179" s="726"/>
      <c r="AB179" s="726"/>
      <c r="AC179" s="726"/>
    </row>
    <row r="180" spans="1:68" ht="14.25" customHeight="1" x14ac:dyDescent="0.25">
      <c r="A180" s="732" t="s">
        <v>145</v>
      </c>
      <c r="B180" s="733"/>
      <c r="C180" s="733"/>
      <c r="D180" s="733"/>
      <c r="E180" s="733"/>
      <c r="F180" s="733"/>
      <c r="G180" s="733"/>
      <c r="H180" s="733"/>
      <c r="I180" s="733"/>
      <c r="J180" s="733"/>
      <c r="K180" s="733"/>
      <c r="L180" s="733"/>
      <c r="M180" s="733"/>
      <c r="N180" s="733"/>
      <c r="O180" s="733"/>
      <c r="P180" s="733"/>
      <c r="Q180" s="733"/>
      <c r="R180" s="733"/>
      <c r="S180" s="733"/>
      <c r="T180" s="733"/>
      <c r="U180" s="733"/>
      <c r="V180" s="733"/>
      <c r="W180" s="733"/>
      <c r="X180" s="733"/>
      <c r="Y180" s="733"/>
      <c r="Z180" s="733"/>
      <c r="AA180" s="719"/>
      <c r="AB180" s="719"/>
      <c r="AC180" s="719"/>
    </row>
    <row r="181" spans="1:68" ht="27" customHeight="1" x14ac:dyDescent="0.25">
      <c r="A181" s="54" t="s">
        <v>302</v>
      </c>
      <c r="B181" s="54" t="s">
        <v>303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108</v>
      </c>
      <c r="L181" s="32"/>
      <c r="M181" s="33" t="s">
        <v>67</v>
      </c>
      <c r="N181" s="33"/>
      <c r="O181" s="32">
        <v>40</v>
      </c>
      <c r="P181" s="1097" t="s">
        <v>304</v>
      </c>
      <c r="Q181" s="728"/>
      <c r="R181" s="728"/>
      <c r="S181" s="728"/>
      <c r="T181" s="729"/>
      <c r="U181" s="34"/>
      <c r="V181" s="34"/>
      <c r="W181" s="35" t="s">
        <v>68</v>
      </c>
      <c r="X181" s="723">
        <v>0</v>
      </c>
      <c r="Y181" s="724">
        <f t="shared" ref="Y181:Y189" si="21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305</v>
      </c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28"/>
      <c r="R182" s="728"/>
      <c r="S182" s="728"/>
      <c r="T182" s="729"/>
      <c r="U182" s="34"/>
      <c r="V182" s="34"/>
      <c r="W182" s="35" t="s">
        <v>68</v>
      </c>
      <c r="X182" s="723">
        <v>78</v>
      </c>
      <c r="Y182" s="724">
        <f t="shared" si="21"/>
        <v>79.8</v>
      </c>
      <c r="Z182" s="36">
        <f>IFERROR(IF(Y182=0,"",ROUNDUP(Y182/H182,0)*0.00902),"")</f>
        <v>0.17138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83.014285714285705</v>
      </c>
      <c r="BN182" s="64">
        <f t="shared" si="23"/>
        <v>84.929999999999993</v>
      </c>
      <c r="BO182" s="64">
        <f t="shared" si="24"/>
        <v>0.14069264069264067</v>
      </c>
      <c r="BP182" s="64">
        <f t="shared" si="25"/>
        <v>0.14393939393939395</v>
      </c>
    </row>
    <row r="183" spans="1:68" ht="27" customHeight="1" x14ac:dyDescent="0.25">
      <c r="A183" s="54" t="s">
        <v>310</v>
      </c>
      <c r="B183" s="54" t="s">
        <v>311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28"/>
      <c r="R183" s="728"/>
      <c r="S183" s="728"/>
      <c r="T183" s="729"/>
      <c r="U183" s="34"/>
      <c r="V183" s="34"/>
      <c r="W183" s="35" t="s">
        <v>68</v>
      </c>
      <c r="X183" s="723">
        <v>0</v>
      </c>
      <c r="Y183" s="724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312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100</v>
      </c>
      <c r="L184" s="32"/>
      <c r="M184" s="33" t="s">
        <v>67</v>
      </c>
      <c r="N184" s="33"/>
      <c r="O184" s="32">
        <v>40</v>
      </c>
      <c r="P184" s="8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28"/>
      <c r="R184" s="728"/>
      <c r="S184" s="728"/>
      <c r="T184" s="729"/>
      <c r="U184" s="34"/>
      <c r="V184" s="34"/>
      <c r="W184" s="35" t="s">
        <v>68</v>
      </c>
      <c r="X184" s="723">
        <v>0</v>
      </c>
      <c r="Y184" s="724">
        <f t="shared" si="21"/>
        <v>0</v>
      </c>
      <c r="Z184" s="36" t="str">
        <f>IFERROR(IF(Y184=0,"",ROUNDUP(Y184/H184,0)*0.00902),"")</f>
        <v/>
      </c>
      <c r="AA184" s="56"/>
      <c r="AB184" s="57"/>
      <c r="AC184" s="243" t="s">
        <v>315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316</v>
      </c>
      <c r="B185" s="54" t="s">
        <v>317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108</v>
      </c>
      <c r="L185" s="32"/>
      <c r="M185" s="33" t="s">
        <v>67</v>
      </c>
      <c r="N185" s="33"/>
      <c r="O185" s="32">
        <v>40</v>
      </c>
      <c r="P185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28"/>
      <c r="R185" s="728"/>
      <c r="S185" s="728"/>
      <c r="T185" s="729"/>
      <c r="U185" s="34"/>
      <c r="V185" s="34"/>
      <c r="W185" s="35" t="s">
        <v>68</v>
      </c>
      <c r="X185" s="723">
        <v>0</v>
      </c>
      <c r="Y185" s="724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318</v>
      </c>
      <c r="B186" s="54" t="s">
        <v>319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0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28"/>
      <c r="R186" s="728"/>
      <c r="S186" s="728"/>
      <c r="T186" s="729"/>
      <c r="U186" s="34"/>
      <c r="V186" s="34"/>
      <c r="W186" s="35" t="s">
        <v>68</v>
      </c>
      <c r="X186" s="723">
        <v>0</v>
      </c>
      <c r="Y186" s="724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312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320</v>
      </c>
      <c r="B187" s="54" t="s">
        <v>321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108</v>
      </c>
      <c r="L187" s="32"/>
      <c r="M187" s="33" t="s">
        <v>67</v>
      </c>
      <c r="N187" s="33"/>
      <c r="O187" s="32">
        <v>40</v>
      </c>
      <c r="P187" s="8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28"/>
      <c r="R187" s="728"/>
      <c r="S187" s="728"/>
      <c r="T187" s="729"/>
      <c r="U187" s="34"/>
      <c r="V187" s="34"/>
      <c r="W187" s="35" t="s">
        <v>68</v>
      </c>
      <c r="X187" s="723">
        <v>0</v>
      </c>
      <c r="Y187" s="724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customHeight="1" x14ac:dyDescent="0.25">
      <c r="A188" s="54" t="s">
        <v>322</v>
      </c>
      <c r="B188" s="54" t="s">
        <v>323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28"/>
      <c r="R188" s="728"/>
      <c r="S188" s="728"/>
      <c r="T188" s="729"/>
      <c r="U188" s="34"/>
      <c r="V188" s="34"/>
      <c r="W188" s="35" t="s">
        <v>68</v>
      </c>
      <c r="X188" s="723">
        <v>0</v>
      </c>
      <c r="Y188" s="724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108</v>
      </c>
      <c r="L189" s="32"/>
      <c r="M189" s="33" t="s">
        <v>67</v>
      </c>
      <c r="N189" s="33"/>
      <c r="O189" s="32">
        <v>40</v>
      </c>
      <c r="P189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28"/>
      <c r="R189" s="728"/>
      <c r="S189" s="728"/>
      <c r="T189" s="729"/>
      <c r="U189" s="34"/>
      <c r="V189" s="34"/>
      <c r="W189" s="35" t="s">
        <v>68</v>
      </c>
      <c r="X189" s="723">
        <v>0</v>
      </c>
      <c r="Y189" s="724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326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39"/>
      <c r="B190" s="733"/>
      <c r="C190" s="733"/>
      <c r="D190" s="733"/>
      <c r="E190" s="733"/>
      <c r="F190" s="733"/>
      <c r="G190" s="733"/>
      <c r="H190" s="733"/>
      <c r="I190" s="733"/>
      <c r="J190" s="733"/>
      <c r="K190" s="733"/>
      <c r="L190" s="733"/>
      <c r="M190" s="733"/>
      <c r="N190" s="733"/>
      <c r="O190" s="740"/>
      <c r="P190" s="734" t="s">
        <v>79</v>
      </c>
      <c r="Q190" s="735"/>
      <c r="R190" s="735"/>
      <c r="S190" s="735"/>
      <c r="T190" s="735"/>
      <c r="U190" s="735"/>
      <c r="V190" s="736"/>
      <c r="W190" s="37" t="s">
        <v>80</v>
      </c>
      <c r="X190" s="725">
        <f>IFERROR(X181/H181,"0")+IFERROR(X182/H182,"0")+IFERROR(X183/H183,"0")+IFERROR(X184/H184,"0")+IFERROR(X185/H185,"0")+IFERROR(X186/H186,"0")+IFERROR(X187/H187,"0")+IFERROR(X188/H188,"0")+IFERROR(X189/H189,"0")</f>
        <v>18.571428571428569</v>
      </c>
      <c r="Y190" s="725">
        <f>IFERROR(Y181/H181,"0")+IFERROR(Y182/H182,"0")+IFERROR(Y183/H183,"0")+IFERROR(Y184/H184,"0")+IFERROR(Y185/H185,"0")+IFERROR(Y186/H186,"0")+IFERROR(Y187/H187,"0")+IFERROR(Y188/H188,"0")+IFERROR(Y189/H189,"0")</f>
        <v>19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0.17138</v>
      </c>
      <c r="AA190" s="726"/>
      <c r="AB190" s="726"/>
      <c r="AC190" s="726"/>
    </row>
    <row r="191" spans="1:68" x14ac:dyDescent="0.2">
      <c r="A191" s="733"/>
      <c r="B191" s="733"/>
      <c r="C191" s="733"/>
      <c r="D191" s="733"/>
      <c r="E191" s="733"/>
      <c r="F191" s="733"/>
      <c r="G191" s="733"/>
      <c r="H191" s="733"/>
      <c r="I191" s="733"/>
      <c r="J191" s="733"/>
      <c r="K191" s="733"/>
      <c r="L191" s="733"/>
      <c r="M191" s="733"/>
      <c r="N191" s="733"/>
      <c r="O191" s="740"/>
      <c r="P191" s="734" t="s">
        <v>79</v>
      </c>
      <c r="Q191" s="735"/>
      <c r="R191" s="735"/>
      <c r="S191" s="735"/>
      <c r="T191" s="735"/>
      <c r="U191" s="735"/>
      <c r="V191" s="736"/>
      <c r="W191" s="37" t="s">
        <v>68</v>
      </c>
      <c r="X191" s="725">
        <f>IFERROR(SUM(X181:X189),"0")</f>
        <v>78</v>
      </c>
      <c r="Y191" s="725">
        <f>IFERROR(SUM(Y181:Y189),"0")</f>
        <v>79.8</v>
      </c>
      <c r="Z191" s="37"/>
      <c r="AA191" s="726"/>
      <c r="AB191" s="726"/>
      <c r="AC191" s="726"/>
    </row>
    <row r="192" spans="1:68" ht="16.5" customHeight="1" x14ac:dyDescent="0.25">
      <c r="A192" s="803" t="s">
        <v>327</v>
      </c>
      <c r="B192" s="733"/>
      <c r="C192" s="733"/>
      <c r="D192" s="733"/>
      <c r="E192" s="733"/>
      <c r="F192" s="733"/>
      <c r="G192" s="733"/>
      <c r="H192" s="733"/>
      <c r="I192" s="733"/>
      <c r="J192" s="733"/>
      <c r="K192" s="733"/>
      <c r="L192" s="733"/>
      <c r="M192" s="733"/>
      <c r="N192" s="733"/>
      <c r="O192" s="733"/>
      <c r="P192" s="733"/>
      <c r="Q192" s="733"/>
      <c r="R192" s="733"/>
      <c r="S192" s="733"/>
      <c r="T192" s="733"/>
      <c r="U192" s="733"/>
      <c r="V192" s="733"/>
      <c r="W192" s="733"/>
      <c r="X192" s="733"/>
      <c r="Y192" s="733"/>
      <c r="Z192" s="733"/>
      <c r="AA192" s="718"/>
      <c r="AB192" s="718"/>
      <c r="AC192" s="718"/>
    </row>
    <row r="193" spans="1:68" ht="14.25" customHeight="1" x14ac:dyDescent="0.25">
      <c r="A193" s="732" t="s">
        <v>89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33"/>
      <c r="Y193" s="733"/>
      <c r="Z193" s="733"/>
      <c r="AA193" s="719"/>
      <c r="AB193" s="719"/>
      <c r="AC193" s="719"/>
    </row>
    <row r="194" spans="1:68" ht="16.5" customHeight="1" x14ac:dyDescent="0.25">
      <c r="A194" s="54" t="s">
        <v>328</v>
      </c>
      <c r="B194" s="54" t="s">
        <v>329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28"/>
      <c r="R194" s="728"/>
      <c r="S194" s="728"/>
      <c r="T194" s="729"/>
      <c r="U194" s="34"/>
      <c r="V194" s="34"/>
      <c r="W194" s="35" t="s">
        <v>68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330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28"/>
      <c r="R195" s="728"/>
      <c r="S195" s="728"/>
      <c r="T195" s="729"/>
      <c r="U195" s="34"/>
      <c r="V195" s="34"/>
      <c r="W195" s="35" t="s">
        <v>68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330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39"/>
      <c r="B196" s="733"/>
      <c r="C196" s="733"/>
      <c r="D196" s="733"/>
      <c r="E196" s="733"/>
      <c r="F196" s="733"/>
      <c r="G196" s="733"/>
      <c r="H196" s="733"/>
      <c r="I196" s="733"/>
      <c r="J196" s="733"/>
      <c r="K196" s="733"/>
      <c r="L196" s="733"/>
      <c r="M196" s="733"/>
      <c r="N196" s="733"/>
      <c r="O196" s="740"/>
      <c r="P196" s="734" t="s">
        <v>79</v>
      </c>
      <c r="Q196" s="735"/>
      <c r="R196" s="735"/>
      <c r="S196" s="735"/>
      <c r="T196" s="735"/>
      <c r="U196" s="735"/>
      <c r="V196" s="736"/>
      <c r="W196" s="37" t="s">
        <v>80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x14ac:dyDescent="0.2">
      <c r="A197" s="733"/>
      <c r="B197" s="733"/>
      <c r="C197" s="733"/>
      <c r="D197" s="733"/>
      <c r="E197" s="733"/>
      <c r="F197" s="733"/>
      <c r="G197" s="733"/>
      <c r="H197" s="733"/>
      <c r="I197" s="733"/>
      <c r="J197" s="733"/>
      <c r="K197" s="733"/>
      <c r="L197" s="733"/>
      <c r="M197" s="733"/>
      <c r="N197" s="733"/>
      <c r="O197" s="740"/>
      <c r="P197" s="734" t="s">
        <v>79</v>
      </c>
      <c r="Q197" s="735"/>
      <c r="R197" s="735"/>
      <c r="S197" s="735"/>
      <c r="T197" s="735"/>
      <c r="U197" s="735"/>
      <c r="V197" s="736"/>
      <c r="W197" s="37" t="s">
        <v>68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customHeight="1" x14ac:dyDescent="0.25">
      <c r="A198" s="732" t="s">
        <v>134</v>
      </c>
      <c r="B198" s="733"/>
      <c r="C198" s="733"/>
      <c r="D198" s="733"/>
      <c r="E198" s="733"/>
      <c r="F198" s="733"/>
      <c r="G198" s="733"/>
      <c r="H198" s="733"/>
      <c r="I198" s="733"/>
      <c r="J198" s="733"/>
      <c r="K198" s="733"/>
      <c r="L198" s="733"/>
      <c r="M198" s="733"/>
      <c r="N198" s="733"/>
      <c r="O198" s="733"/>
      <c r="P198" s="733"/>
      <c r="Q198" s="733"/>
      <c r="R198" s="733"/>
      <c r="S198" s="733"/>
      <c r="T198" s="733"/>
      <c r="U198" s="733"/>
      <c r="V198" s="733"/>
      <c r="W198" s="733"/>
      <c r="X198" s="733"/>
      <c r="Y198" s="733"/>
      <c r="Z198" s="733"/>
      <c r="AA198" s="719"/>
      <c r="AB198" s="719"/>
      <c r="AC198" s="719"/>
    </row>
    <row r="199" spans="1:68" ht="16.5" customHeight="1" x14ac:dyDescent="0.25">
      <c r="A199" s="54" t="s">
        <v>333</v>
      </c>
      <c r="B199" s="54" t="s">
        <v>334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11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28"/>
      <c r="R199" s="728"/>
      <c r="S199" s="728"/>
      <c r="T199" s="729"/>
      <c r="U199" s="34"/>
      <c r="V199" s="34"/>
      <c r="W199" s="35" t="s">
        <v>68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335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336</v>
      </c>
      <c r="B200" s="54" t="s">
        <v>337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28"/>
      <c r="R200" s="728"/>
      <c r="S200" s="728"/>
      <c r="T200" s="729"/>
      <c r="U200" s="34"/>
      <c r="V200" s="34"/>
      <c r="W200" s="35" t="s">
        <v>68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335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39"/>
      <c r="B201" s="733"/>
      <c r="C201" s="733"/>
      <c r="D201" s="733"/>
      <c r="E201" s="733"/>
      <c r="F201" s="733"/>
      <c r="G201" s="733"/>
      <c r="H201" s="733"/>
      <c r="I201" s="733"/>
      <c r="J201" s="733"/>
      <c r="K201" s="733"/>
      <c r="L201" s="733"/>
      <c r="M201" s="733"/>
      <c r="N201" s="733"/>
      <c r="O201" s="740"/>
      <c r="P201" s="734" t="s">
        <v>79</v>
      </c>
      <c r="Q201" s="735"/>
      <c r="R201" s="735"/>
      <c r="S201" s="735"/>
      <c r="T201" s="735"/>
      <c r="U201" s="735"/>
      <c r="V201" s="736"/>
      <c r="W201" s="37" t="s">
        <v>80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x14ac:dyDescent="0.2">
      <c r="A202" s="733"/>
      <c r="B202" s="733"/>
      <c r="C202" s="733"/>
      <c r="D202" s="733"/>
      <c r="E202" s="733"/>
      <c r="F202" s="733"/>
      <c r="G202" s="733"/>
      <c r="H202" s="733"/>
      <c r="I202" s="733"/>
      <c r="J202" s="733"/>
      <c r="K202" s="733"/>
      <c r="L202" s="733"/>
      <c r="M202" s="733"/>
      <c r="N202" s="733"/>
      <c r="O202" s="740"/>
      <c r="P202" s="734" t="s">
        <v>79</v>
      </c>
      <c r="Q202" s="735"/>
      <c r="R202" s="735"/>
      <c r="S202" s="735"/>
      <c r="T202" s="735"/>
      <c r="U202" s="735"/>
      <c r="V202" s="736"/>
      <c r="W202" s="37" t="s">
        <v>68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customHeight="1" x14ac:dyDescent="0.25">
      <c r="A203" s="732" t="s">
        <v>145</v>
      </c>
      <c r="B203" s="733"/>
      <c r="C203" s="733"/>
      <c r="D203" s="733"/>
      <c r="E203" s="733"/>
      <c r="F203" s="733"/>
      <c r="G203" s="733"/>
      <c r="H203" s="733"/>
      <c r="I203" s="733"/>
      <c r="J203" s="733"/>
      <c r="K203" s="733"/>
      <c r="L203" s="733"/>
      <c r="M203" s="733"/>
      <c r="N203" s="733"/>
      <c r="O203" s="733"/>
      <c r="P203" s="733"/>
      <c r="Q203" s="733"/>
      <c r="R203" s="733"/>
      <c r="S203" s="733"/>
      <c r="T203" s="733"/>
      <c r="U203" s="733"/>
      <c r="V203" s="733"/>
      <c r="W203" s="733"/>
      <c r="X203" s="733"/>
      <c r="Y203" s="733"/>
      <c r="Z203" s="733"/>
      <c r="AA203" s="719"/>
      <c r="AB203" s="719"/>
      <c r="AC203" s="719"/>
    </row>
    <row r="204" spans="1:68" ht="27" customHeight="1" x14ac:dyDescent="0.25">
      <c r="A204" s="54" t="s">
        <v>338</v>
      </c>
      <c r="B204" s="54" t="s">
        <v>339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28"/>
      <c r="R204" s="728"/>
      <c r="S204" s="728"/>
      <c r="T204" s="729"/>
      <c r="U204" s="34"/>
      <c r="V204" s="34"/>
      <c r="W204" s="35" t="s">
        <v>68</v>
      </c>
      <c r="X204" s="723">
        <v>0</v>
      </c>
      <c r="Y204" s="724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28"/>
      <c r="R205" s="728"/>
      <c r="S205" s="728"/>
      <c r="T205" s="729"/>
      <c r="U205" s="34"/>
      <c r="V205" s="34"/>
      <c r="W205" s="35" t="s">
        <v>68</v>
      </c>
      <c r="X205" s="723">
        <v>0</v>
      </c>
      <c r="Y205" s="724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344</v>
      </c>
      <c r="B206" s="54" t="s">
        <v>345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28"/>
      <c r="R206" s="728"/>
      <c r="S206" s="728"/>
      <c r="T206" s="729"/>
      <c r="U206" s="34"/>
      <c r="V206" s="34"/>
      <c r="W206" s="35" t="s">
        <v>68</v>
      </c>
      <c r="X206" s="723">
        <v>0</v>
      </c>
      <c r="Y206" s="724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346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347</v>
      </c>
      <c r="B207" s="54" t="s">
        <v>348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28"/>
      <c r="R207" s="728"/>
      <c r="S207" s="728"/>
      <c r="T207" s="729"/>
      <c r="U207" s="34"/>
      <c r="V207" s="34"/>
      <c r="W207" s="35" t="s">
        <v>68</v>
      </c>
      <c r="X207" s="723">
        <v>0</v>
      </c>
      <c r="Y207" s="724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349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350</v>
      </c>
      <c r="B208" s="54" t="s">
        <v>351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28"/>
      <c r="R208" s="728"/>
      <c r="S208" s="728"/>
      <c r="T208" s="729"/>
      <c r="U208" s="34"/>
      <c r="V208" s="34"/>
      <c r="W208" s="35" t="s">
        <v>68</v>
      </c>
      <c r="X208" s="723">
        <v>0</v>
      </c>
      <c r="Y208" s="724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352</v>
      </c>
      <c r="B209" s="54" t="s">
        <v>353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108</v>
      </c>
      <c r="L209" s="32"/>
      <c r="M209" s="33" t="s">
        <v>67</v>
      </c>
      <c r="N209" s="33"/>
      <c r="O209" s="32">
        <v>40</v>
      </c>
      <c r="P209" s="77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28"/>
      <c r="R209" s="728"/>
      <c r="S209" s="728"/>
      <c r="T209" s="729"/>
      <c r="U209" s="34"/>
      <c r="V209" s="34"/>
      <c r="W209" s="35" t="s">
        <v>68</v>
      </c>
      <c r="X209" s="723">
        <v>0</v>
      </c>
      <c r="Y209" s="724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354</v>
      </c>
      <c r="B210" s="54" t="s">
        <v>355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108</v>
      </c>
      <c r="L210" s="32"/>
      <c r="M210" s="33" t="s">
        <v>67</v>
      </c>
      <c r="N210" s="33"/>
      <c r="O210" s="32">
        <v>40</v>
      </c>
      <c r="P210" s="9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28"/>
      <c r="R210" s="728"/>
      <c r="S210" s="728"/>
      <c r="T210" s="729"/>
      <c r="U210" s="34"/>
      <c r="V210" s="34"/>
      <c r="W210" s="35" t="s">
        <v>68</v>
      </c>
      <c r="X210" s="723">
        <v>0</v>
      </c>
      <c r="Y210" s="724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346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356</v>
      </c>
      <c r="B211" s="54" t="s">
        <v>357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108</v>
      </c>
      <c r="L211" s="32"/>
      <c r="M211" s="33" t="s">
        <v>67</v>
      </c>
      <c r="N211" s="33"/>
      <c r="O211" s="32">
        <v>40</v>
      </c>
      <c r="P211" s="9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28"/>
      <c r="R211" s="728"/>
      <c r="S211" s="728"/>
      <c r="T211" s="729"/>
      <c r="U211" s="34"/>
      <c r="V211" s="34"/>
      <c r="W211" s="35" t="s">
        <v>68</v>
      </c>
      <c r="X211" s="723">
        <v>11</v>
      </c>
      <c r="Y211" s="724">
        <f t="shared" si="26"/>
        <v>12.6</v>
      </c>
      <c r="Z211" s="36">
        <f>IFERROR(IF(Y211=0,"",ROUNDUP(Y211/H211,0)*0.00502),"")</f>
        <v>3.5140000000000005E-2</v>
      </c>
      <c r="AA211" s="56"/>
      <c r="AB211" s="57"/>
      <c r="AC211" s="277" t="s">
        <v>349</v>
      </c>
      <c r="AG211" s="64"/>
      <c r="AJ211" s="68"/>
      <c r="AK211" s="68">
        <v>0</v>
      </c>
      <c r="BB211" s="278" t="s">
        <v>1</v>
      </c>
      <c r="BM211" s="64">
        <f t="shared" si="27"/>
        <v>11.611111111111111</v>
      </c>
      <c r="BN211" s="64">
        <f t="shared" si="28"/>
        <v>13.299999999999999</v>
      </c>
      <c r="BO211" s="64">
        <f t="shared" si="29"/>
        <v>2.6115859449192782E-2</v>
      </c>
      <c r="BP211" s="64">
        <f t="shared" si="30"/>
        <v>2.9914529914529919E-2</v>
      </c>
    </row>
    <row r="212" spans="1:68" x14ac:dyDescent="0.2">
      <c r="A212" s="739"/>
      <c r="B212" s="733"/>
      <c r="C212" s="733"/>
      <c r="D212" s="733"/>
      <c r="E212" s="733"/>
      <c r="F212" s="733"/>
      <c r="G212" s="733"/>
      <c r="H212" s="733"/>
      <c r="I212" s="733"/>
      <c r="J212" s="733"/>
      <c r="K212" s="733"/>
      <c r="L212" s="733"/>
      <c r="M212" s="733"/>
      <c r="N212" s="733"/>
      <c r="O212" s="740"/>
      <c r="P212" s="734" t="s">
        <v>79</v>
      </c>
      <c r="Q212" s="735"/>
      <c r="R212" s="735"/>
      <c r="S212" s="735"/>
      <c r="T212" s="735"/>
      <c r="U212" s="735"/>
      <c r="V212" s="736"/>
      <c r="W212" s="37" t="s">
        <v>80</v>
      </c>
      <c r="X212" s="725">
        <f>IFERROR(X204/H204,"0")+IFERROR(X205/H205,"0")+IFERROR(X206/H206,"0")+IFERROR(X207/H207,"0")+IFERROR(X208/H208,"0")+IFERROR(X209/H209,"0")+IFERROR(X210/H210,"0")+IFERROR(X211/H211,"0")</f>
        <v>6.1111111111111107</v>
      </c>
      <c r="Y212" s="725">
        <f>IFERROR(Y204/H204,"0")+IFERROR(Y205/H205,"0")+IFERROR(Y206/H206,"0")+IFERROR(Y207/H207,"0")+IFERROR(Y208/H208,"0")+IFERROR(Y209/H209,"0")+IFERROR(Y210/H210,"0")+IFERROR(Y211/H211,"0")</f>
        <v>7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3.5140000000000005E-2</v>
      </c>
      <c r="AA212" s="726"/>
      <c r="AB212" s="726"/>
      <c r="AC212" s="726"/>
    </row>
    <row r="213" spans="1:68" x14ac:dyDescent="0.2">
      <c r="A213" s="733"/>
      <c r="B213" s="733"/>
      <c r="C213" s="733"/>
      <c r="D213" s="733"/>
      <c r="E213" s="733"/>
      <c r="F213" s="733"/>
      <c r="G213" s="733"/>
      <c r="H213" s="733"/>
      <c r="I213" s="733"/>
      <c r="J213" s="733"/>
      <c r="K213" s="733"/>
      <c r="L213" s="733"/>
      <c r="M213" s="733"/>
      <c r="N213" s="733"/>
      <c r="O213" s="740"/>
      <c r="P213" s="734" t="s">
        <v>79</v>
      </c>
      <c r="Q213" s="735"/>
      <c r="R213" s="735"/>
      <c r="S213" s="735"/>
      <c r="T213" s="735"/>
      <c r="U213" s="735"/>
      <c r="V213" s="736"/>
      <c r="W213" s="37" t="s">
        <v>68</v>
      </c>
      <c r="X213" s="725">
        <f>IFERROR(SUM(X204:X211),"0")</f>
        <v>11</v>
      </c>
      <c r="Y213" s="725">
        <f>IFERROR(SUM(Y204:Y211),"0")</f>
        <v>12.6</v>
      </c>
      <c r="Z213" s="37"/>
      <c r="AA213" s="726"/>
      <c r="AB213" s="726"/>
      <c r="AC213" s="726"/>
    </row>
    <row r="214" spans="1:68" ht="14.25" customHeight="1" x14ac:dyDescent="0.25">
      <c r="A214" s="732" t="s">
        <v>63</v>
      </c>
      <c r="B214" s="733"/>
      <c r="C214" s="733"/>
      <c r="D214" s="733"/>
      <c r="E214" s="733"/>
      <c r="F214" s="733"/>
      <c r="G214" s="733"/>
      <c r="H214" s="733"/>
      <c r="I214" s="733"/>
      <c r="J214" s="733"/>
      <c r="K214" s="733"/>
      <c r="L214" s="733"/>
      <c r="M214" s="733"/>
      <c r="N214" s="733"/>
      <c r="O214" s="733"/>
      <c r="P214" s="733"/>
      <c r="Q214" s="733"/>
      <c r="R214" s="733"/>
      <c r="S214" s="733"/>
      <c r="T214" s="733"/>
      <c r="U214" s="733"/>
      <c r="V214" s="733"/>
      <c r="W214" s="733"/>
      <c r="X214" s="733"/>
      <c r="Y214" s="733"/>
      <c r="Z214" s="733"/>
      <c r="AA214" s="719"/>
      <c r="AB214" s="719"/>
      <c r="AC214" s="719"/>
    </row>
    <row r="215" spans="1:68" ht="27" customHeight="1" x14ac:dyDescent="0.25">
      <c r="A215" s="54" t="s">
        <v>358</v>
      </c>
      <c r="B215" s="54" t="s">
        <v>359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28"/>
      <c r="R215" s="728"/>
      <c r="S215" s="728"/>
      <c r="T215" s="729"/>
      <c r="U215" s="34"/>
      <c r="V215" s="34"/>
      <c r="W215" s="35" t="s">
        <v>68</v>
      </c>
      <c r="X215" s="723">
        <v>0</v>
      </c>
      <c r="Y215" s="724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361</v>
      </c>
      <c r="B216" s="54" t="s">
        <v>362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92</v>
      </c>
      <c r="L216" s="32"/>
      <c r="M216" s="33" t="s">
        <v>130</v>
      </c>
      <c r="N216" s="33"/>
      <c r="O216" s="32">
        <v>40</v>
      </c>
      <c r="P216" s="9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28"/>
      <c r="R216" s="728"/>
      <c r="S216" s="728"/>
      <c r="T216" s="729"/>
      <c r="U216" s="34"/>
      <c r="V216" s="34"/>
      <c r="W216" s="35" t="s">
        <v>68</v>
      </c>
      <c r="X216" s="723">
        <v>55</v>
      </c>
      <c r="Y216" s="724">
        <f t="shared" si="31"/>
        <v>62.4</v>
      </c>
      <c r="Z216" s="36">
        <f>IFERROR(IF(Y216=0,"",ROUNDUP(Y216/H216,0)*0.01898),"")</f>
        <v>0.15184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58.659615384615392</v>
      </c>
      <c r="BN216" s="64">
        <f t="shared" si="33"/>
        <v>66.552000000000007</v>
      </c>
      <c r="BO216" s="64">
        <f t="shared" si="34"/>
        <v>0.11017628205128205</v>
      </c>
      <c r="BP216" s="64">
        <f t="shared" si="35"/>
        <v>0.125</v>
      </c>
    </row>
    <row r="217" spans="1:68" ht="27" customHeight="1" x14ac:dyDescent="0.25">
      <c r="A217" s="54" t="s">
        <v>364</v>
      </c>
      <c r="B217" s="54" t="s">
        <v>365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9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28"/>
      <c r="R217" s="728"/>
      <c r="S217" s="728"/>
      <c r="T217" s="729"/>
      <c r="U217" s="34"/>
      <c r="V217" s="34"/>
      <c r="W217" s="35" t="s">
        <v>68</v>
      </c>
      <c r="X217" s="723">
        <v>0</v>
      </c>
      <c r="Y217" s="724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367</v>
      </c>
      <c r="B218" s="54" t="s">
        <v>368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11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28"/>
      <c r="R218" s="728"/>
      <c r="S218" s="728"/>
      <c r="T218" s="729"/>
      <c r="U218" s="34"/>
      <c r="V218" s="34"/>
      <c r="W218" s="35" t="s">
        <v>68</v>
      </c>
      <c r="X218" s="723">
        <v>0</v>
      </c>
      <c r="Y218" s="724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28"/>
      <c r="R219" s="728"/>
      <c r="S219" s="728"/>
      <c r="T219" s="729"/>
      <c r="U219" s="34"/>
      <c r="V219" s="34"/>
      <c r="W219" s="35" t="s">
        <v>68</v>
      </c>
      <c r="X219" s="723">
        <v>0</v>
      </c>
      <c r="Y219" s="724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66</v>
      </c>
      <c r="L220" s="32"/>
      <c r="M220" s="33" t="s">
        <v>130</v>
      </c>
      <c r="N220" s="33"/>
      <c r="O220" s="32">
        <v>45</v>
      </c>
      <c r="P220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28"/>
      <c r="R220" s="728"/>
      <c r="S220" s="728"/>
      <c r="T220" s="729"/>
      <c r="U220" s="34"/>
      <c r="V220" s="34"/>
      <c r="W220" s="35" t="s">
        <v>68</v>
      </c>
      <c r="X220" s="723">
        <v>0</v>
      </c>
      <c r="Y220" s="724">
        <f t="shared" si="31"/>
        <v>0</v>
      </c>
      <c r="Z220" s="36" t="str">
        <f t="shared" si="36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28"/>
      <c r="R221" s="728"/>
      <c r="S221" s="728"/>
      <c r="T221" s="729"/>
      <c r="U221" s="34"/>
      <c r="V221" s="34"/>
      <c r="W221" s="35" t="s">
        <v>68</v>
      </c>
      <c r="X221" s="723">
        <v>0</v>
      </c>
      <c r="Y221" s="724">
        <f t="shared" si="31"/>
        <v>0</v>
      </c>
      <c r="Z221" s="36" t="str">
        <f t="shared" si="36"/>
        <v/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10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28"/>
      <c r="R222" s="728"/>
      <c r="S222" s="728"/>
      <c r="T222" s="729"/>
      <c r="U222" s="34"/>
      <c r="V222" s="34"/>
      <c r="W222" s="35" t="s">
        <v>68</v>
      </c>
      <c r="X222" s="723">
        <v>0</v>
      </c>
      <c r="Y222" s="724">
        <f t="shared" si="31"/>
        <v>0</v>
      </c>
      <c r="Z222" s="36" t="str">
        <f t="shared" si="36"/>
        <v/>
      </c>
      <c r="AA222" s="56"/>
      <c r="AB222" s="57"/>
      <c r="AC222" s="293" t="s">
        <v>369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customHeight="1" x14ac:dyDescent="0.25">
      <c r="A223" s="54" t="s">
        <v>379</v>
      </c>
      <c r="B223" s="54" t="s">
        <v>380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28"/>
      <c r="R223" s="728"/>
      <c r="S223" s="728"/>
      <c r="T223" s="729"/>
      <c r="U223" s="34"/>
      <c r="V223" s="34"/>
      <c r="W223" s="35" t="s">
        <v>68</v>
      </c>
      <c r="X223" s="723">
        <v>0</v>
      </c>
      <c r="Y223" s="724">
        <f t="shared" si="31"/>
        <v>0</v>
      </c>
      <c r="Z223" s="36" t="str">
        <f t="shared" si="36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382</v>
      </c>
      <c r="B224" s="54" t="s">
        <v>383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28"/>
      <c r="R224" s="728"/>
      <c r="S224" s="728"/>
      <c r="T224" s="729"/>
      <c r="U224" s="34"/>
      <c r="V224" s="34"/>
      <c r="W224" s="35" t="s">
        <v>68</v>
      </c>
      <c r="X224" s="723">
        <v>0</v>
      </c>
      <c r="Y224" s="724">
        <f t="shared" si="31"/>
        <v>0</v>
      </c>
      <c r="Z224" s="36" t="str">
        <f t="shared" si="36"/>
        <v/>
      </c>
      <c r="AA224" s="56"/>
      <c r="AB224" s="57"/>
      <c r="AC224" s="297" t="s">
        <v>381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384</v>
      </c>
      <c r="B225" s="54" t="s">
        <v>385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10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28"/>
      <c r="R225" s="728"/>
      <c r="S225" s="728"/>
      <c r="T225" s="729"/>
      <c r="U225" s="34"/>
      <c r="V225" s="34"/>
      <c r="W225" s="35" t="s">
        <v>68</v>
      </c>
      <c r="X225" s="723">
        <v>0</v>
      </c>
      <c r="Y225" s="724">
        <f t="shared" si="31"/>
        <v>0</v>
      </c>
      <c r="Z225" s="36" t="str">
        <f t="shared" si="36"/>
        <v/>
      </c>
      <c r="AA225" s="56"/>
      <c r="AB225" s="57"/>
      <c r="AC225" s="299" t="s">
        <v>386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customHeight="1" x14ac:dyDescent="0.25">
      <c r="A226" s="54" t="s">
        <v>387</v>
      </c>
      <c r="B226" s="54" t="s">
        <v>388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66</v>
      </c>
      <c r="L226" s="32"/>
      <c r="M226" s="33" t="s">
        <v>389</v>
      </c>
      <c r="N226" s="33"/>
      <c r="O226" s="32">
        <v>40</v>
      </c>
      <c r="P226" s="102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28"/>
      <c r="R226" s="728"/>
      <c r="S226" s="728"/>
      <c r="T226" s="729"/>
      <c r="U226" s="34"/>
      <c r="V226" s="34"/>
      <c r="W226" s="35" t="s">
        <v>68</v>
      </c>
      <c r="X226" s="723">
        <v>0</v>
      </c>
      <c r="Y226" s="724">
        <f t="shared" si="31"/>
        <v>0</v>
      </c>
      <c r="Z226" s="36" t="str">
        <f t="shared" si="36"/>
        <v/>
      </c>
      <c r="AA226" s="56"/>
      <c r="AB226" s="57"/>
      <c r="AC226" s="301" t="s">
        <v>390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39"/>
      <c r="B227" s="733"/>
      <c r="C227" s="733"/>
      <c r="D227" s="733"/>
      <c r="E227" s="733"/>
      <c r="F227" s="733"/>
      <c r="G227" s="733"/>
      <c r="H227" s="733"/>
      <c r="I227" s="733"/>
      <c r="J227" s="733"/>
      <c r="K227" s="733"/>
      <c r="L227" s="733"/>
      <c r="M227" s="733"/>
      <c r="N227" s="733"/>
      <c r="O227" s="740"/>
      <c r="P227" s="734" t="s">
        <v>79</v>
      </c>
      <c r="Q227" s="735"/>
      <c r="R227" s="735"/>
      <c r="S227" s="735"/>
      <c r="T227" s="735"/>
      <c r="U227" s="735"/>
      <c r="V227" s="736"/>
      <c r="W227" s="37" t="s">
        <v>80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7.0512820512820511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8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0.15184</v>
      </c>
      <c r="AA227" s="726"/>
      <c r="AB227" s="726"/>
      <c r="AC227" s="726"/>
    </row>
    <row r="228" spans="1:68" x14ac:dyDescent="0.2">
      <c r="A228" s="733"/>
      <c r="B228" s="733"/>
      <c r="C228" s="733"/>
      <c r="D228" s="733"/>
      <c r="E228" s="733"/>
      <c r="F228" s="733"/>
      <c r="G228" s="733"/>
      <c r="H228" s="733"/>
      <c r="I228" s="733"/>
      <c r="J228" s="733"/>
      <c r="K228" s="733"/>
      <c r="L228" s="733"/>
      <c r="M228" s="733"/>
      <c r="N228" s="733"/>
      <c r="O228" s="740"/>
      <c r="P228" s="734" t="s">
        <v>79</v>
      </c>
      <c r="Q228" s="735"/>
      <c r="R228" s="735"/>
      <c r="S228" s="735"/>
      <c r="T228" s="735"/>
      <c r="U228" s="735"/>
      <c r="V228" s="736"/>
      <c r="W228" s="37" t="s">
        <v>68</v>
      </c>
      <c r="X228" s="725">
        <f>IFERROR(SUM(X215:X226),"0")</f>
        <v>55</v>
      </c>
      <c r="Y228" s="725">
        <f>IFERROR(SUM(Y215:Y226),"0")</f>
        <v>62.4</v>
      </c>
      <c r="Z228" s="37"/>
      <c r="AA228" s="726"/>
      <c r="AB228" s="726"/>
      <c r="AC228" s="726"/>
    </row>
    <row r="229" spans="1:68" ht="14.25" customHeight="1" x14ac:dyDescent="0.25">
      <c r="A229" s="732" t="s">
        <v>174</v>
      </c>
      <c r="B229" s="733"/>
      <c r="C229" s="733"/>
      <c r="D229" s="733"/>
      <c r="E229" s="733"/>
      <c r="F229" s="733"/>
      <c r="G229" s="733"/>
      <c r="H229" s="733"/>
      <c r="I229" s="733"/>
      <c r="J229" s="733"/>
      <c r="K229" s="733"/>
      <c r="L229" s="733"/>
      <c r="M229" s="733"/>
      <c r="N229" s="733"/>
      <c r="O229" s="733"/>
      <c r="P229" s="733"/>
      <c r="Q229" s="733"/>
      <c r="R229" s="733"/>
      <c r="S229" s="733"/>
      <c r="T229" s="733"/>
      <c r="U229" s="733"/>
      <c r="V229" s="733"/>
      <c r="W229" s="733"/>
      <c r="X229" s="733"/>
      <c r="Y229" s="733"/>
      <c r="Z229" s="733"/>
      <c r="AA229" s="719"/>
      <c r="AB229" s="719"/>
      <c r="AC229" s="719"/>
    </row>
    <row r="230" spans="1:68" ht="27" customHeight="1" x14ac:dyDescent="0.25">
      <c r="A230" s="54" t="s">
        <v>391</v>
      </c>
      <c r="B230" s="54" t="s">
        <v>392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100</v>
      </c>
      <c r="L230" s="32"/>
      <c r="M230" s="33" t="s">
        <v>130</v>
      </c>
      <c r="N230" s="33"/>
      <c r="O230" s="32">
        <v>30</v>
      </c>
      <c r="P230" s="830" t="s">
        <v>393</v>
      </c>
      <c r="Q230" s="728"/>
      <c r="R230" s="728"/>
      <c r="S230" s="728"/>
      <c r="T230" s="729"/>
      <c r="U230" s="34"/>
      <c r="V230" s="34"/>
      <c r="W230" s="35" t="s">
        <v>68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28"/>
      <c r="R231" s="728"/>
      <c r="S231" s="728"/>
      <c r="T231" s="729"/>
      <c r="U231" s="34"/>
      <c r="V231" s="34"/>
      <c r="W231" s="35" t="s">
        <v>68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397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66</v>
      </c>
      <c r="L232" s="32"/>
      <c r="M232" s="33" t="s">
        <v>130</v>
      </c>
      <c r="N232" s="33"/>
      <c r="O232" s="32">
        <v>40</v>
      </c>
      <c r="P232" s="97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28"/>
      <c r="R232" s="728"/>
      <c r="S232" s="728"/>
      <c r="T232" s="729"/>
      <c r="U232" s="34"/>
      <c r="V232" s="34"/>
      <c r="W232" s="35" t="s">
        <v>68</v>
      </c>
      <c r="X232" s="723">
        <v>0</v>
      </c>
      <c r="Y232" s="724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400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28"/>
      <c r="R233" s="728"/>
      <c r="S233" s="728"/>
      <c r="T233" s="729"/>
      <c r="U233" s="34"/>
      <c r="V233" s="34"/>
      <c r="W233" s="35" t="s">
        <v>68</v>
      </c>
      <c r="X233" s="723">
        <v>0</v>
      </c>
      <c r="Y233" s="724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394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39"/>
      <c r="B234" s="733"/>
      <c r="C234" s="733"/>
      <c r="D234" s="733"/>
      <c r="E234" s="733"/>
      <c r="F234" s="733"/>
      <c r="G234" s="733"/>
      <c r="H234" s="733"/>
      <c r="I234" s="733"/>
      <c r="J234" s="733"/>
      <c r="K234" s="733"/>
      <c r="L234" s="733"/>
      <c r="M234" s="733"/>
      <c r="N234" s="733"/>
      <c r="O234" s="740"/>
      <c r="P234" s="734" t="s">
        <v>79</v>
      </c>
      <c r="Q234" s="735"/>
      <c r="R234" s="735"/>
      <c r="S234" s="735"/>
      <c r="T234" s="735"/>
      <c r="U234" s="735"/>
      <c r="V234" s="736"/>
      <c r="W234" s="37" t="s">
        <v>80</v>
      </c>
      <c r="X234" s="725">
        <f>IFERROR(X230/H230,"0")+IFERROR(X231/H231,"0")+IFERROR(X232/H232,"0")+IFERROR(X233/H233,"0")</f>
        <v>0</v>
      </c>
      <c r="Y234" s="725">
        <f>IFERROR(Y230/H230,"0")+IFERROR(Y231/H231,"0")+IFERROR(Y232/H232,"0")+IFERROR(Y233/H233,"0")</f>
        <v>0</v>
      </c>
      <c r="Z234" s="725">
        <f>IFERROR(IF(Z230="",0,Z230),"0")+IFERROR(IF(Z231="",0,Z231),"0")+IFERROR(IF(Z232="",0,Z232),"0")+IFERROR(IF(Z233="",0,Z233),"0")</f>
        <v>0</v>
      </c>
      <c r="AA234" s="726"/>
      <c r="AB234" s="726"/>
      <c r="AC234" s="726"/>
    </row>
    <row r="235" spans="1:68" x14ac:dyDescent="0.2">
      <c r="A235" s="733"/>
      <c r="B235" s="733"/>
      <c r="C235" s="733"/>
      <c r="D235" s="733"/>
      <c r="E235" s="733"/>
      <c r="F235" s="733"/>
      <c r="G235" s="733"/>
      <c r="H235" s="733"/>
      <c r="I235" s="733"/>
      <c r="J235" s="733"/>
      <c r="K235" s="733"/>
      <c r="L235" s="733"/>
      <c r="M235" s="733"/>
      <c r="N235" s="733"/>
      <c r="O235" s="740"/>
      <c r="P235" s="734" t="s">
        <v>79</v>
      </c>
      <c r="Q235" s="735"/>
      <c r="R235" s="735"/>
      <c r="S235" s="735"/>
      <c r="T235" s="735"/>
      <c r="U235" s="735"/>
      <c r="V235" s="736"/>
      <c r="W235" s="37" t="s">
        <v>68</v>
      </c>
      <c r="X235" s="725">
        <f>IFERROR(SUM(X230:X233),"0")</f>
        <v>0</v>
      </c>
      <c r="Y235" s="725">
        <f>IFERROR(SUM(Y230:Y233),"0")</f>
        <v>0</v>
      </c>
      <c r="Z235" s="37"/>
      <c r="AA235" s="726"/>
      <c r="AB235" s="726"/>
      <c r="AC235" s="726"/>
    </row>
    <row r="236" spans="1:68" ht="16.5" customHeight="1" x14ac:dyDescent="0.25">
      <c r="A236" s="803" t="s">
        <v>403</v>
      </c>
      <c r="B236" s="733"/>
      <c r="C236" s="733"/>
      <c r="D236" s="733"/>
      <c r="E236" s="733"/>
      <c r="F236" s="733"/>
      <c r="G236" s="733"/>
      <c r="H236" s="733"/>
      <c r="I236" s="733"/>
      <c r="J236" s="733"/>
      <c r="K236" s="733"/>
      <c r="L236" s="733"/>
      <c r="M236" s="733"/>
      <c r="N236" s="733"/>
      <c r="O236" s="733"/>
      <c r="P236" s="733"/>
      <c r="Q236" s="733"/>
      <c r="R236" s="733"/>
      <c r="S236" s="733"/>
      <c r="T236" s="733"/>
      <c r="U236" s="733"/>
      <c r="V236" s="733"/>
      <c r="W236" s="733"/>
      <c r="X236" s="733"/>
      <c r="Y236" s="733"/>
      <c r="Z236" s="733"/>
      <c r="AA236" s="718"/>
      <c r="AB236" s="718"/>
      <c r="AC236" s="718"/>
    </row>
    <row r="237" spans="1:68" ht="14.25" customHeight="1" x14ac:dyDescent="0.25">
      <c r="A237" s="732" t="s">
        <v>89</v>
      </c>
      <c r="B237" s="733"/>
      <c r="C237" s="733"/>
      <c r="D237" s="733"/>
      <c r="E237" s="733"/>
      <c r="F237" s="733"/>
      <c r="G237" s="733"/>
      <c r="H237" s="733"/>
      <c r="I237" s="733"/>
      <c r="J237" s="733"/>
      <c r="K237" s="733"/>
      <c r="L237" s="733"/>
      <c r="M237" s="733"/>
      <c r="N237" s="733"/>
      <c r="O237" s="733"/>
      <c r="P237" s="733"/>
      <c r="Q237" s="733"/>
      <c r="R237" s="733"/>
      <c r="S237" s="733"/>
      <c r="T237" s="733"/>
      <c r="U237" s="733"/>
      <c r="V237" s="733"/>
      <c r="W237" s="733"/>
      <c r="X237" s="733"/>
      <c r="Y237" s="733"/>
      <c r="Z237" s="733"/>
      <c r="AA237" s="719"/>
      <c r="AB237" s="719"/>
      <c r="AC237" s="719"/>
    </row>
    <row r="238" spans="1:68" ht="27" customHeight="1" x14ac:dyDescent="0.25">
      <c r="A238" s="54" t="s">
        <v>404</v>
      </c>
      <c r="B238" s="54" t="s">
        <v>405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28"/>
      <c r="R238" s="728"/>
      <c r="S238" s="728"/>
      <c r="T238" s="729"/>
      <c r="U238" s="34"/>
      <c r="V238" s="34"/>
      <c r="W238" s="35" t="s">
        <v>68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406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407</v>
      </c>
      <c r="B239" s="54" t="s">
        <v>408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8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28"/>
      <c r="R239" s="728"/>
      <c r="S239" s="728"/>
      <c r="T239" s="729"/>
      <c r="U239" s="34"/>
      <c r="V239" s="34"/>
      <c r="W239" s="35" t="s">
        <v>68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409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1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28"/>
      <c r="R240" s="728"/>
      <c r="S240" s="728"/>
      <c r="T240" s="729"/>
      <c r="U240" s="34"/>
      <c r="V240" s="34"/>
      <c r="W240" s="35" t="s">
        <v>68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406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5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28"/>
      <c r="R241" s="728"/>
      <c r="S241" s="728"/>
      <c r="T241" s="729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409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39"/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40"/>
      <c r="P242" s="734" t="s">
        <v>79</v>
      </c>
      <c r="Q242" s="735"/>
      <c r="R242" s="735"/>
      <c r="S242" s="735"/>
      <c r="T242" s="735"/>
      <c r="U242" s="735"/>
      <c r="V242" s="736"/>
      <c r="W242" s="37" t="s">
        <v>80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x14ac:dyDescent="0.2">
      <c r="A243" s="733"/>
      <c r="B243" s="733"/>
      <c r="C243" s="733"/>
      <c r="D243" s="733"/>
      <c r="E243" s="733"/>
      <c r="F243" s="733"/>
      <c r="G243" s="733"/>
      <c r="H243" s="733"/>
      <c r="I243" s="733"/>
      <c r="J243" s="733"/>
      <c r="K243" s="733"/>
      <c r="L243" s="733"/>
      <c r="M243" s="733"/>
      <c r="N243" s="733"/>
      <c r="O243" s="740"/>
      <c r="P243" s="734" t="s">
        <v>79</v>
      </c>
      <c r="Q243" s="735"/>
      <c r="R243" s="735"/>
      <c r="S243" s="735"/>
      <c r="T243" s="735"/>
      <c r="U243" s="735"/>
      <c r="V243" s="736"/>
      <c r="W243" s="37" t="s">
        <v>68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customHeight="1" x14ac:dyDescent="0.25">
      <c r="A244" s="803" t="s">
        <v>414</v>
      </c>
      <c r="B244" s="733"/>
      <c r="C244" s="733"/>
      <c r="D244" s="733"/>
      <c r="E244" s="733"/>
      <c r="F244" s="733"/>
      <c r="G244" s="733"/>
      <c r="H244" s="733"/>
      <c r="I244" s="733"/>
      <c r="J244" s="733"/>
      <c r="K244" s="733"/>
      <c r="L244" s="733"/>
      <c r="M244" s="733"/>
      <c r="N244" s="733"/>
      <c r="O244" s="733"/>
      <c r="P244" s="733"/>
      <c r="Q244" s="733"/>
      <c r="R244" s="733"/>
      <c r="S244" s="733"/>
      <c r="T244" s="733"/>
      <c r="U244" s="733"/>
      <c r="V244" s="733"/>
      <c r="W244" s="733"/>
      <c r="X244" s="733"/>
      <c r="Y244" s="733"/>
      <c r="Z244" s="733"/>
      <c r="AA244" s="718"/>
      <c r="AB244" s="718"/>
      <c r="AC244" s="718"/>
    </row>
    <row r="245" spans="1:68" ht="14.25" customHeight="1" x14ac:dyDescent="0.25">
      <c r="A245" s="732" t="s">
        <v>89</v>
      </c>
      <c r="B245" s="733"/>
      <c r="C245" s="733"/>
      <c r="D245" s="733"/>
      <c r="E245" s="733"/>
      <c r="F245" s="733"/>
      <c r="G245" s="733"/>
      <c r="H245" s="733"/>
      <c r="I245" s="733"/>
      <c r="J245" s="733"/>
      <c r="K245" s="733"/>
      <c r="L245" s="733"/>
      <c r="M245" s="733"/>
      <c r="N245" s="733"/>
      <c r="O245" s="733"/>
      <c r="P245" s="733"/>
      <c r="Q245" s="733"/>
      <c r="R245" s="733"/>
      <c r="S245" s="733"/>
      <c r="T245" s="733"/>
      <c r="U245" s="733"/>
      <c r="V245" s="733"/>
      <c r="W245" s="733"/>
      <c r="X245" s="733"/>
      <c r="Y245" s="733"/>
      <c r="Z245" s="733"/>
      <c r="AA245" s="719"/>
      <c r="AB245" s="719"/>
      <c r="AC245" s="719"/>
    </row>
    <row r="246" spans="1:68" ht="27" customHeight="1" x14ac:dyDescent="0.25">
      <c r="A246" s="54" t="s">
        <v>415</v>
      </c>
      <c r="B246" s="54" t="s">
        <v>416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28"/>
      <c r="R246" s="728"/>
      <c r="S246" s="728"/>
      <c r="T246" s="729"/>
      <c r="U246" s="34"/>
      <c r="V246" s="34"/>
      <c r="W246" s="35" t="s">
        <v>68</v>
      </c>
      <c r="X246" s="723">
        <v>0</v>
      </c>
      <c r="Y246" s="724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417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415</v>
      </c>
      <c r="B247" s="54" t="s">
        <v>418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92</v>
      </c>
      <c r="L247" s="32"/>
      <c r="M247" s="33" t="s">
        <v>419</v>
      </c>
      <c r="N247" s="33"/>
      <c r="O247" s="32">
        <v>55</v>
      </c>
      <c r="P247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28"/>
      <c r="R247" s="728"/>
      <c r="S247" s="728"/>
      <c r="T247" s="729"/>
      <c r="U247" s="34"/>
      <c r="V247" s="34"/>
      <c r="W247" s="35" t="s">
        <v>68</v>
      </c>
      <c r="X247" s="723">
        <v>0</v>
      </c>
      <c r="Y247" s="724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420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28"/>
      <c r="R248" s="728"/>
      <c r="S248" s="728"/>
      <c r="T248" s="729"/>
      <c r="U248" s="34"/>
      <c r="V248" s="34"/>
      <c r="W248" s="35" t="s">
        <v>68</v>
      </c>
      <c r="X248" s="723">
        <v>0</v>
      </c>
      <c r="Y248" s="724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423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424</v>
      </c>
      <c r="B249" s="54" t="s">
        <v>425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28"/>
      <c r="R249" s="728"/>
      <c r="S249" s="728"/>
      <c r="T249" s="729"/>
      <c r="U249" s="34"/>
      <c r="V249" s="34"/>
      <c r="W249" s="35" t="s">
        <v>68</v>
      </c>
      <c r="X249" s="723">
        <v>0</v>
      </c>
      <c r="Y249" s="724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426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424</v>
      </c>
      <c r="B250" s="54" t="s">
        <v>427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92</v>
      </c>
      <c r="L250" s="32"/>
      <c r="M250" s="33" t="s">
        <v>419</v>
      </c>
      <c r="N250" s="33"/>
      <c r="O250" s="32">
        <v>55</v>
      </c>
      <c r="P250" s="84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28"/>
      <c r="R250" s="728"/>
      <c r="S250" s="728"/>
      <c r="T250" s="729"/>
      <c r="U250" s="34"/>
      <c r="V250" s="34"/>
      <c r="W250" s="35" t="s">
        <v>68</v>
      </c>
      <c r="X250" s="723">
        <v>0</v>
      </c>
      <c r="Y250" s="724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420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428</v>
      </c>
      <c r="B251" s="54" t="s">
        <v>429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9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28"/>
      <c r="R251" s="728"/>
      <c r="S251" s="728"/>
      <c r="T251" s="729"/>
      <c r="U251" s="34"/>
      <c r="V251" s="34"/>
      <c r="W251" s="35" t="s">
        <v>68</v>
      </c>
      <c r="X251" s="723">
        <v>0</v>
      </c>
      <c r="Y251" s="724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417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6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28"/>
      <c r="R252" s="728"/>
      <c r="S252" s="728"/>
      <c r="T252" s="729"/>
      <c r="U252" s="34"/>
      <c r="V252" s="34"/>
      <c r="W252" s="35" t="s">
        <v>68</v>
      </c>
      <c r="X252" s="723">
        <v>0</v>
      </c>
      <c r="Y252" s="724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432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28"/>
      <c r="R253" s="728"/>
      <c r="S253" s="728"/>
      <c r="T253" s="729"/>
      <c r="U253" s="34"/>
      <c r="V253" s="34"/>
      <c r="W253" s="35" t="s">
        <v>68</v>
      </c>
      <c r="X253" s="723">
        <v>0</v>
      </c>
      <c r="Y253" s="724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423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28"/>
      <c r="R254" s="728"/>
      <c r="S254" s="728"/>
      <c r="T254" s="729"/>
      <c r="U254" s="34"/>
      <c r="V254" s="34"/>
      <c r="W254" s="35" t="s">
        <v>68</v>
      </c>
      <c r="X254" s="723">
        <v>0</v>
      </c>
      <c r="Y254" s="724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426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39"/>
      <c r="B255" s="733"/>
      <c r="C255" s="733"/>
      <c r="D255" s="733"/>
      <c r="E255" s="733"/>
      <c r="F255" s="733"/>
      <c r="G255" s="733"/>
      <c r="H255" s="733"/>
      <c r="I255" s="733"/>
      <c r="J255" s="733"/>
      <c r="K255" s="733"/>
      <c r="L255" s="733"/>
      <c r="M255" s="733"/>
      <c r="N255" s="733"/>
      <c r="O255" s="740"/>
      <c r="P255" s="734" t="s">
        <v>79</v>
      </c>
      <c r="Q255" s="735"/>
      <c r="R255" s="735"/>
      <c r="S255" s="735"/>
      <c r="T255" s="735"/>
      <c r="U255" s="735"/>
      <c r="V255" s="736"/>
      <c r="W255" s="37" t="s">
        <v>80</v>
      </c>
      <c r="X255" s="725">
        <f>IFERROR(X246/H246,"0")+IFERROR(X247/H247,"0")+IFERROR(X248/H248,"0")+IFERROR(X249/H249,"0")+IFERROR(X250/H250,"0")+IFERROR(X251/H251,"0")+IFERROR(X252/H252,"0")+IFERROR(X253/H253,"0")+IFERROR(X254/H254,"0")</f>
        <v>0</v>
      </c>
      <c r="Y255" s="725">
        <f>IFERROR(Y246/H246,"0")+IFERROR(Y247/H247,"0")+IFERROR(Y248/H248,"0")+IFERROR(Y249/H249,"0")+IFERROR(Y250/H250,"0")+IFERROR(Y251/H251,"0")+IFERROR(Y252/H252,"0")+IFERROR(Y253/H253,"0")+IFERROR(Y254/H254,"0")</f>
        <v>0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26"/>
      <c r="AB255" s="726"/>
      <c r="AC255" s="726"/>
    </row>
    <row r="256" spans="1:68" x14ac:dyDescent="0.2">
      <c r="A256" s="733"/>
      <c r="B256" s="733"/>
      <c r="C256" s="733"/>
      <c r="D256" s="733"/>
      <c r="E256" s="733"/>
      <c r="F256" s="733"/>
      <c r="G256" s="733"/>
      <c r="H256" s="733"/>
      <c r="I256" s="733"/>
      <c r="J256" s="733"/>
      <c r="K256" s="733"/>
      <c r="L256" s="733"/>
      <c r="M256" s="733"/>
      <c r="N256" s="733"/>
      <c r="O256" s="740"/>
      <c r="P256" s="734" t="s">
        <v>79</v>
      </c>
      <c r="Q256" s="735"/>
      <c r="R256" s="735"/>
      <c r="S256" s="735"/>
      <c r="T256" s="735"/>
      <c r="U256" s="735"/>
      <c r="V256" s="736"/>
      <c r="W256" s="37" t="s">
        <v>68</v>
      </c>
      <c r="X256" s="725">
        <f>IFERROR(SUM(X246:X254),"0")</f>
        <v>0</v>
      </c>
      <c r="Y256" s="725">
        <f>IFERROR(SUM(Y246:Y254),"0")</f>
        <v>0</v>
      </c>
      <c r="Z256" s="37"/>
      <c r="AA256" s="726"/>
      <c r="AB256" s="726"/>
      <c r="AC256" s="726"/>
    </row>
    <row r="257" spans="1:68" ht="14.25" customHeight="1" x14ac:dyDescent="0.25">
      <c r="A257" s="732" t="s">
        <v>134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33"/>
      <c r="Y257" s="733"/>
      <c r="Z257" s="733"/>
      <c r="AA257" s="719"/>
      <c r="AB257" s="719"/>
      <c r="AC257" s="719"/>
    </row>
    <row r="258" spans="1:68" ht="27" customHeight="1" x14ac:dyDescent="0.25">
      <c r="A258" s="54" t="s">
        <v>437</v>
      </c>
      <c r="B258" s="54" t="s">
        <v>438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108</v>
      </c>
      <c r="L258" s="32"/>
      <c r="M258" s="33" t="s">
        <v>101</v>
      </c>
      <c r="N258" s="33"/>
      <c r="O258" s="32">
        <v>50</v>
      </c>
      <c r="P258" s="8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28"/>
      <c r="R258" s="728"/>
      <c r="S258" s="728"/>
      <c r="T258" s="729"/>
      <c r="U258" s="34"/>
      <c r="V258" s="34"/>
      <c r="W258" s="35" t="s">
        <v>68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439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39"/>
      <c r="B259" s="733"/>
      <c r="C259" s="733"/>
      <c r="D259" s="733"/>
      <c r="E259" s="733"/>
      <c r="F259" s="733"/>
      <c r="G259" s="733"/>
      <c r="H259" s="733"/>
      <c r="I259" s="733"/>
      <c r="J259" s="733"/>
      <c r="K259" s="733"/>
      <c r="L259" s="733"/>
      <c r="M259" s="733"/>
      <c r="N259" s="733"/>
      <c r="O259" s="740"/>
      <c r="P259" s="734" t="s">
        <v>79</v>
      </c>
      <c r="Q259" s="735"/>
      <c r="R259" s="735"/>
      <c r="S259" s="735"/>
      <c r="T259" s="735"/>
      <c r="U259" s="735"/>
      <c r="V259" s="736"/>
      <c r="W259" s="37" t="s">
        <v>80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x14ac:dyDescent="0.2">
      <c r="A260" s="733"/>
      <c r="B260" s="733"/>
      <c r="C260" s="733"/>
      <c r="D260" s="733"/>
      <c r="E260" s="733"/>
      <c r="F260" s="733"/>
      <c r="G260" s="733"/>
      <c r="H260" s="733"/>
      <c r="I260" s="733"/>
      <c r="J260" s="733"/>
      <c r="K260" s="733"/>
      <c r="L260" s="733"/>
      <c r="M260" s="733"/>
      <c r="N260" s="733"/>
      <c r="O260" s="740"/>
      <c r="P260" s="734" t="s">
        <v>79</v>
      </c>
      <c r="Q260" s="735"/>
      <c r="R260" s="735"/>
      <c r="S260" s="735"/>
      <c r="T260" s="735"/>
      <c r="U260" s="735"/>
      <c r="V260" s="736"/>
      <c r="W260" s="37" t="s">
        <v>68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customHeight="1" x14ac:dyDescent="0.25">
      <c r="A261" s="803" t="s">
        <v>440</v>
      </c>
      <c r="B261" s="733"/>
      <c r="C261" s="733"/>
      <c r="D261" s="733"/>
      <c r="E261" s="733"/>
      <c r="F261" s="733"/>
      <c r="G261" s="733"/>
      <c r="H261" s="733"/>
      <c r="I261" s="733"/>
      <c r="J261" s="733"/>
      <c r="K261" s="733"/>
      <c r="L261" s="733"/>
      <c r="M261" s="733"/>
      <c r="N261" s="733"/>
      <c r="O261" s="733"/>
      <c r="P261" s="733"/>
      <c r="Q261" s="733"/>
      <c r="R261" s="733"/>
      <c r="S261" s="733"/>
      <c r="T261" s="733"/>
      <c r="U261" s="733"/>
      <c r="V261" s="733"/>
      <c r="W261" s="733"/>
      <c r="X261" s="733"/>
      <c r="Y261" s="733"/>
      <c r="Z261" s="733"/>
      <c r="AA261" s="718"/>
      <c r="AB261" s="718"/>
      <c r="AC261" s="718"/>
    </row>
    <row r="262" spans="1:68" ht="14.25" customHeight="1" x14ac:dyDescent="0.25">
      <c r="A262" s="732" t="s">
        <v>89</v>
      </c>
      <c r="B262" s="733"/>
      <c r="C262" s="733"/>
      <c r="D262" s="733"/>
      <c r="E262" s="733"/>
      <c r="F262" s="733"/>
      <c r="G262" s="733"/>
      <c r="H262" s="733"/>
      <c r="I262" s="733"/>
      <c r="J262" s="733"/>
      <c r="K262" s="733"/>
      <c r="L262" s="733"/>
      <c r="M262" s="733"/>
      <c r="N262" s="733"/>
      <c r="O262" s="733"/>
      <c r="P262" s="733"/>
      <c r="Q262" s="733"/>
      <c r="R262" s="733"/>
      <c r="S262" s="733"/>
      <c r="T262" s="733"/>
      <c r="U262" s="733"/>
      <c r="V262" s="733"/>
      <c r="W262" s="733"/>
      <c r="X262" s="733"/>
      <c r="Y262" s="733"/>
      <c r="Z262" s="733"/>
      <c r="AA262" s="719"/>
      <c r="AB262" s="719"/>
      <c r="AC262" s="719"/>
    </row>
    <row r="263" spans="1:68" ht="27" customHeight="1" x14ac:dyDescent="0.25">
      <c r="A263" s="54" t="s">
        <v>441</v>
      </c>
      <c r="B263" s="54" t="s">
        <v>442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28"/>
      <c r="R263" s="728"/>
      <c r="S263" s="728"/>
      <c r="T263" s="729"/>
      <c r="U263" s="34"/>
      <c r="V263" s="34"/>
      <c r="W263" s="35" t="s">
        <v>68</v>
      </c>
      <c r="X263" s="723">
        <v>0</v>
      </c>
      <c r="Y263" s="724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443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444</v>
      </c>
      <c r="B264" s="54" t="s">
        <v>445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92</v>
      </c>
      <c r="L264" s="32"/>
      <c r="M264" s="33" t="s">
        <v>419</v>
      </c>
      <c r="N264" s="33"/>
      <c r="O264" s="32">
        <v>55</v>
      </c>
      <c r="P264" s="8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28"/>
      <c r="R264" s="728"/>
      <c r="S264" s="728"/>
      <c r="T264" s="729"/>
      <c r="U264" s="34"/>
      <c r="V264" s="34"/>
      <c r="W264" s="35" t="s">
        <v>68</v>
      </c>
      <c r="X264" s="723">
        <v>0</v>
      </c>
      <c r="Y264" s="724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446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444</v>
      </c>
      <c r="B265" s="54" t="s">
        <v>447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28"/>
      <c r="R265" s="728"/>
      <c r="S265" s="728"/>
      <c r="T265" s="729"/>
      <c r="U265" s="34"/>
      <c r="V265" s="34"/>
      <c r="W265" s="35" t="s">
        <v>68</v>
      </c>
      <c r="X265" s="723">
        <v>0</v>
      </c>
      <c r="Y265" s="724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448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449</v>
      </c>
      <c r="B266" s="54" t="s">
        <v>450</v>
      </c>
      <c r="C266" s="31">
        <v>4301011313</v>
      </c>
      <c r="D266" s="730">
        <v>4607091385984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0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28"/>
      <c r="R266" s="728"/>
      <c r="S266" s="728"/>
      <c r="T266" s="729"/>
      <c r="U266" s="34"/>
      <c r="V266" s="34"/>
      <c r="W266" s="35" t="s">
        <v>68</v>
      </c>
      <c r="X266" s="723">
        <v>0</v>
      </c>
      <c r="Y266" s="724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451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452</v>
      </c>
      <c r="B267" s="54" t="s">
        <v>453</v>
      </c>
      <c r="C267" s="31">
        <v>4301011853</v>
      </c>
      <c r="D267" s="730">
        <v>4680115885851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28"/>
      <c r="R267" s="728"/>
      <c r="S267" s="728"/>
      <c r="T267" s="729"/>
      <c r="U267" s="34"/>
      <c r="V267" s="34"/>
      <c r="W267" s="35" t="s">
        <v>68</v>
      </c>
      <c r="X267" s="723">
        <v>0</v>
      </c>
      <c r="Y267" s="724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454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455</v>
      </c>
      <c r="B268" s="54" t="s">
        <v>456</v>
      </c>
      <c r="C268" s="31">
        <v>4301011319</v>
      </c>
      <c r="D268" s="730">
        <v>4607091387469</v>
      </c>
      <c r="E268" s="731"/>
      <c r="F268" s="722">
        <v>0.5</v>
      </c>
      <c r="G268" s="32">
        <v>10</v>
      </c>
      <c r="H268" s="722">
        <v>5</v>
      </c>
      <c r="I268" s="722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28"/>
      <c r="R268" s="728"/>
      <c r="S268" s="728"/>
      <c r="T268" s="729"/>
      <c r="U268" s="34"/>
      <c r="V268" s="34"/>
      <c r="W268" s="35" t="s">
        <v>68</v>
      </c>
      <c r="X268" s="723">
        <v>0</v>
      </c>
      <c r="Y268" s="724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457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458</v>
      </c>
      <c r="B269" s="54" t="s">
        <v>459</v>
      </c>
      <c r="C269" s="31">
        <v>4301011852</v>
      </c>
      <c r="D269" s="730">
        <v>4680115885844</v>
      </c>
      <c r="E269" s="731"/>
      <c r="F269" s="722">
        <v>0.4</v>
      </c>
      <c r="G269" s="32">
        <v>10</v>
      </c>
      <c r="H269" s="722">
        <v>4</v>
      </c>
      <c r="I269" s="722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28"/>
      <c r="R269" s="728"/>
      <c r="S269" s="728"/>
      <c r="T269" s="729"/>
      <c r="U269" s="34"/>
      <c r="V269" s="34"/>
      <c r="W269" s="35" t="s">
        <v>68</v>
      </c>
      <c r="X269" s="723">
        <v>0</v>
      </c>
      <c r="Y269" s="724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460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461</v>
      </c>
      <c r="B270" s="54" t="s">
        <v>462</v>
      </c>
      <c r="C270" s="31">
        <v>4301011316</v>
      </c>
      <c r="D270" s="730">
        <v>4607091387438</v>
      </c>
      <c r="E270" s="731"/>
      <c r="F270" s="722">
        <v>0.5</v>
      </c>
      <c r="G270" s="32">
        <v>10</v>
      </c>
      <c r="H270" s="722">
        <v>5</v>
      </c>
      <c r="I270" s="722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5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28"/>
      <c r="R270" s="728"/>
      <c r="S270" s="728"/>
      <c r="T270" s="729"/>
      <c r="U270" s="34"/>
      <c r="V270" s="34"/>
      <c r="W270" s="35" t="s">
        <v>68</v>
      </c>
      <c r="X270" s="723">
        <v>0</v>
      </c>
      <c r="Y270" s="724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463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464</v>
      </c>
      <c r="B271" s="54" t="s">
        <v>465</v>
      </c>
      <c r="C271" s="31">
        <v>4301011851</v>
      </c>
      <c r="D271" s="730">
        <v>4680115885820</v>
      </c>
      <c r="E271" s="731"/>
      <c r="F271" s="722">
        <v>0.4</v>
      </c>
      <c r="G271" s="32">
        <v>10</v>
      </c>
      <c r="H271" s="722">
        <v>4</v>
      </c>
      <c r="I271" s="722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28"/>
      <c r="R271" s="728"/>
      <c r="S271" s="728"/>
      <c r="T271" s="729"/>
      <c r="U271" s="34"/>
      <c r="V271" s="34"/>
      <c r="W271" s="35" t="s">
        <v>68</v>
      </c>
      <c r="X271" s="723">
        <v>0</v>
      </c>
      <c r="Y271" s="724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466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39"/>
      <c r="B272" s="733"/>
      <c r="C272" s="733"/>
      <c r="D272" s="733"/>
      <c r="E272" s="733"/>
      <c r="F272" s="733"/>
      <c r="G272" s="733"/>
      <c r="H272" s="733"/>
      <c r="I272" s="733"/>
      <c r="J272" s="733"/>
      <c r="K272" s="733"/>
      <c r="L272" s="733"/>
      <c r="M272" s="733"/>
      <c r="N272" s="733"/>
      <c r="O272" s="740"/>
      <c r="P272" s="734" t="s">
        <v>79</v>
      </c>
      <c r="Q272" s="735"/>
      <c r="R272" s="735"/>
      <c r="S272" s="735"/>
      <c r="T272" s="735"/>
      <c r="U272" s="735"/>
      <c r="V272" s="736"/>
      <c r="W272" s="37" t="s">
        <v>80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x14ac:dyDescent="0.2">
      <c r="A273" s="733"/>
      <c r="B273" s="733"/>
      <c r="C273" s="733"/>
      <c r="D273" s="733"/>
      <c r="E273" s="733"/>
      <c r="F273" s="733"/>
      <c r="G273" s="733"/>
      <c r="H273" s="733"/>
      <c r="I273" s="733"/>
      <c r="J273" s="733"/>
      <c r="K273" s="733"/>
      <c r="L273" s="733"/>
      <c r="M273" s="733"/>
      <c r="N273" s="733"/>
      <c r="O273" s="740"/>
      <c r="P273" s="734" t="s">
        <v>79</v>
      </c>
      <c r="Q273" s="735"/>
      <c r="R273" s="735"/>
      <c r="S273" s="735"/>
      <c r="T273" s="735"/>
      <c r="U273" s="735"/>
      <c r="V273" s="736"/>
      <c r="W273" s="37" t="s">
        <v>68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customHeight="1" x14ac:dyDescent="0.25">
      <c r="A274" s="803" t="s">
        <v>467</v>
      </c>
      <c r="B274" s="733"/>
      <c r="C274" s="733"/>
      <c r="D274" s="733"/>
      <c r="E274" s="733"/>
      <c r="F274" s="733"/>
      <c r="G274" s="733"/>
      <c r="H274" s="733"/>
      <c r="I274" s="733"/>
      <c r="J274" s="733"/>
      <c r="K274" s="733"/>
      <c r="L274" s="733"/>
      <c r="M274" s="733"/>
      <c r="N274" s="733"/>
      <c r="O274" s="733"/>
      <c r="P274" s="733"/>
      <c r="Q274" s="733"/>
      <c r="R274" s="733"/>
      <c r="S274" s="733"/>
      <c r="T274" s="733"/>
      <c r="U274" s="733"/>
      <c r="V274" s="733"/>
      <c r="W274" s="733"/>
      <c r="X274" s="733"/>
      <c r="Y274" s="733"/>
      <c r="Z274" s="733"/>
      <c r="AA274" s="718"/>
      <c r="AB274" s="718"/>
      <c r="AC274" s="718"/>
    </row>
    <row r="275" spans="1:68" ht="14.25" customHeight="1" x14ac:dyDescent="0.25">
      <c r="A275" s="732" t="s">
        <v>89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33"/>
      <c r="Y275" s="733"/>
      <c r="Z275" s="733"/>
      <c r="AA275" s="719"/>
      <c r="AB275" s="719"/>
      <c r="AC275" s="719"/>
    </row>
    <row r="276" spans="1:68" ht="37.5" customHeight="1" x14ac:dyDescent="0.25">
      <c r="A276" s="54" t="s">
        <v>468</v>
      </c>
      <c r="B276" s="54" t="s">
        <v>469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5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28"/>
      <c r="R276" s="728"/>
      <c r="S276" s="728"/>
      <c r="T276" s="729"/>
      <c r="U276" s="34"/>
      <c r="V276" s="34"/>
      <c r="W276" s="35" t="s">
        <v>68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409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39"/>
      <c r="B277" s="733"/>
      <c r="C277" s="733"/>
      <c r="D277" s="733"/>
      <c r="E277" s="733"/>
      <c r="F277" s="733"/>
      <c r="G277" s="733"/>
      <c r="H277" s="733"/>
      <c r="I277" s="733"/>
      <c r="J277" s="733"/>
      <c r="K277" s="733"/>
      <c r="L277" s="733"/>
      <c r="M277" s="733"/>
      <c r="N277" s="733"/>
      <c r="O277" s="740"/>
      <c r="P277" s="734" t="s">
        <v>79</v>
      </c>
      <c r="Q277" s="735"/>
      <c r="R277" s="735"/>
      <c r="S277" s="735"/>
      <c r="T277" s="735"/>
      <c r="U277" s="735"/>
      <c r="V277" s="736"/>
      <c r="W277" s="37" t="s">
        <v>80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x14ac:dyDescent="0.2">
      <c r="A278" s="733"/>
      <c r="B278" s="733"/>
      <c r="C278" s="733"/>
      <c r="D278" s="733"/>
      <c r="E278" s="733"/>
      <c r="F278" s="733"/>
      <c r="G278" s="733"/>
      <c r="H278" s="733"/>
      <c r="I278" s="733"/>
      <c r="J278" s="733"/>
      <c r="K278" s="733"/>
      <c r="L278" s="733"/>
      <c r="M278" s="733"/>
      <c r="N278" s="733"/>
      <c r="O278" s="740"/>
      <c r="P278" s="734" t="s">
        <v>79</v>
      </c>
      <c r="Q278" s="735"/>
      <c r="R278" s="735"/>
      <c r="S278" s="735"/>
      <c r="T278" s="735"/>
      <c r="U278" s="735"/>
      <c r="V278" s="736"/>
      <c r="W278" s="37" t="s">
        <v>68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customHeight="1" x14ac:dyDescent="0.25">
      <c r="A279" s="803" t="s">
        <v>470</v>
      </c>
      <c r="B279" s="733"/>
      <c r="C279" s="733"/>
      <c r="D279" s="733"/>
      <c r="E279" s="733"/>
      <c r="F279" s="733"/>
      <c r="G279" s="733"/>
      <c r="H279" s="733"/>
      <c r="I279" s="733"/>
      <c r="J279" s="733"/>
      <c r="K279" s="733"/>
      <c r="L279" s="733"/>
      <c r="M279" s="733"/>
      <c r="N279" s="733"/>
      <c r="O279" s="733"/>
      <c r="P279" s="733"/>
      <c r="Q279" s="733"/>
      <c r="R279" s="733"/>
      <c r="S279" s="733"/>
      <c r="T279" s="733"/>
      <c r="U279" s="733"/>
      <c r="V279" s="733"/>
      <c r="W279" s="733"/>
      <c r="X279" s="733"/>
      <c r="Y279" s="733"/>
      <c r="Z279" s="733"/>
      <c r="AA279" s="718"/>
      <c r="AB279" s="718"/>
      <c r="AC279" s="718"/>
    </row>
    <row r="280" spans="1:68" ht="14.25" customHeight="1" x14ac:dyDescent="0.25">
      <c r="A280" s="732" t="s">
        <v>89</v>
      </c>
      <c r="B280" s="733"/>
      <c r="C280" s="733"/>
      <c r="D280" s="733"/>
      <c r="E280" s="733"/>
      <c r="F280" s="733"/>
      <c r="G280" s="733"/>
      <c r="H280" s="733"/>
      <c r="I280" s="733"/>
      <c r="J280" s="733"/>
      <c r="K280" s="733"/>
      <c r="L280" s="733"/>
      <c r="M280" s="733"/>
      <c r="N280" s="733"/>
      <c r="O280" s="733"/>
      <c r="P280" s="733"/>
      <c r="Q280" s="733"/>
      <c r="R280" s="733"/>
      <c r="S280" s="733"/>
      <c r="T280" s="733"/>
      <c r="U280" s="733"/>
      <c r="V280" s="733"/>
      <c r="W280" s="733"/>
      <c r="X280" s="733"/>
      <c r="Y280" s="733"/>
      <c r="Z280" s="733"/>
      <c r="AA280" s="719"/>
      <c r="AB280" s="719"/>
      <c r="AC280" s="719"/>
    </row>
    <row r="281" spans="1:68" ht="27" customHeight="1" x14ac:dyDescent="0.25">
      <c r="A281" s="54" t="s">
        <v>471</v>
      </c>
      <c r="B281" s="54" t="s">
        <v>472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8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28"/>
      <c r="R281" s="728"/>
      <c r="S281" s="728"/>
      <c r="T281" s="729"/>
      <c r="U281" s="34"/>
      <c r="V281" s="34"/>
      <c r="W281" s="35" t="s">
        <v>68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473</v>
      </c>
      <c r="B282" s="54" t="s">
        <v>474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103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28"/>
      <c r="R282" s="728"/>
      <c r="S282" s="728"/>
      <c r="T282" s="729"/>
      <c r="U282" s="34"/>
      <c r="V282" s="34"/>
      <c r="W282" s="35" t="s">
        <v>68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9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28"/>
      <c r="R283" s="728"/>
      <c r="S283" s="728"/>
      <c r="T283" s="729"/>
      <c r="U283" s="34"/>
      <c r="V283" s="34"/>
      <c r="W283" s="35" t="s">
        <v>68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478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39"/>
      <c r="B284" s="733"/>
      <c r="C284" s="733"/>
      <c r="D284" s="733"/>
      <c r="E284" s="733"/>
      <c r="F284" s="733"/>
      <c r="G284" s="733"/>
      <c r="H284" s="733"/>
      <c r="I284" s="733"/>
      <c r="J284" s="733"/>
      <c r="K284" s="733"/>
      <c r="L284" s="733"/>
      <c r="M284" s="733"/>
      <c r="N284" s="733"/>
      <c r="O284" s="740"/>
      <c r="P284" s="734" t="s">
        <v>79</v>
      </c>
      <c r="Q284" s="735"/>
      <c r="R284" s="735"/>
      <c r="S284" s="735"/>
      <c r="T284" s="735"/>
      <c r="U284" s="735"/>
      <c r="V284" s="736"/>
      <c r="W284" s="37" t="s">
        <v>80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x14ac:dyDescent="0.2">
      <c r="A285" s="733"/>
      <c r="B285" s="733"/>
      <c r="C285" s="733"/>
      <c r="D285" s="733"/>
      <c r="E285" s="733"/>
      <c r="F285" s="733"/>
      <c r="G285" s="733"/>
      <c r="H285" s="733"/>
      <c r="I285" s="733"/>
      <c r="J285" s="733"/>
      <c r="K285" s="733"/>
      <c r="L285" s="733"/>
      <c r="M285" s="733"/>
      <c r="N285" s="733"/>
      <c r="O285" s="740"/>
      <c r="P285" s="734" t="s">
        <v>79</v>
      </c>
      <c r="Q285" s="735"/>
      <c r="R285" s="735"/>
      <c r="S285" s="735"/>
      <c r="T285" s="735"/>
      <c r="U285" s="735"/>
      <c r="V285" s="736"/>
      <c r="W285" s="37" t="s">
        <v>68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customHeight="1" x14ac:dyDescent="0.25">
      <c r="A286" s="803" t="s">
        <v>479</v>
      </c>
      <c r="B286" s="733"/>
      <c r="C286" s="733"/>
      <c r="D286" s="733"/>
      <c r="E286" s="733"/>
      <c r="F286" s="733"/>
      <c r="G286" s="733"/>
      <c r="H286" s="733"/>
      <c r="I286" s="733"/>
      <c r="J286" s="733"/>
      <c r="K286" s="733"/>
      <c r="L286" s="733"/>
      <c r="M286" s="733"/>
      <c r="N286" s="733"/>
      <c r="O286" s="733"/>
      <c r="P286" s="733"/>
      <c r="Q286" s="733"/>
      <c r="R286" s="733"/>
      <c r="S286" s="733"/>
      <c r="T286" s="733"/>
      <c r="U286" s="733"/>
      <c r="V286" s="733"/>
      <c r="W286" s="733"/>
      <c r="X286" s="733"/>
      <c r="Y286" s="733"/>
      <c r="Z286" s="733"/>
      <c r="AA286" s="718"/>
      <c r="AB286" s="718"/>
      <c r="AC286" s="718"/>
    </row>
    <row r="287" spans="1:68" ht="14.25" customHeight="1" x14ac:dyDescent="0.25">
      <c r="A287" s="732" t="s">
        <v>63</v>
      </c>
      <c r="B287" s="733"/>
      <c r="C287" s="733"/>
      <c r="D287" s="733"/>
      <c r="E287" s="733"/>
      <c r="F287" s="733"/>
      <c r="G287" s="733"/>
      <c r="H287" s="733"/>
      <c r="I287" s="733"/>
      <c r="J287" s="733"/>
      <c r="K287" s="733"/>
      <c r="L287" s="733"/>
      <c r="M287" s="733"/>
      <c r="N287" s="733"/>
      <c r="O287" s="733"/>
      <c r="P287" s="733"/>
      <c r="Q287" s="733"/>
      <c r="R287" s="733"/>
      <c r="S287" s="733"/>
      <c r="T287" s="733"/>
      <c r="U287" s="733"/>
      <c r="V287" s="733"/>
      <c r="W287" s="733"/>
      <c r="X287" s="733"/>
      <c r="Y287" s="733"/>
      <c r="Z287" s="733"/>
      <c r="AA287" s="719"/>
      <c r="AB287" s="719"/>
      <c r="AC287" s="719"/>
    </row>
    <row r="288" spans="1:68" ht="37.5" customHeight="1" x14ac:dyDescent="0.25">
      <c r="A288" s="54" t="s">
        <v>480</v>
      </c>
      <c r="B288" s="54" t="s">
        <v>481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28"/>
      <c r="R288" s="728"/>
      <c r="S288" s="728"/>
      <c r="T288" s="729"/>
      <c r="U288" s="34"/>
      <c r="V288" s="34"/>
      <c r="W288" s="35" t="s">
        <v>68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482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483</v>
      </c>
      <c r="B289" s="54" t="s">
        <v>484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8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28"/>
      <c r="R289" s="728"/>
      <c r="S289" s="728"/>
      <c r="T289" s="729"/>
      <c r="U289" s="34"/>
      <c r="V289" s="34"/>
      <c r="W289" s="35" t="s">
        <v>68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485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486</v>
      </c>
      <c r="B290" s="54" t="s">
        <v>487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66</v>
      </c>
      <c r="L290" s="32"/>
      <c r="M290" s="33" t="s">
        <v>130</v>
      </c>
      <c r="N290" s="33"/>
      <c r="O290" s="32">
        <v>40</v>
      </c>
      <c r="P290" s="7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28"/>
      <c r="R290" s="728"/>
      <c r="S290" s="728"/>
      <c r="T290" s="729"/>
      <c r="U290" s="34"/>
      <c r="V290" s="34"/>
      <c r="W290" s="35" t="s">
        <v>68</v>
      </c>
      <c r="X290" s="723">
        <v>0</v>
      </c>
      <c r="Y290" s="724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488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489</v>
      </c>
      <c r="B291" s="54" t="s">
        <v>490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28"/>
      <c r="R291" s="728"/>
      <c r="S291" s="728"/>
      <c r="T291" s="729"/>
      <c r="U291" s="34"/>
      <c r="V291" s="34"/>
      <c r="W291" s="35" t="s">
        <v>68</v>
      </c>
      <c r="X291" s="723">
        <v>0</v>
      </c>
      <c r="Y291" s="724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491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492</v>
      </c>
      <c r="B292" s="54" t="s">
        <v>493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28"/>
      <c r="R292" s="728"/>
      <c r="S292" s="728"/>
      <c r="T292" s="729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494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39"/>
      <c r="B293" s="733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40"/>
      <c r="P293" s="734" t="s">
        <v>79</v>
      </c>
      <c r="Q293" s="735"/>
      <c r="R293" s="735"/>
      <c r="S293" s="735"/>
      <c r="T293" s="735"/>
      <c r="U293" s="735"/>
      <c r="V293" s="736"/>
      <c r="W293" s="37" t="s">
        <v>80</v>
      </c>
      <c r="X293" s="725">
        <f>IFERROR(X288/H288,"0")+IFERROR(X289/H289,"0")+IFERROR(X290/H290,"0")+IFERROR(X291/H291,"0")+IFERROR(X292/H292,"0")</f>
        <v>0</v>
      </c>
      <c r="Y293" s="725">
        <f>IFERROR(Y288/H288,"0")+IFERROR(Y289/H289,"0")+IFERROR(Y290/H290,"0")+IFERROR(Y291/H291,"0")+IFERROR(Y292/H292,"0")</f>
        <v>0</v>
      </c>
      <c r="Z293" s="725">
        <f>IFERROR(IF(Z288="",0,Z288),"0")+IFERROR(IF(Z289="",0,Z289),"0")+IFERROR(IF(Z290="",0,Z290),"0")+IFERROR(IF(Z291="",0,Z291),"0")+IFERROR(IF(Z292="",0,Z292),"0")</f>
        <v>0</v>
      </c>
      <c r="AA293" s="726"/>
      <c r="AB293" s="726"/>
      <c r="AC293" s="726"/>
    </row>
    <row r="294" spans="1:68" x14ac:dyDescent="0.2">
      <c r="A294" s="733"/>
      <c r="B294" s="733"/>
      <c r="C294" s="733"/>
      <c r="D294" s="733"/>
      <c r="E294" s="733"/>
      <c r="F294" s="733"/>
      <c r="G294" s="733"/>
      <c r="H294" s="733"/>
      <c r="I294" s="733"/>
      <c r="J294" s="733"/>
      <c r="K294" s="733"/>
      <c r="L294" s="733"/>
      <c r="M294" s="733"/>
      <c r="N294" s="733"/>
      <c r="O294" s="740"/>
      <c r="P294" s="734" t="s">
        <v>79</v>
      </c>
      <c r="Q294" s="735"/>
      <c r="R294" s="735"/>
      <c r="S294" s="735"/>
      <c r="T294" s="735"/>
      <c r="U294" s="735"/>
      <c r="V294" s="736"/>
      <c r="W294" s="37" t="s">
        <v>68</v>
      </c>
      <c r="X294" s="725">
        <f>IFERROR(SUM(X288:X292),"0")</f>
        <v>0</v>
      </c>
      <c r="Y294" s="725">
        <f>IFERROR(SUM(Y288:Y292),"0")</f>
        <v>0</v>
      </c>
      <c r="Z294" s="37"/>
      <c r="AA294" s="726"/>
      <c r="AB294" s="726"/>
      <c r="AC294" s="726"/>
    </row>
    <row r="295" spans="1:68" ht="16.5" customHeight="1" x14ac:dyDescent="0.25">
      <c r="A295" s="803" t="s">
        <v>495</v>
      </c>
      <c r="B295" s="733"/>
      <c r="C295" s="733"/>
      <c r="D295" s="733"/>
      <c r="E295" s="733"/>
      <c r="F295" s="733"/>
      <c r="G295" s="733"/>
      <c r="H295" s="733"/>
      <c r="I295" s="733"/>
      <c r="J295" s="733"/>
      <c r="K295" s="733"/>
      <c r="L295" s="733"/>
      <c r="M295" s="733"/>
      <c r="N295" s="733"/>
      <c r="O295" s="733"/>
      <c r="P295" s="733"/>
      <c r="Q295" s="733"/>
      <c r="R295" s="733"/>
      <c r="S295" s="733"/>
      <c r="T295" s="733"/>
      <c r="U295" s="733"/>
      <c r="V295" s="733"/>
      <c r="W295" s="733"/>
      <c r="X295" s="733"/>
      <c r="Y295" s="733"/>
      <c r="Z295" s="733"/>
      <c r="AA295" s="718"/>
      <c r="AB295" s="718"/>
      <c r="AC295" s="718"/>
    </row>
    <row r="296" spans="1:68" ht="14.25" customHeight="1" x14ac:dyDescent="0.25">
      <c r="A296" s="732" t="s">
        <v>89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33"/>
      <c r="Y296" s="733"/>
      <c r="Z296" s="733"/>
      <c r="AA296" s="719"/>
      <c r="AB296" s="719"/>
      <c r="AC296" s="719"/>
    </row>
    <row r="297" spans="1:68" ht="27" customHeight="1" x14ac:dyDescent="0.25">
      <c r="A297" s="54" t="s">
        <v>496</v>
      </c>
      <c r="B297" s="54" t="s">
        <v>497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11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28"/>
      <c r="R297" s="728"/>
      <c r="S297" s="728"/>
      <c r="T297" s="729"/>
      <c r="U297" s="34"/>
      <c r="V297" s="34"/>
      <c r="W297" s="35" t="s">
        <v>68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498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39"/>
      <c r="B298" s="733"/>
      <c r="C298" s="733"/>
      <c r="D298" s="733"/>
      <c r="E298" s="733"/>
      <c r="F298" s="733"/>
      <c r="G298" s="733"/>
      <c r="H298" s="733"/>
      <c r="I298" s="733"/>
      <c r="J298" s="733"/>
      <c r="K298" s="733"/>
      <c r="L298" s="733"/>
      <c r="M298" s="733"/>
      <c r="N298" s="733"/>
      <c r="O298" s="740"/>
      <c r="P298" s="734" t="s">
        <v>79</v>
      </c>
      <c r="Q298" s="735"/>
      <c r="R298" s="735"/>
      <c r="S298" s="735"/>
      <c r="T298" s="735"/>
      <c r="U298" s="735"/>
      <c r="V298" s="736"/>
      <c r="W298" s="37" t="s">
        <v>80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x14ac:dyDescent="0.2">
      <c r="A299" s="733"/>
      <c r="B299" s="733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40"/>
      <c r="P299" s="734" t="s">
        <v>79</v>
      </c>
      <c r="Q299" s="735"/>
      <c r="R299" s="735"/>
      <c r="S299" s="735"/>
      <c r="T299" s="735"/>
      <c r="U299" s="735"/>
      <c r="V299" s="736"/>
      <c r="W299" s="37" t="s">
        <v>68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customHeight="1" x14ac:dyDescent="0.25">
      <c r="A300" s="732" t="s">
        <v>145</v>
      </c>
      <c r="B300" s="733"/>
      <c r="C300" s="733"/>
      <c r="D300" s="733"/>
      <c r="E300" s="733"/>
      <c r="F300" s="733"/>
      <c r="G300" s="733"/>
      <c r="H300" s="733"/>
      <c r="I300" s="733"/>
      <c r="J300" s="733"/>
      <c r="K300" s="733"/>
      <c r="L300" s="733"/>
      <c r="M300" s="733"/>
      <c r="N300" s="733"/>
      <c r="O300" s="733"/>
      <c r="P300" s="733"/>
      <c r="Q300" s="733"/>
      <c r="R300" s="733"/>
      <c r="S300" s="733"/>
      <c r="T300" s="733"/>
      <c r="U300" s="733"/>
      <c r="V300" s="733"/>
      <c r="W300" s="733"/>
      <c r="X300" s="733"/>
      <c r="Y300" s="733"/>
      <c r="Z300" s="733"/>
      <c r="AA300" s="719"/>
      <c r="AB300" s="719"/>
      <c r="AC300" s="719"/>
    </row>
    <row r="301" spans="1:68" ht="27" customHeight="1" x14ac:dyDescent="0.25">
      <c r="A301" s="54" t="s">
        <v>499</v>
      </c>
      <c r="B301" s="54" t="s">
        <v>500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108</v>
      </c>
      <c r="L301" s="32"/>
      <c r="M301" s="33" t="s">
        <v>67</v>
      </c>
      <c r="N301" s="33"/>
      <c r="O301" s="32">
        <v>40</v>
      </c>
      <c r="P301" s="105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28"/>
      <c r="R301" s="728"/>
      <c r="S301" s="728"/>
      <c r="T301" s="729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501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39"/>
      <c r="B302" s="733"/>
      <c r="C302" s="733"/>
      <c r="D302" s="733"/>
      <c r="E302" s="733"/>
      <c r="F302" s="733"/>
      <c r="G302" s="733"/>
      <c r="H302" s="733"/>
      <c r="I302" s="733"/>
      <c r="J302" s="733"/>
      <c r="K302" s="733"/>
      <c r="L302" s="733"/>
      <c r="M302" s="733"/>
      <c r="N302" s="733"/>
      <c r="O302" s="740"/>
      <c r="P302" s="734" t="s">
        <v>79</v>
      </c>
      <c r="Q302" s="735"/>
      <c r="R302" s="735"/>
      <c r="S302" s="735"/>
      <c r="T302" s="735"/>
      <c r="U302" s="735"/>
      <c r="V302" s="736"/>
      <c r="W302" s="37" t="s">
        <v>80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x14ac:dyDescent="0.2">
      <c r="A303" s="733"/>
      <c r="B303" s="733"/>
      <c r="C303" s="733"/>
      <c r="D303" s="733"/>
      <c r="E303" s="733"/>
      <c r="F303" s="733"/>
      <c r="G303" s="733"/>
      <c r="H303" s="733"/>
      <c r="I303" s="733"/>
      <c r="J303" s="733"/>
      <c r="K303" s="733"/>
      <c r="L303" s="733"/>
      <c r="M303" s="733"/>
      <c r="N303" s="733"/>
      <c r="O303" s="740"/>
      <c r="P303" s="734" t="s">
        <v>79</v>
      </c>
      <c r="Q303" s="735"/>
      <c r="R303" s="735"/>
      <c r="S303" s="735"/>
      <c r="T303" s="735"/>
      <c r="U303" s="735"/>
      <c r="V303" s="736"/>
      <c r="W303" s="37" t="s">
        <v>68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customHeight="1" x14ac:dyDescent="0.25">
      <c r="A304" s="732" t="s">
        <v>63</v>
      </c>
      <c r="B304" s="733"/>
      <c r="C304" s="733"/>
      <c r="D304" s="733"/>
      <c r="E304" s="733"/>
      <c r="F304" s="733"/>
      <c r="G304" s="733"/>
      <c r="H304" s="733"/>
      <c r="I304" s="733"/>
      <c r="J304" s="733"/>
      <c r="K304" s="733"/>
      <c r="L304" s="733"/>
      <c r="M304" s="733"/>
      <c r="N304" s="733"/>
      <c r="O304" s="733"/>
      <c r="P304" s="733"/>
      <c r="Q304" s="733"/>
      <c r="R304" s="733"/>
      <c r="S304" s="733"/>
      <c r="T304" s="733"/>
      <c r="U304" s="733"/>
      <c r="V304" s="733"/>
      <c r="W304" s="733"/>
      <c r="X304" s="733"/>
      <c r="Y304" s="733"/>
      <c r="Z304" s="733"/>
      <c r="AA304" s="719"/>
      <c r="AB304" s="719"/>
      <c r="AC304" s="719"/>
    </row>
    <row r="305" spans="1:68" ht="27" customHeight="1" x14ac:dyDescent="0.25">
      <c r="A305" s="54" t="s">
        <v>502</v>
      </c>
      <c r="B305" s="54" t="s">
        <v>503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9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28"/>
      <c r="R305" s="728"/>
      <c r="S305" s="728"/>
      <c r="T305" s="729"/>
      <c r="U305" s="34"/>
      <c r="V305" s="34"/>
      <c r="W305" s="35" t="s">
        <v>68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504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39"/>
      <c r="B306" s="733"/>
      <c r="C306" s="733"/>
      <c r="D306" s="733"/>
      <c r="E306" s="733"/>
      <c r="F306" s="733"/>
      <c r="G306" s="733"/>
      <c r="H306" s="733"/>
      <c r="I306" s="733"/>
      <c r="J306" s="733"/>
      <c r="K306" s="733"/>
      <c r="L306" s="733"/>
      <c r="M306" s="733"/>
      <c r="N306" s="733"/>
      <c r="O306" s="740"/>
      <c r="P306" s="734" t="s">
        <v>79</v>
      </c>
      <c r="Q306" s="735"/>
      <c r="R306" s="735"/>
      <c r="S306" s="735"/>
      <c r="T306" s="735"/>
      <c r="U306" s="735"/>
      <c r="V306" s="736"/>
      <c r="W306" s="37" t="s">
        <v>80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x14ac:dyDescent="0.2">
      <c r="A307" s="733"/>
      <c r="B307" s="733"/>
      <c r="C307" s="733"/>
      <c r="D307" s="733"/>
      <c r="E307" s="733"/>
      <c r="F307" s="733"/>
      <c r="G307" s="733"/>
      <c r="H307" s="733"/>
      <c r="I307" s="733"/>
      <c r="J307" s="733"/>
      <c r="K307" s="733"/>
      <c r="L307" s="733"/>
      <c r="M307" s="733"/>
      <c r="N307" s="733"/>
      <c r="O307" s="740"/>
      <c r="P307" s="734" t="s">
        <v>79</v>
      </c>
      <c r="Q307" s="735"/>
      <c r="R307" s="735"/>
      <c r="S307" s="735"/>
      <c r="T307" s="735"/>
      <c r="U307" s="735"/>
      <c r="V307" s="736"/>
      <c r="W307" s="37" t="s">
        <v>68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customHeight="1" x14ac:dyDescent="0.25">
      <c r="A308" s="803" t="s">
        <v>505</v>
      </c>
      <c r="B308" s="733"/>
      <c r="C308" s="733"/>
      <c r="D308" s="733"/>
      <c r="E308" s="733"/>
      <c r="F308" s="733"/>
      <c r="G308" s="733"/>
      <c r="H308" s="733"/>
      <c r="I308" s="733"/>
      <c r="J308" s="733"/>
      <c r="K308" s="733"/>
      <c r="L308" s="733"/>
      <c r="M308" s="733"/>
      <c r="N308" s="733"/>
      <c r="O308" s="733"/>
      <c r="P308" s="733"/>
      <c r="Q308" s="733"/>
      <c r="R308" s="733"/>
      <c r="S308" s="733"/>
      <c r="T308" s="733"/>
      <c r="U308" s="733"/>
      <c r="V308" s="733"/>
      <c r="W308" s="733"/>
      <c r="X308" s="733"/>
      <c r="Y308" s="733"/>
      <c r="Z308" s="733"/>
      <c r="AA308" s="718"/>
      <c r="AB308" s="718"/>
      <c r="AC308" s="718"/>
    </row>
    <row r="309" spans="1:68" ht="14.25" customHeight="1" x14ac:dyDescent="0.25">
      <c r="A309" s="732" t="s">
        <v>89</v>
      </c>
      <c r="B309" s="733"/>
      <c r="C309" s="733"/>
      <c r="D309" s="733"/>
      <c r="E309" s="733"/>
      <c r="F309" s="733"/>
      <c r="G309" s="733"/>
      <c r="H309" s="733"/>
      <c r="I309" s="733"/>
      <c r="J309" s="733"/>
      <c r="K309" s="733"/>
      <c r="L309" s="733"/>
      <c r="M309" s="733"/>
      <c r="N309" s="733"/>
      <c r="O309" s="733"/>
      <c r="P309" s="733"/>
      <c r="Q309" s="733"/>
      <c r="R309" s="733"/>
      <c r="S309" s="733"/>
      <c r="T309" s="733"/>
      <c r="U309" s="733"/>
      <c r="V309" s="733"/>
      <c r="W309" s="733"/>
      <c r="X309" s="733"/>
      <c r="Y309" s="733"/>
      <c r="Z309" s="733"/>
      <c r="AA309" s="719"/>
      <c r="AB309" s="719"/>
      <c r="AC309" s="719"/>
    </row>
    <row r="310" spans="1:68" ht="27" customHeight="1" x14ac:dyDescent="0.25">
      <c r="A310" s="54" t="s">
        <v>506</v>
      </c>
      <c r="B310" s="54" t="s">
        <v>507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28"/>
      <c r="R310" s="728"/>
      <c r="S310" s="728"/>
      <c r="T310" s="729"/>
      <c r="U310" s="34"/>
      <c r="V310" s="34"/>
      <c r="W310" s="35" t="s">
        <v>68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508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39"/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40"/>
      <c r="P311" s="734" t="s">
        <v>79</v>
      </c>
      <c r="Q311" s="735"/>
      <c r="R311" s="735"/>
      <c r="S311" s="735"/>
      <c r="T311" s="735"/>
      <c r="U311" s="735"/>
      <c r="V311" s="736"/>
      <c r="W311" s="37" t="s">
        <v>80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x14ac:dyDescent="0.2">
      <c r="A312" s="733"/>
      <c r="B312" s="733"/>
      <c r="C312" s="733"/>
      <c r="D312" s="733"/>
      <c r="E312" s="733"/>
      <c r="F312" s="733"/>
      <c r="G312" s="733"/>
      <c r="H312" s="733"/>
      <c r="I312" s="733"/>
      <c r="J312" s="733"/>
      <c r="K312" s="733"/>
      <c r="L312" s="733"/>
      <c r="M312" s="733"/>
      <c r="N312" s="733"/>
      <c r="O312" s="740"/>
      <c r="P312" s="734" t="s">
        <v>79</v>
      </c>
      <c r="Q312" s="735"/>
      <c r="R312" s="735"/>
      <c r="S312" s="735"/>
      <c r="T312" s="735"/>
      <c r="U312" s="735"/>
      <c r="V312" s="736"/>
      <c r="W312" s="37" t="s">
        <v>68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customHeight="1" x14ac:dyDescent="0.25">
      <c r="A313" s="732" t="s">
        <v>145</v>
      </c>
      <c r="B313" s="733"/>
      <c r="C313" s="733"/>
      <c r="D313" s="733"/>
      <c r="E313" s="733"/>
      <c r="F313" s="733"/>
      <c r="G313" s="733"/>
      <c r="H313" s="733"/>
      <c r="I313" s="733"/>
      <c r="J313" s="733"/>
      <c r="K313" s="733"/>
      <c r="L313" s="733"/>
      <c r="M313" s="733"/>
      <c r="N313" s="733"/>
      <c r="O313" s="733"/>
      <c r="P313" s="733"/>
      <c r="Q313" s="733"/>
      <c r="R313" s="733"/>
      <c r="S313" s="733"/>
      <c r="T313" s="733"/>
      <c r="U313" s="733"/>
      <c r="V313" s="733"/>
      <c r="W313" s="733"/>
      <c r="X313" s="733"/>
      <c r="Y313" s="733"/>
      <c r="Z313" s="733"/>
      <c r="AA313" s="719"/>
      <c r="AB313" s="719"/>
      <c r="AC313" s="719"/>
    </row>
    <row r="314" spans="1:68" ht="27" customHeight="1" x14ac:dyDescent="0.25">
      <c r="A314" s="54" t="s">
        <v>509</v>
      </c>
      <c r="B314" s="54" t="s">
        <v>510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108</v>
      </c>
      <c r="L314" s="32"/>
      <c r="M314" s="33" t="s">
        <v>67</v>
      </c>
      <c r="N314" s="33"/>
      <c r="O314" s="32">
        <v>40</v>
      </c>
      <c r="P314" s="101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28"/>
      <c r="R314" s="728"/>
      <c r="S314" s="728"/>
      <c r="T314" s="729"/>
      <c r="U314" s="34"/>
      <c r="V314" s="34"/>
      <c r="W314" s="35" t="s">
        <v>68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511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39"/>
      <c r="B315" s="733"/>
      <c r="C315" s="733"/>
      <c r="D315" s="733"/>
      <c r="E315" s="733"/>
      <c r="F315" s="733"/>
      <c r="G315" s="733"/>
      <c r="H315" s="733"/>
      <c r="I315" s="733"/>
      <c r="J315" s="733"/>
      <c r="K315" s="733"/>
      <c r="L315" s="733"/>
      <c r="M315" s="733"/>
      <c r="N315" s="733"/>
      <c r="O315" s="740"/>
      <c r="P315" s="734" t="s">
        <v>79</v>
      </c>
      <c r="Q315" s="735"/>
      <c r="R315" s="735"/>
      <c r="S315" s="735"/>
      <c r="T315" s="735"/>
      <c r="U315" s="735"/>
      <c r="V315" s="736"/>
      <c r="W315" s="37" t="s">
        <v>80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x14ac:dyDescent="0.2">
      <c r="A316" s="733"/>
      <c r="B316" s="733"/>
      <c r="C316" s="733"/>
      <c r="D316" s="733"/>
      <c r="E316" s="733"/>
      <c r="F316" s="733"/>
      <c r="G316" s="733"/>
      <c r="H316" s="733"/>
      <c r="I316" s="733"/>
      <c r="J316" s="733"/>
      <c r="K316" s="733"/>
      <c r="L316" s="733"/>
      <c r="M316" s="733"/>
      <c r="N316" s="733"/>
      <c r="O316" s="740"/>
      <c r="P316" s="734" t="s">
        <v>79</v>
      </c>
      <c r="Q316" s="735"/>
      <c r="R316" s="735"/>
      <c r="S316" s="735"/>
      <c r="T316" s="735"/>
      <c r="U316" s="735"/>
      <c r="V316" s="736"/>
      <c r="W316" s="37" t="s">
        <v>68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customHeight="1" x14ac:dyDescent="0.25">
      <c r="A317" s="732" t="s">
        <v>63</v>
      </c>
      <c r="B317" s="733"/>
      <c r="C317" s="733"/>
      <c r="D317" s="733"/>
      <c r="E317" s="733"/>
      <c r="F317" s="733"/>
      <c r="G317" s="733"/>
      <c r="H317" s="733"/>
      <c r="I317" s="733"/>
      <c r="J317" s="733"/>
      <c r="K317" s="733"/>
      <c r="L317" s="733"/>
      <c r="M317" s="733"/>
      <c r="N317" s="733"/>
      <c r="O317" s="733"/>
      <c r="P317" s="733"/>
      <c r="Q317" s="733"/>
      <c r="R317" s="733"/>
      <c r="S317" s="733"/>
      <c r="T317" s="733"/>
      <c r="U317" s="733"/>
      <c r="V317" s="733"/>
      <c r="W317" s="733"/>
      <c r="X317" s="733"/>
      <c r="Y317" s="733"/>
      <c r="Z317" s="733"/>
      <c r="AA317" s="719"/>
      <c r="AB317" s="719"/>
      <c r="AC317" s="719"/>
    </row>
    <row r="318" spans="1:68" ht="27" customHeight="1" x14ac:dyDescent="0.25">
      <c r="A318" s="54" t="s">
        <v>512</v>
      </c>
      <c r="B318" s="54" t="s">
        <v>513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99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28"/>
      <c r="R318" s="728"/>
      <c r="S318" s="728"/>
      <c r="T318" s="729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514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515</v>
      </c>
      <c r="B319" s="54" t="s">
        <v>516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112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28"/>
      <c r="R319" s="728"/>
      <c r="S319" s="728"/>
      <c r="T319" s="729"/>
      <c r="U319" s="34"/>
      <c r="V319" s="34"/>
      <c r="W319" s="35" t="s">
        <v>68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517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39"/>
      <c r="B320" s="733"/>
      <c r="C320" s="733"/>
      <c r="D320" s="733"/>
      <c r="E320" s="733"/>
      <c r="F320" s="733"/>
      <c r="G320" s="733"/>
      <c r="H320" s="733"/>
      <c r="I320" s="733"/>
      <c r="J320" s="733"/>
      <c r="K320" s="733"/>
      <c r="L320" s="733"/>
      <c r="M320" s="733"/>
      <c r="N320" s="733"/>
      <c r="O320" s="740"/>
      <c r="P320" s="734" t="s">
        <v>79</v>
      </c>
      <c r="Q320" s="735"/>
      <c r="R320" s="735"/>
      <c r="S320" s="735"/>
      <c r="T320" s="735"/>
      <c r="U320" s="735"/>
      <c r="V320" s="736"/>
      <c r="W320" s="37" t="s">
        <v>80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x14ac:dyDescent="0.2">
      <c r="A321" s="733"/>
      <c r="B321" s="733"/>
      <c r="C321" s="733"/>
      <c r="D321" s="733"/>
      <c r="E321" s="733"/>
      <c r="F321" s="733"/>
      <c r="G321" s="733"/>
      <c r="H321" s="733"/>
      <c r="I321" s="733"/>
      <c r="J321" s="733"/>
      <c r="K321" s="733"/>
      <c r="L321" s="733"/>
      <c r="M321" s="733"/>
      <c r="N321" s="733"/>
      <c r="O321" s="740"/>
      <c r="P321" s="734" t="s">
        <v>79</v>
      </c>
      <c r="Q321" s="735"/>
      <c r="R321" s="735"/>
      <c r="S321" s="735"/>
      <c r="T321" s="735"/>
      <c r="U321" s="735"/>
      <c r="V321" s="736"/>
      <c r="W321" s="37" t="s">
        <v>68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customHeight="1" x14ac:dyDescent="0.25">
      <c r="A322" s="803" t="s">
        <v>518</v>
      </c>
      <c r="B322" s="733"/>
      <c r="C322" s="733"/>
      <c r="D322" s="733"/>
      <c r="E322" s="733"/>
      <c r="F322" s="733"/>
      <c r="G322" s="733"/>
      <c r="H322" s="733"/>
      <c r="I322" s="733"/>
      <c r="J322" s="733"/>
      <c r="K322" s="733"/>
      <c r="L322" s="733"/>
      <c r="M322" s="733"/>
      <c r="N322" s="733"/>
      <c r="O322" s="733"/>
      <c r="P322" s="733"/>
      <c r="Q322" s="733"/>
      <c r="R322" s="733"/>
      <c r="S322" s="733"/>
      <c r="T322" s="733"/>
      <c r="U322" s="733"/>
      <c r="V322" s="733"/>
      <c r="W322" s="733"/>
      <c r="X322" s="733"/>
      <c r="Y322" s="733"/>
      <c r="Z322" s="733"/>
      <c r="AA322" s="718"/>
      <c r="AB322" s="718"/>
      <c r="AC322" s="718"/>
    </row>
    <row r="323" spans="1:68" ht="14.25" customHeight="1" x14ac:dyDescent="0.25">
      <c r="A323" s="732" t="s">
        <v>89</v>
      </c>
      <c r="B323" s="733"/>
      <c r="C323" s="733"/>
      <c r="D323" s="733"/>
      <c r="E323" s="733"/>
      <c r="F323" s="733"/>
      <c r="G323" s="733"/>
      <c r="H323" s="733"/>
      <c r="I323" s="733"/>
      <c r="J323" s="733"/>
      <c r="K323" s="733"/>
      <c r="L323" s="733"/>
      <c r="M323" s="733"/>
      <c r="N323" s="733"/>
      <c r="O323" s="733"/>
      <c r="P323" s="733"/>
      <c r="Q323" s="733"/>
      <c r="R323" s="733"/>
      <c r="S323" s="733"/>
      <c r="T323" s="733"/>
      <c r="U323" s="733"/>
      <c r="V323" s="733"/>
      <c r="W323" s="733"/>
      <c r="X323" s="733"/>
      <c r="Y323" s="733"/>
      <c r="Z323" s="733"/>
      <c r="AA323" s="719"/>
      <c r="AB323" s="719"/>
      <c r="AC323" s="719"/>
    </row>
    <row r="324" spans="1:68" ht="27" customHeight="1" x14ac:dyDescent="0.25">
      <c r="A324" s="54" t="s">
        <v>519</v>
      </c>
      <c r="B324" s="54" t="s">
        <v>520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4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28"/>
      <c r="R324" s="728"/>
      <c r="S324" s="728"/>
      <c r="T324" s="729"/>
      <c r="U324" s="34"/>
      <c r="V324" s="34"/>
      <c r="W324" s="35" t="s">
        <v>68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409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39"/>
      <c r="B325" s="733"/>
      <c r="C325" s="733"/>
      <c r="D325" s="733"/>
      <c r="E325" s="733"/>
      <c r="F325" s="733"/>
      <c r="G325" s="733"/>
      <c r="H325" s="733"/>
      <c r="I325" s="733"/>
      <c r="J325" s="733"/>
      <c r="K325" s="733"/>
      <c r="L325" s="733"/>
      <c r="M325" s="733"/>
      <c r="N325" s="733"/>
      <c r="O325" s="740"/>
      <c r="P325" s="734" t="s">
        <v>79</v>
      </c>
      <c r="Q325" s="735"/>
      <c r="R325" s="735"/>
      <c r="S325" s="735"/>
      <c r="T325" s="735"/>
      <c r="U325" s="735"/>
      <c r="V325" s="736"/>
      <c r="W325" s="37" t="s">
        <v>80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x14ac:dyDescent="0.2">
      <c r="A326" s="733"/>
      <c r="B326" s="733"/>
      <c r="C326" s="733"/>
      <c r="D326" s="733"/>
      <c r="E326" s="733"/>
      <c r="F326" s="733"/>
      <c r="G326" s="733"/>
      <c r="H326" s="733"/>
      <c r="I326" s="733"/>
      <c r="J326" s="733"/>
      <c r="K326" s="733"/>
      <c r="L326" s="733"/>
      <c r="M326" s="733"/>
      <c r="N326" s="733"/>
      <c r="O326" s="740"/>
      <c r="P326" s="734" t="s">
        <v>79</v>
      </c>
      <c r="Q326" s="735"/>
      <c r="R326" s="735"/>
      <c r="S326" s="735"/>
      <c r="T326" s="735"/>
      <c r="U326" s="735"/>
      <c r="V326" s="736"/>
      <c r="W326" s="37" t="s">
        <v>68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customHeight="1" x14ac:dyDescent="0.25">
      <c r="A327" s="732" t="s">
        <v>145</v>
      </c>
      <c r="B327" s="733"/>
      <c r="C327" s="733"/>
      <c r="D327" s="733"/>
      <c r="E327" s="733"/>
      <c r="F327" s="733"/>
      <c r="G327" s="733"/>
      <c r="H327" s="733"/>
      <c r="I327" s="733"/>
      <c r="J327" s="733"/>
      <c r="K327" s="733"/>
      <c r="L327" s="733"/>
      <c r="M327" s="733"/>
      <c r="N327" s="733"/>
      <c r="O327" s="733"/>
      <c r="P327" s="733"/>
      <c r="Q327" s="733"/>
      <c r="R327" s="733"/>
      <c r="S327" s="733"/>
      <c r="T327" s="733"/>
      <c r="U327" s="733"/>
      <c r="V327" s="733"/>
      <c r="W327" s="733"/>
      <c r="X327" s="733"/>
      <c r="Y327" s="733"/>
      <c r="Z327" s="733"/>
      <c r="AA327" s="719"/>
      <c r="AB327" s="719"/>
      <c r="AC327" s="719"/>
    </row>
    <row r="328" spans="1:68" ht="27" customHeight="1" x14ac:dyDescent="0.25">
      <c r="A328" s="54" t="s">
        <v>521</v>
      </c>
      <c r="B328" s="54" t="s">
        <v>522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108</v>
      </c>
      <c r="L328" s="32"/>
      <c r="M328" s="33" t="s">
        <v>67</v>
      </c>
      <c r="N328" s="33"/>
      <c r="O328" s="32">
        <v>40</v>
      </c>
      <c r="P328" s="75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28"/>
      <c r="R328" s="728"/>
      <c r="S328" s="728"/>
      <c r="T328" s="729"/>
      <c r="U328" s="34"/>
      <c r="V328" s="34"/>
      <c r="W328" s="35" t="s">
        <v>68</v>
      </c>
      <c r="X328" s="723">
        <v>0</v>
      </c>
      <c r="Y328" s="724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523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108</v>
      </c>
      <c r="L329" s="32"/>
      <c r="M329" s="33" t="s">
        <v>67</v>
      </c>
      <c r="N329" s="33"/>
      <c r="O329" s="32">
        <v>40</v>
      </c>
      <c r="P329" s="79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28"/>
      <c r="R329" s="728"/>
      <c r="S329" s="728"/>
      <c r="T329" s="729"/>
      <c r="U329" s="34"/>
      <c r="V329" s="34"/>
      <c r="W329" s="35" t="s">
        <v>68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523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39"/>
      <c r="B330" s="733"/>
      <c r="C330" s="733"/>
      <c r="D330" s="733"/>
      <c r="E330" s="733"/>
      <c r="F330" s="733"/>
      <c r="G330" s="733"/>
      <c r="H330" s="733"/>
      <c r="I330" s="733"/>
      <c r="J330" s="733"/>
      <c r="K330" s="733"/>
      <c r="L330" s="733"/>
      <c r="M330" s="733"/>
      <c r="N330" s="733"/>
      <c r="O330" s="740"/>
      <c r="P330" s="734" t="s">
        <v>79</v>
      </c>
      <c r="Q330" s="735"/>
      <c r="R330" s="735"/>
      <c r="S330" s="735"/>
      <c r="T330" s="735"/>
      <c r="U330" s="735"/>
      <c r="V330" s="736"/>
      <c r="W330" s="37" t="s">
        <v>80</v>
      </c>
      <c r="X330" s="725">
        <f>IFERROR(X328/H328,"0")+IFERROR(X329/H329,"0")</f>
        <v>0</v>
      </c>
      <c r="Y330" s="725">
        <f>IFERROR(Y328/H328,"0")+IFERROR(Y329/H329,"0")</f>
        <v>0</v>
      </c>
      <c r="Z330" s="725">
        <f>IFERROR(IF(Z328="",0,Z328),"0")+IFERROR(IF(Z329="",0,Z329),"0")</f>
        <v>0</v>
      </c>
      <c r="AA330" s="726"/>
      <c r="AB330" s="726"/>
      <c r="AC330" s="726"/>
    </row>
    <row r="331" spans="1:68" x14ac:dyDescent="0.2">
      <c r="A331" s="733"/>
      <c r="B331" s="733"/>
      <c r="C331" s="733"/>
      <c r="D331" s="733"/>
      <c r="E331" s="733"/>
      <c r="F331" s="733"/>
      <c r="G331" s="733"/>
      <c r="H331" s="733"/>
      <c r="I331" s="733"/>
      <c r="J331" s="733"/>
      <c r="K331" s="733"/>
      <c r="L331" s="733"/>
      <c r="M331" s="733"/>
      <c r="N331" s="733"/>
      <c r="O331" s="740"/>
      <c r="P331" s="734" t="s">
        <v>79</v>
      </c>
      <c r="Q331" s="735"/>
      <c r="R331" s="735"/>
      <c r="S331" s="735"/>
      <c r="T331" s="735"/>
      <c r="U331" s="735"/>
      <c r="V331" s="736"/>
      <c r="W331" s="37" t="s">
        <v>68</v>
      </c>
      <c r="X331" s="725">
        <f>IFERROR(SUM(X328:X329),"0")</f>
        <v>0</v>
      </c>
      <c r="Y331" s="725">
        <f>IFERROR(SUM(Y328:Y329),"0")</f>
        <v>0</v>
      </c>
      <c r="Z331" s="37"/>
      <c r="AA331" s="726"/>
      <c r="AB331" s="726"/>
      <c r="AC331" s="726"/>
    </row>
    <row r="332" spans="1:68" ht="14.25" customHeight="1" x14ac:dyDescent="0.25">
      <c r="A332" s="732" t="s">
        <v>63</v>
      </c>
      <c r="B332" s="733"/>
      <c r="C332" s="733"/>
      <c r="D332" s="733"/>
      <c r="E332" s="733"/>
      <c r="F332" s="733"/>
      <c r="G332" s="733"/>
      <c r="H332" s="733"/>
      <c r="I332" s="733"/>
      <c r="J332" s="733"/>
      <c r="K332" s="733"/>
      <c r="L332" s="733"/>
      <c r="M332" s="733"/>
      <c r="N332" s="733"/>
      <c r="O332" s="733"/>
      <c r="P332" s="733"/>
      <c r="Q332" s="733"/>
      <c r="R332" s="733"/>
      <c r="S332" s="733"/>
      <c r="T332" s="733"/>
      <c r="U332" s="733"/>
      <c r="V332" s="733"/>
      <c r="W332" s="733"/>
      <c r="X332" s="733"/>
      <c r="Y332" s="733"/>
      <c r="Z332" s="733"/>
      <c r="AA332" s="719"/>
      <c r="AB332" s="719"/>
      <c r="AC332" s="719"/>
    </row>
    <row r="333" spans="1:68" ht="27" customHeight="1" x14ac:dyDescent="0.25">
      <c r="A333" s="54" t="s">
        <v>526</v>
      </c>
      <c r="B333" s="54" t="s">
        <v>527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103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28"/>
      <c r="R333" s="728"/>
      <c r="S333" s="728"/>
      <c r="T333" s="729"/>
      <c r="U333" s="34"/>
      <c r="V333" s="34"/>
      <c r="W333" s="35" t="s">
        <v>68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528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39"/>
      <c r="B334" s="733"/>
      <c r="C334" s="733"/>
      <c r="D334" s="733"/>
      <c r="E334" s="733"/>
      <c r="F334" s="733"/>
      <c r="G334" s="733"/>
      <c r="H334" s="733"/>
      <c r="I334" s="733"/>
      <c r="J334" s="733"/>
      <c r="K334" s="733"/>
      <c r="L334" s="733"/>
      <c r="M334" s="733"/>
      <c r="N334" s="733"/>
      <c r="O334" s="740"/>
      <c r="P334" s="734" t="s">
        <v>79</v>
      </c>
      <c r="Q334" s="735"/>
      <c r="R334" s="735"/>
      <c r="S334" s="735"/>
      <c r="T334" s="735"/>
      <c r="U334" s="735"/>
      <c r="V334" s="736"/>
      <c r="W334" s="37" t="s">
        <v>80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x14ac:dyDescent="0.2">
      <c r="A335" s="733"/>
      <c r="B335" s="733"/>
      <c r="C335" s="733"/>
      <c r="D335" s="733"/>
      <c r="E335" s="733"/>
      <c r="F335" s="733"/>
      <c r="G335" s="733"/>
      <c r="H335" s="733"/>
      <c r="I335" s="733"/>
      <c r="J335" s="733"/>
      <c r="K335" s="733"/>
      <c r="L335" s="733"/>
      <c r="M335" s="733"/>
      <c r="N335" s="733"/>
      <c r="O335" s="740"/>
      <c r="P335" s="734" t="s">
        <v>79</v>
      </c>
      <c r="Q335" s="735"/>
      <c r="R335" s="735"/>
      <c r="S335" s="735"/>
      <c r="T335" s="735"/>
      <c r="U335" s="735"/>
      <c r="V335" s="736"/>
      <c r="W335" s="37" t="s">
        <v>68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customHeight="1" x14ac:dyDescent="0.25">
      <c r="A336" s="803" t="s">
        <v>529</v>
      </c>
      <c r="B336" s="733"/>
      <c r="C336" s="733"/>
      <c r="D336" s="733"/>
      <c r="E336" s="733"/>
      <c r="F336" s="733"/>
      <c r="G336" s="733"/>
      <c r="H336" s="733"/>
      <c r="I336" s="733"/>
      <c r="J336" s="733"/>
      <c r="K336" s="733"/>
      <c r="L336" s="733"/>
      <c r="M336" s="733"/>
      <c r="N336" s="733"/>
      <c r="O336" s="733"/>
      <c r="P336" s="733"/>
      <c r="Q336" s="733"/>
      <c r="R336" s="733"/>
      <c r="S336" s="733"/>
      <c r="T336" s="733"/>
      <c r="U336" s="733"/>
      <c r="V336" s="733"/>
      <c r="W336" s="733"/>
      <c r="X336" s="733"/>
      <c r="Y336" s="733"/>
      <c r="Z336" s="733"/>
      <c r="AA336" s="718"/>
      <c r="AB336" s="718"/>
      <c r="AC336" s="718"/>
    </row>
    <row r="337" spans="1:68" ht="14.25" customHeight="1" x14ac:dyDescent="0.25">
      <c r="A337" s="732" t="s">
        <v>89</v>
      </c>
      <c r="B337" s="733"/>
      <c r="C337" s="733"/>
      <c r="D337" s="733"/>
      <c r="E337" s="733"/>
      <c r="F337" s="733"/>
      <c r="G337" s="733"/>
      <c r="H337" s="733"/>
      <c r="I337" s="733"/>
      <c r="J337" s="733"/>
      <c r="K337" s="733"/>
      <c r="L337" s="733"/>
      <c r="M337" s="733"/>
      <c r="N337" s="733"/>
      <c r="O337" s="733"/>
      <c r="P337" s="733"/>
      <c r="Q337" s="733"/>
      <c r="R337" s="733"/>
      <c r="S337" s="733"/>
      <c r="T337" s="733"/>
      <c r="U337" s="733"/>
      <c r="V337" s="733"/>
      <c r="W337" s="733"/>
      <c r="X337" s="733"/>
      <c r="Y337" s="733"/>
      <c r="Z337" s="733"/>
      <c r="AA337" s="719"/>
      <c r="AB337" s="719"/>
      <c r="AC337" s="719"/>
    </row>
    <row r="338" spans="1:68" ht="16.5" customHeight="1" x14ac:dyDescent="0.25">
      <c r="A338" s="54" t="s">
        <v>530</v>
      </c>
      <c r="B338" s="54" t="s">
        <v>531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108</v>
      </c>
      <c r="L338" s="32"/>
      <c r="M338" s="33" t="s">
        <v>101</v>
      </c>
      <c r="N338" s="33"/>
      <c r="O338" s="32">
        <v>55</v>
      </c>
      <c r="P338" s="114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28"/>
      <c r="R338" s="728"/>
      <c r="S338" s="728"/>
      <c r="T338" s="729"/>
      <c r="U338" s="34"/>
      <c r="V338" s="34"/>
      <c r="W338" s="35" t="s">
        <v>68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532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39"/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40"/>
      <c r="P339" s="734" t="s">
        <v>79</v>
      </c>
      <c r="Q339" s="735"/>
      <c r="R339" s="735"/>
      <c r="S339" s="735"/>
      <c r="T339" s="735"/>
      <c r="U339" s="735"/>
      <c r="V339" s="736"/>
      <c r="W339" s="37" t="s">
        <v>80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x14ac:dyDescent="0.2">
      <c r="A340" s="733"/>
      <c r="B340" s="733"/>
      <c r="C340" s="733"/>
      <c r="D340" s="733"/>
      <c r="E340" s="733"/>
      <c r="F340" s="733"/>
      <c r="G340" s="733"/>
      <c r="H340" s="733"/>
      <c r="I340" s="733"/>
      <c r="J340" s="733"/>
      <c r="K340" s="733"/>
      <c r="L340" s="733"/>
      <c r="M340" s="733"/>
      <c r="N340" s="733"/>
      <c r="O340" s="740"/>
      <c r="P340" s="734" t="s">
        <v>79</v>
      </c>
      <c r="Q340" s="735"/>
      <c r="R340" s="735"/>
      <c r="S340" s="735"/>
      <c r="T340" s="735"/>
      <c r="U340" s="735"/>
      <c r="V340" s="736"/>
      <c r="W340" s="37" t="s">
        <v>68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customHeight="1" x14ac:dyDescent="0.25">
      <c r="A341" s="803" t="s">
        <v>533</v>
      </c>
      <c r="B341" s="733"/>
      <c r="C341" s="733"/>
      <c r="D341" s="733"/>
      <c r="E341" s="733"/>
      <c r="F341" s="733"/>
      <c r="G341" s="733"/>
      <c r="H341" s="733"/>
      <c r="I341" s="733"/>
      <c r="J341" s="733"/>
      <c r="K341" s="733"/>
      <c r="L341" s="733"/>
      <c r="M341" s="733"/>
      <c r="N341" s="733"/>
      <c r="O341" s="733"/>
      <c r="P341" s="733"/>
      <c r="Q341" s="733"/>
      <c r="R341" s="733"/>
      <c r="S341" s="733"/>
      <c r="T341" s="733"/>
      <c r="U341" s="733"/>
      <c r="V341" s="733"/>
      <c r="W341" s="733"/>
      <c r="X341" s="733"/>
      <c r="Y341" s="733"/>
      <c r="Z341" s="733"/>
      <c r="AA341" s="718"/>
      <c r="AB341" s="718"/>
      <c r="AC341" s="718"/>
    </row>
    <row r="342" spans="1:68" ht="14.25" customHeight="1" x14ac:dyDescent="0.25">
      <c r="A342" s="732" t="s">
        <v>89</v>
      </c>
      <c r="B342" s="733"/>
      <c r="C342" s="733"/>
      <c r="D342" s="733"/>
      <c r="E342" s="733"/>
      <c r="F342" s="733"/>
      <c r="G342" s="733"/>
      <c r="H342" s="733"/>
      <c r="I342" s="733"/>
      <c r="J342" s="733"/>
      <c r="K342" s="733"/>
      <c r="L342" s="733"/>
      <c r="M342" s="733"/>
      <c r="N342" s="733"/>
      <c r="O342" s="733"/>
      <c r="P342" s="733"/>
      <c r="Q342" s="733"/>
      <c r="R342" s="733"/>
      <c r="S342" s="733"/>
      <c r="T342" s="733"/>
      <c r="U342" s="733"/>
      <c r="V342" s="733"/>
      <c r="W342" s="733"/>
      <c r="X342" s="733"/>
      <c r="Y342" s="733"/>
      <c r="Z342" s="733"/>
      <c r="AA342" s="719"/>
      <c r="AB342" s="719"/>
      <c r="AC342" s="719"/>
    </row>
    <row r="343" spans="1:68" ht="27" customHeight="1" x14ac:dyDescent="0.25">
      <c r="A343" s="54" t="s">
        <v>534</v>
      </c>
      <c r="B343" s="54" t="s">
        <v>535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92</v>
      </c>
      <c r="L343" s="32"/>
      <c r="M343" s="33" t="s">
        <v>101</v>
      </c>
      <c r="N343" s="33"/>
      <c r="O343" s="32">
        <v>55</v>
      </c>
      <c r="P343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28"/>
      <c r="R343" s="728"/>
      <c r="S343" s="728"/>
      <c r="T343" s="729"/>
      <c r="U343" s="34"/>
      <c r="V343" s="34"/>
      <c r="W343" s="35" t="s">
        <v>68</v>
      </c>
      <c r="X343" s="723">
        <v>0</v>
      </c>
      <c r="Y343" s="724">
        <f t="shared" ref="Y343:Y350" si="47"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99" t="s">
        <v>536</v>
      </c>
      <c r="AG343" s="64"/>
      <c r="AJ343" s="68"/>
      <c r="AK343" s="68">
        <v>0</v>
      </c>
      <c r="BB343" s="400" t="s">
        <v>1</v>
      </c>
      <c r="BM343" s="64">
        <f t="shared" ref="BM343:BM350" si="48">IFERROR(X343*I343/H343,"0")</f>
        <v>0</v>
      </c>
      <c r="BN343" s="64">
        <f t="shared" ref="BN343:BN350" si="49">IFERROR(Y343*I343/H343,"0")</f>
        <v>0</v>
      </c>
      <c r="BO343" s="64">
        <f t="shared" ref="BO343:BO350" si="50">IFERROR(1/J343*(X343/H343),"0")</f>
        <v>0</v>
      </c>
      <c r="BP343" s="64">
        <f t="shared" ref="BP343:BP350" si="51">IFERROR(1/J343*(Y343/H343),"0")</f>
        <v>0</v>
      </c>
    </row>
    <row r="344" spans="1:68" ht="27" customHeight="1" x14ac:dyDescent="0.25">
      <c r="A344" s="54" t="s">
        <v>537</v>
      </c>
      <c r="B344" s="54" t="s">
        <v>538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92</v>
      </c>
      <c r="L344" s="32"/>
      <c r="M344" s="33" t="s">
        <v>101</v>
      </c>
      <c r="N344" s="33"/>
      <c r="O344" s="32">
        <v>55</v>
      </c>
      <c r="P344" s="11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28"/>
      <c r="R344" s="728"/>
      <c r="S344" s="728"/>
      <c r="T344" s="729"/>
      <c r="U344" s="34"/>
      <c r="V344" s="34"/>
      <c r="W344" s="35" t="s">
        <v>68</v>
      </c>
      <c r="X344" s="723">
        <v>0</v>
      </c>
      <c r="Y344" s="724">
        <f t="shared" si="47"/>
        <v>0</v>
      </c>
      <c r="Z344" s="36" t="str">
        <f>IFERROR(IF(Y344=0,"",ROUNDUP(Y344/H344,0)*0.01898),"")</f>
        <v/>
      </c>
      <c r="AA344" s="56"/>
      <c r="AB344" s="57"/>
      <c r="AC344" s="401" t="s">
        <v>539</v>
      </c>
      <c r="AG344" s="64"/>
      <c r="AJ344" s="68"/>
      <c r="AK344" s="68">
        <v>0</v>
      </c>
      <c r="BB344" s="402" t="s">
        <v>1</v>
      </c>
      <c r="BM344" s="64">
        <f t="shared" si="48"/>
        <v>0</v>
      </c>
      <c r="BN344" s="64">
        <f t="shared" si="49"/>
        <v>0</v>
      </c>
      <c r="BO344" s="64">
        <f t="shared" si="50"/>
        <v>0</v>
      </c>
      <c r="BP344" s="64">
        <f t="shared" si="51"/>
        <v>0</v>
      </c>
    </row>
    <row r="345" spans="1:68" ht="27" customHeight="1" x14ac:dyDescent="0.25">
      <c r="A345" s="54" t="s">
        <v>537</v>
      </c>
      <c r="B345" s="54" t="s">
        <v>540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92</v>
      </c>
      <c r="L345" s="32"/>
      <c r="M345" s="33" t="s">
        <v>419</v>
      </c>
      <c r="N345" s="33"/>
      <c r="O345" s="32">
        <v>55</v>
      </c>
      <c r="P345" s="10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28"/>
      <c r="R345" s="728"/>
      <c r="S345" s="728"/>
      <c r="T345" s="729"/>
      <c r="U345" s="34"/>
      <c r="V345" s="34"/>
      <c r="W345" s="35" t="s">
        <v>68</v>
      </c>
      <c r="X345" s="723">
        <v>0</v>
      </c>
      <c r="Y345" s="724">
        <f t="shared" si="47"/>
        <v>0</v>
      </c>
      <c r="Z345" s="36" t="str">
        <f>IFERROR(IF(Y345=0,"",ROUNDUP(Y345/H345,0)*0.02039),"")</f>
        <v/>
      </c>
      <c r="AA345" s="56"/>
      <c r="AB345" s="57"/>
      <c r="AC345" s="403" t="s">
        <v>541</v>
      </c>
      <c r="AG345" s="64"/>
      <c r="AJ345" s="68"/>
      <c r="AK345" s="68">
        <v>0</v>
      </c>
      <c r="BB345" s="40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customHeight="1" x14ac:dyDescent="0.25">
      <c r="A346" s="54" t="s">
        <v>542</v>
      </c>
      <c r="B346" s="54" t="s">
        <v>543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92</v>
      </c>
      <c r="L346" s="32"/>
      <c r="M346" s="33" t="s">
        <v>93</v>
      </c>
      <c r="N346" s="33"/>
      <c r="O346" s="32">
        <v>55</v>
      </c>
      <c r="P346" s="104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28"/>
      <c r="R346" s="728"/>
      <c r="S346" s="728"/>
      <c r="T346" s="729"/>
      <c r="U346" s="34"/>
      <c r="V346" s="34"/>
      <c r="W346" s="35" t="s">
        <v>68</v>
      </c>
      <c r="X346" s="723">
        <v>0</v>
      </c>
      <c r="Y346" s="724">
        <f t="shared" si="47"/>
        <v>0</v>
      </c>
      <c r="Z346" s="36" t="str">
        <f>IFERROR(IF(Y346=0,"",ROUNDUP(Y346/H346,0)*0.01898),"")</f>
        <v/>
      </c>
      <c r="AA346" s="56"/>
      <c r="AB346" s="57"/>
      <c r="AC346" s="405" t="s">
        <v>544</v>
      </c>
      <c r="AG346" s="64"/>
      <c r="AJ346" s="68"/>
      <c r="AK346" s="68">
        <v>0</v>
      </c>
      <c r="BB346" s="40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545</v>
      </c>
      <c r="B347" s="54" t="s">
        <v>546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100</v>
      </c>
      <c r="L347" s="32"/>
      <c r="M347" s="33" t="s">
        <v>93</v>
      </c>
      <c r="N347" s="33"/>
      <c r="O347" s="32">
        <v>55</v>
      </c>
      <c r="P347" s="10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28"/>
      <c r="R347" s="728"/>
      <c r="S347" s="728"/>
      <c r="T347" s="729"/>
      <c r="U347" s="34"/>
      <c r="V347" s="34"/>
      <c r="W347" s="35" t="s">
        <v>68</v>
      </c>
      <c r="X347" s="723">
        <v>0</v>
      </c>
      <c r="Y347" s="724">
        <f t="shared" si="47"/>
        <v>0</v>
      </c>
      <c r="Z347" s="36" t="str">
        <f>IFERROR(IF(Y347=0,"",ROUNDUP(Y347/H347,0)*0.00902),"")</f>
        <v/>
      </c>
      <c r="AA347" s="56"/>
      <c r="AB347" s="57"/>
      <c r="AC347" s="407" t="s">
        <v>547</v>
      </c>
      <c r="AG347" s="64"/>
      <c r="AJ347" s="68"/>
      <c r="AK347" s="68">
        <v>0</v>
      </c>
      <c r="BB347" s="40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548</v>
      </c>
      <c r="B348" s="54" t="s">
        <v>549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100</v>
      </c>
      <c r="L348" s="32"/>
      <c r="M348" s="33" t="s">
        <v>93</v>
      </c>
      <c r="N348" s="33"/>
      <c r="O348" s="32">
        <v>90</v>
      </c>
      <c r="P348" s="10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28"/>
      <c r="R348" s="728"/>
      <c r="S348" s="728"/>
      <c r="T348" s="729"/>
      <c r="U348" s="34"/>
      <c r="V348" s="34"/>
      <c r="W348" s="35" t="s">
        <v>68</v>
      </c>
      <c r="X348" s="723">
        <v>0</v>
      </c>
      <c r="Y348" s="724">
        <f t="shared" si="47"/>
        <v>0</v>
      </c>
      <c r="Z348" s="36" t="str">
        <f>IFERROR(IF(Y348=0,"",ROUNDUP(Y348/H348,0)*0.00902),"")</f>
        <v/>
      </c>
      <c r="AA348" s="56"/>
      <c r="AB348" s="57"/>
      <c r="AC348" s="409" t="s">
        <v>550</v>
      </c>
      <c r="AG348" s="64"/>
      <c r="AJ348" s="68"/>
      <c r="AK348" s="68">
        <v>0</v>
      </c>
      <c r="BB348" s="41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551</v>
      </c>
      <c r="B349" s="54" t="s">
        <v>552</v>
      </c>
      <c r="C349" s="31">
        <v>4301011337</v>
      </c>
      <c r="D349" s="730">
        <v>4607091386011</v>
      </c>
      <c r="E349" s="731"/>
      <c r="F349" s="722">
        <v>0.5</v>
      </c>
      <c r="G349" s="32">
        <v>10</v>
      </c>
      <c r="H349" s="722">
        <v>5</v>
      </c>
      <c r="I349" s="722">
        <v>5.21</v>
      </c>
      <c r="J349" s="32">
        <v>132</v>
      </c>
      <c r="K349" s="32" t="s">
        <v>100</v>
      </c>
      <c r="L349" s="32"/>
      <c r="M349" s="33" t="s">
        <v>93</v>
      </c>
      <c r="N349" s="33"/>
      <c r="O349" s="32">
        <v>55</v>
      </c>
      <c r="P349" s="10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728"/>
      <c r="R349" s="728"/>
      <c r="S349" s="728"/>
      <c r="T349" s="729"/>
      <c r="U349" s="34"/>
      <c r="V349" s="34"/>
      <c r="W349" s="35" t="s">
        <v>68</v>
      </c>
      <c r="X349" s="723">
        <v>0</v>
      </c>
      <c r="Y349" s="724">
        <f t="shared" si="47"/>
        <v>0</v>
      </c>
      <c r="Z349" s="36" t="str">
        <f>IFERROR(IF(Y349=0,"",ROUNDUP(Y349/H349,0)*0.00902),"")</f>
        <v/>
      </c>
      <c r="AA349" s="56"/>
      <c r="AB349" s="57"/>
      <c r="AC349" s="411" t="s">
        <v>553</v>
      </c>
      <c r="AG349" s="64"/>
      <c r="AJ349" s="68"/>
      <c r="AK349" s="68">
        <v>0</v>
      </c>
      <c r="BB349" s="41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554</v>
      </c>
      <c r="B350" s="54" t="s">
        <v>555</v>
      </c>
      <c r="C350" s="31">
        <v>4301011859</v>
      </c>
      <c r="D350" s="730">
        <v>4680115885608</v>
      </c>
      <c r="E350" s="731"/>
      <c r="F350" s="722">
        <v>0.4</v>
      </c>
      <c r="G350" s="32">
        <v>10</v>
      </c>
      <c r="H350" s="722">
        <v>4</v>
      </c>
      <c r="I350" s="722">
        <v>4.21</v>
      </c>
      <c r="J350" s="32">
        <v>132</v>
      </c>
      <c r="K350" s="32" t="s">
        <v>100</v>
      </c>
      <c r="L350" s="32"/>
      <c r="M350" s="33" t="s">
        <v>93</v>
      </c>
      <c r="N350" s="33"/>
      <c r="O350" s="32">
        <v>55</v>
      </c>
      <c r="P35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728"/>
      <c r="R350" s="728"/>
      <c r="S350" s="728"/>
      <c r="T350" s="729"/>
      <c r="U350" s="34"/>
      <c r="V350" s="34"/>
      <c r="W350" s="35" t="s">
        <v>68</v>
      </c>
      <c r="X350" s="723">
        <v>0</v>
      </c>
      <c r="Y350" s="724">
        <f t="shared" si="47"/>
        <v>0</v>
      </c>
      <c r="Z350" s="36" t="str">
        <f>IFERROR(IF(Y350=0,"",ROUNDUP(Y350/H350,0)*0.00902),"")</f>
        <v/>
      </c>
      <c r="AA350" s="56"/>
      <c r="AB350" s="57"/>
      <c r="AC350" s="413" t="s">
        <v>539</v>
      </c>
      <c r="AG350" s="64"/>
      <c r="AJ350" s="68"/>
      <c r="AK350" s="68">
        <v>0</v>
      </c>
      <c r="BB350" s="41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739"/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40"/>
      <c r="P351" s="734" t="s">
        <v>79</v>
      </c>
      <c r="Q351" s="735"/>
      <c r="R351" s="735"/>
      <c r="S351" s="735"/>
      <c r="T351" s="735"/>
      <c r="U351" s="735"/>
      <c r="V351" s="736"/>
      <c r="W351" s="37" t="s">
        <v>80</v>
      </c>
      <c r="X351" s="725">
        <f>IFERROR(X343/H343,"0")+IFERROR(X344/H344,"0")+IFERROR(X345/H345,"0")+IFERROR(X346/H346,"0")+IFERROR(X347/H347,"0")+IFERROR(X348/H348,"0")+IFERROR(X349/H349,"0")+IFERROR(X350/H350,"0")</f>
        <v>0</v>
      </c>
      <c r="Y351" s="725">
        <f>IFERROR(Y343/H343,"0")+IFERROR(Y344/H344,"0")+IFERROR(Y345/H345,"0")+IFERROR(Y346/H346,"0")+IFERROR(Y347/H347,"0")+IFERROR(Y348/H348,"0")+IFERROR(Y349/H349,"0")+IFERROR(Y350/H350,"0")</f>
        <v>0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726"/>
      <c r="AB351" s="726"/>
      <c r="AC351" s="726"/>
    </row>
    <row r="352" spans="1:68" x14ac:dyDescent="0.2">
      <c r="A352" s="733"/>
      <c r="B352" s="733"/>
      <c r="C352" s="733"/>
      <c r="D352" s="733"/>
      <c r="E352" s="733"/>
      <c r="F352" s="733"/>
      <c r="G352" s="733"/>
      <c r="H352" s="733"/>
      <c r="I352" s="733"/>
      <c r="J352" s="733"/>
      <c r="K352" s="733"/>
      <c r="L352" s="733"/>
      <c r="M352" s="733"/>
      <c r="N352" s="733"/>
      <c r="O352" s="740"/>
      <c r="P352" s="734" t="s">
        <v>79</v>
      </c>
      <c r="Q352" s="735"/>
      <c r="R352" s="735"/>
      <c r="S352" s="735"/>
      <c r="T352" s="735"/>
      <c r="U352" s="735"/>
      <c r="V352" s="736"/>
      <c r="W352" s="37" t="s">
        <v>68</v>
      </c>
      <c r="X352" s="725">
        <f>IFERROR(SUM(X343:X350),"0")</f>
        <v>0</v>
      </c>
      <c r="Y352" s="725">
        <f>IFERROR(SUM(Y343:Y350),"0")</f>
        <v>0</v>
      </c>
      <c r="Z352" s="37"/>
      <c r="AA352" s="726"/>
      <c r="AB352" s="726"/>
      <c r="AC352" s="726"/>
    </row>
    <row r="353" spans="1:68" ht="14.25" customHeight="1" x14ac:dyDescent="0.25">
      <c r="A353" s="732" t="s">
        <v>145</v>
      </c>
      <c r="B353" s="733"/>
      <c r="C353" s="733"/>
      <c r="D353" s="733"/>
      <c r="E353" s="733"/>
      <c r="F353" s="733"/>
      <c r="G353" s="733"/>
      <c r="H353" s="733"/>
      <c r="I353" s="733"/>
      <c r="J353" s="733"/>
      <c r="K353" s="733"/>
      <c r="L353" s="733"/>
      <c r="M353" s="733"/>
      <c r="N353" s="733"/>
      <c r="O353" s="733"/>
      <c r="P353" s="733"/>
      <c r="Q353" s="733"/>
      <c r="R353" s="733"/>
      <c r="S353" s="733"/>
      <c r="T353" s="733"/>
      <c r="U353" s="733"/>
      <c r="V353" s="733"/>
      <c r="W353" s="733"/>
      <c r="X353" s="733"/>
      <c r="Y353" s="733"/>
      <c r="Z353" s="733"/>
      <c r="AA353" s="719"/>
      <c r="AB353" s="719"/>
      <c r="AC353" s="719"/>
    </row>
    <row r="354" spans="1:68" ht="27" customHeight="1" x14ac:dyDescent="0.25">
      <c r="A354" s="54" t="s">
        <v>556</v>
      </c>
      <c r="B354" s="54" t="s">
        <v>557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100</v>
      </c>
      <c r="L354" s="32"/>
      <c r="M354" s="33" t="s">
        <v>67</v>
      </c>
      <c r="N354" s="33"/>
      <c r="O354" s="32">
        <v>35</v>
      </c>
      <c r="P354" s="10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28"/>
      <c r="R354" s="728"/>
      <c r="S354" s="728"/>
      <c r="T354" s="729"/>
      <c r="U354" s="34"/>
      <c r="V354" s="34"/>
      <c r="W354" s="35" t="s">
        <v>68</v>
      </c>
      <c r="X354" s="723">
        <v>0</v>
      </c>
      <c r="Y354" s="72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5" t="s">
        <v>558</v>
      </c>
      <c r="AG354" s="64"/>
      <c r="AJ354" s="68"/>
      <c r="AK354" s="68">
        <v>0</v>
      </c>
      <c r="BB354" s="41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559</v>
      </c>
      <c r="B355" s="54" t="s">
        <v>560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100</v>
      </c>
      <c r="L355" s="32"/>
      <c r="M355" s="33" t="s">
        <v>67</v>
      </c>
      <c r="N355" s="33"/>
      <c r="O355" s="32">
        <v>40</v>
      </c>
      <c r="P355" s="11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28"/>
      <c r="R355" s="728"/>
      <c r="S355" s="728"/>
      <c r="T355" s="729"/>
      <c r="U355" s="34"/>
      <c r="V355" s="34"/>
      <c r="W355" s="35" t="s">
        <v>68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561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562</v>
      </c>
      <c r="B356" s="54" t="s">
        <v>563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100</v>
      </c>
      <c r="L356" s="32"/>
      <c r="M356" s="33" t="s">
        <v>67</v>
      </c>
      <c r="N356" s="33"/>
      <c r="O356" s="32">
        <v>45</v>
      </c>
      <c r="P356" s="93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28"/>
      <c r="R356" s="728"/>
      <c r="S356" s="728"/>
      <c r="T356" s="729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564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108</v>
      </c>
      <c r="L357" s="32"/>
      <c r="M357" s="33" t="s">
        <v>67</v>
      </c>
      <c r="N357" s="33"/>
      <c r="O357" s="32">
        <v>40</v>
      </c>
      <c r="P357" s="10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28"/>
      <c r="R357" s="728"/>
      <c r="S357" s="728"/>
      <c r="T357" s="729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561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39"/>
      <c r="B358" s="733"/>
      <c r="C358" s="733"/>
      <c r="D358" s="733"/>
      <c r="E358" s="733"/>
      <c r="F358" s="733"/>
      <c r="G358" s="733"/>
      <c r="H358" s="733"/>
      <c r="I358" s="733"/>
      <c r="J358" s="733"/>
      <c r="K358" s="733"/>
      <c r="L358" s="733"/>
      <c r="M358" s="733"/>
      <c r="N358" s="733"/>
      <c r="O358" s="740"/>
      <c r="P358" s="734" t="s">
        <v>79</v>
      </c>
      <c r="Q358" s="735"/>
      <c r="R358" s="735"/>
      <c r="S358" s="735"/>
      <c r="T358" s="735"/>
      <c r="U358" s="735"/>
      <c r="V358" s="736"/>
      <c r="W358" s="37" t="s">
        <v>80</v>
      </c>
      <c r="X358" s="725">
        <f>IFERROR(X354/H354,"0")+IFERROR(X355/H355,"0")+IFERROR(X356/H356,"0")+IFERROR(X357/H357,"0")</f>
        <v>0</v>
      </c>
      <c r="Y358" s="725">
        <f>IFERROR(Y354/H354,"0")+IFERROR(Y355/H355,"0")+IFERROR(Y356/H356,"0")+IFERROR(Y357/H357,"0")</f>
        <v>0</v>
      </c>
      <c r="Z358" s="725">
        <f>IFERROR(IF(Z354="",0,Z354),"0")+IFERROR(IF(Z355="",0,Z355),"0")+IFERROR(IF(Z356="",0,Z356),"0")+IFERROR(IF(Z357="",0,Z357),"0")</f>
        <v>0</v>
      </c>
      <c r="AA358" s="726"/>
      <c r="AB358" s="726"/>
      <c r="AC358" s="726"/>
    </row>
    <row r="359" spans="1:68" x14ac:dyDescent="0.2">
      <c r="A359" s="733"/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40"/>
      <c r="P359" s="734" t="s">
        <v>79</v>
      </c>
      <c r="Q359" s="735"/>
      <c r="R359" s="735"/>
      <c r="S359" s="735"/>
      <c r="T359" s="735"/>
      <c r="U359" s="735"/>
      <c r="V359" s="736"/>
      <c r="W359" s="37" t="s">
        <v>68</v>
      </c>
      <c r="X359" s="725">
        <f>IFERROR(SUM(X354:X357),"0")</f>
        <v>0</v>
      </c>
      <c r="Y359" s="725">
        <f>IFERROR(SUM(Y354:Y357),"0")</f>
        <v>0</v>
      </c>
      <c r="Z359" s="37"/>
      <c r="AA359" s="726"/>
      <c r="AB359" s="726"/>
      <c r="AC359" s="726"/>
    </row>
    <row r="360" spans="1:68" ht="14.25" customHeight="1" x14ac:dyDescent="0.25">
      <c r="A360" s="732" t="s">
        <v>63</v>
      </c>
      <c r="B360" s="733"/>
      <c r="C360" s="733"/>
      <c r="D360" s="733"/>
      <c r="E360" s="733"/>
      <c r="F360" s="733"/>
      <c r="G360" s="733"/>
      <c r="H360" s="733"/>
      <c r="I360" s="733"/>
      <c r="J360" s="733"/>
      <c r="K360" s="733"/>
      <c r="L360" s="733"/>
      <c r="M360" s="733"/>
      <c r="N360" s="733"/>
      <c r="O360" s="733"/>
      <c r="P360" s="733"/>
      <c r="Q360" s="733"/>
      <c r="R360" s="733"/>
      <c r="S360" s="733"/>
      <c r="T360" s="733"/>
      <c r="U360" s="733"/>
      <c r="V360" s="733"/>
      <c r="W360" s="733"/>
      <c r="X360" s="733"/>
      <c r="Y360" s="733"/>
      <c r="Z360" s="733"/>
      <c r="AA360" s="719"/>
      <c r="AB360" s="719"/>
      <c r="AC360" s="719"/>
    </row>
    <row r="361" spans="1:68" ht="37.5" customHeight="1" x14ac:dyDescent="0.25">
      <c r="A361" s="54" t="s">
        <v>567</v>
      </c>
      <c r="B361" s="54" t="s">
        <v>568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92</v>
      </c>
      <c r="L361" s="32"/>
      <c r="M361" s="33" t="s">
        <v>101</v>
      </c>
      <c r="N361" s="33"/>
      <c r="O361" s="32">
        <v>40</v>
      </c>
      <c r="P361" s="9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28"/>
      <c r="R361" s="728"/>
      <c r="S361" s="728"/>
      <c r="T361" s="729"/>
      <c r="U361" s="34"/>
      <c r="V361" s="34"/>
      <c r="W361" s="35" t="s">
        <v>68</v>
      </c>
      <c r="X361" s="723">
        <v>0</v>
      </c>
      <c r="Y361" s="724">
        <f t="shared" ref="Y361:Y366" si="52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 t="shared" ref="BM361:BM366" si="53">IFERROR(X361*I361/H361,"0")</f>
        <v>0</v>
      </c>
      <c r="BN361" s="64">
        <f t="shared" ref="BN361:BN366" si="54">IFERROR(Y361*I361/H361,"0")</f>
        <v>0</v>
      </c>
      <c r="BO361" s="64">
        <f t="shared" ref="BO361:BO366" si="55">IFERROR(1/J361*(X361/H361),"0")</f>
        <v>0</v>
      </c>
      <c r="BP361" s="64">
        <f t="shared" ref="BP361:BP366" si="56">IFERROR(1/J361*(Y361/H361),"0")</f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92</v>
      </c>
      <c r="L362" s="32"/>
      <c r="M362" s="33" t="s">
        <v>101</v>
      </c>
      <c r="N362" s="33"/>
      <c r="O362" s="32">
        <v>40</v>
      </c>
      <c r="P36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28"/>
      <c r="R362" s="728"/>
      <c r="S362" s="728"/>
      <c r="T362" s="729"/>
      <c r="U362" s="34"/>
      <c r="V362" s="34"/>
      <c r="W362" s="35" t="s">
        <v>68</v>
      </c>
      <c r="X362" s="723">
        <v>0</v>
      </c>
      <c r="Y362" s="724">
        <f t="shared" si="52"/>
        <v>0</v>
      </c>
      <c r="Z362" s="36" t="str">
        <f>IFERROR(IF(Y362=0,"",ROUNDUP(Y362/H362,0)*0.01898),"")</f>
        <v/>
      </c>
      <c r="AA362" s="56"/>
      <c r="AB362" s="57"/>
      <c r="AC362" s="425" t="s">
        <v>572</v>
      </c>
      <c r="AG362" s="64"/>
      <c r="AJ362" s="68"/>
      <c r="AK362" s="68">
        <v>0</v>
      </c>
      <c r="BB362" s="426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573</v>
      </c>
      <c r="B363" s="54" t="s">
        <v>574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92</v>
      </c>
      <c r="L363" s="32"/>
      <c r="M363" s="33" t="s">
        <v>101</v>
      </c>
      <c r="N363" s="33"/>
      <c r="O363" s="32">
        <v>40</v>
      </c>
      <c r="P363" s="11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28"/>
      <c r="R363" s="728"/>
      <c r="S363" s="728"/>
      <c r="T363" s="729"/>
      <c r="U363" s="34"/>
      <c r="V363" s="34"/>
      <c r="W363" s="35" t="s">
        <v>68</v>
      </c>
      <c r="X363" s="723">
        <v>0</v>
      </c>
      <c r="Y363" s="724">
        <f t="shared" si="52"/>
        <v>0</v>
      </c>
      <c r="Z363" s="36" t="str">
        <f>IFERROR(IF(Y363=0,"",ROUNDUP(Y363/H363,0)*0.01898),"")</f>
        <v/>
      </c>
      <c r="AA363" s="56"/>
      <c r="AB363" s="57"/>
      <c r="AC363" s="427" t="s">
        <v>575</v>
      </c>
      <c r="AG363" s="64"/>
      <c r="AJ363" s="68"/>
      <c r="AK363" s="68">
        <v>0</v>
      </c>
      <c r="BB363" s="428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66</v>
      </c>
      <c r="L364" s="32"/>
      <c r="M364" s="33" t="s">
        <v>101</v>
      </c>
      <c r="N364" s="33"/>
      <c r="O364" s="32">
        <v>40</v>
      </c>
      <c r="P364" s="10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28"/>
      <c r="R364" s="728"/>
      <c r="S364" s="728"/>
      <c r="T364" s="729"/>
      <c r="U364" s="34"/>
      <c r="V364" s="34"/>
      <c r="W364" s="35" t="s">
        <v>68</v>
      </c>
      <c r="X364" s="723">
        <v>0</v>
      </c>
      <c r="Y364" s="724">
        <f t="shared" si="52"/>
        <v>0</v>
      </c>
      <c r="Z364" s="36" t="str">
        <f>IFERROR(IF(Y364=0,"",ROUNDUP(Y364/H364,0)*0.00651),"")</f>
        <v/>
      </c>
      <c r="AA364" s="56"/>
      <c r="AB364" s="57"/>
      <c r="AC364" s="429" t="s">
        <v>578</v>
      </c>
      <c r="AG364" s="64"/>
      <c r="AJ364" s="68"/>
      <c r="AK364" s="68">
        <v>0</v>
      </c>
      <c r="BB364" s="430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579</v>
      </c>
      <c r="B365" s="54" t="s">
        <v>580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66</v>
      </c>
      <c r="L365" s="32"/>
      <c r="M365" s="33" t="s">
        <v>101</v>
      </c>
      <c r="N365" s="33"/>
      <c r="O365" s="32">
        <v>40</v>
      </c>
      <c r="P365" s="11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28"/>
      <c r="R365" s="728"/>
      <c r="S365" s="728"/>
      <c r="T365" s="729"/>
      <c r="U365" s="34"/>
      <c r="V365" s="34"/>
      <c r="W365" s="35" t="s">
        <v>68</v>
      </c>
      <c r="X365" s="723">
        <v>0</v>
      </c>
      <c r="Y365" s="724">
        <f t="shared" si="52"/>
        <v>0</v>
      </c>
      <c r="Z365" s="36" t="str">
        <f>IFERROR(IF(Y365=0,"",ROUNDUP(Y365/H365,0)*0.00651),"")</f>
        <v/>
      </c>
      <c r="AA365" s="56"/>
      <c r="AB365" s="57"/>
      <c r="AC365" s="431" t="s">
        <v>581</v>
      </c>
      <c r="AG365" s="64"/>
      <c r="AJ365" s="68"/>
      <c r="AK365" s="68">
        <v>0</v>
      </c>
      <c r="BB365" s="432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37.5" customHeight="1" x14ac:dyDescent="0.25">
      <c r="A366" s="54" t="s">
        <v>582</v>
      </c>
      <c r="B366" s="54" t="s">
        <v>583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66</v>
      </c>
      <c r="L366" s="32"/>
      <c r="M366" s="33" t="s">
        <v>130</v>
      </c>
      <c r="N366" s="33"/>
      <c r="O366" s="32">
        <v>40</v>
      </c>
      <c r="P366" s="7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28"/>
      <c r="R366" s="728"/>
      <c r="S366" s="728"/>
      <c r="T366" s="729"/>
      <c r="U366" s="34"/>
      <c r="V366" s="34"/>
      <c r="W366" s="35" t="s">
        <v>68</v>
      </c>
      <c r="X366" s="723">
        <v>0</v>
      </c>
      <c r="Y366" s="724">
        <f t="shared" si="52"/>
        <v>0</v>
      </c>
      <c r="Z366" s="36" t="str">
        <f>IFERROR(IF(Y366=0,"",ROUNDUP(Y366/H366,0)*0.00651),"")</f>
        <v/>
      </c>
      <c r="AA366" s="56"/>
      <c r="AB366" s="57"/>
      <c r="AC366" s="433" t="s">
        <v>584</v>
      </c>
      <c r="AG366" s="64"/>
      <c r="AJ366" s="68"/>
      <c r="AK366" s="68">
        <v>0</v>
      </c>
      <c r="BB366" s="434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x14ac:dyDescent="0.2">
      <c r="A367" s="739"/>
      <c r="B367" s="733"/>
      <c r="C367" s="733"/>
      <c r="D367" s="733"/>
      <c r="E367" s="733"/>
      <c r="F367" s="733"/>
      <c r="G367" s="733"/>
      <c r="H367" s="733"/>
      <c r="I367" s="733"/>
      <c r="J367" s="733"/>
      <c r="K367" s="733"/>
      <c r="L367" s="733"/>
      <c r="M367" s="733"/>
      <c r="N367" s="733"/>
      <c r="O367" s="740"/>
      <c r="P367" s="734" t="s">
        <v>79</v>
      </c>
      <c r="Q367" s="735"/>
      <c r="R367" s="735"/>
      <c r="S367" s="735"/>
      <c r="T367" s="735"/>
      <c r="U367" s="735"/>
      <c r="V367" s="736"/>
      <c r="W367" s="37" t="s">
        <v>80</v>
      </c>
      <c r="X367" s="725">
        <f>IFERROR(X361/H361,"0")+IFERROR(X362/H362,"0")+IFERROR(X363/H363,"0")+IFERROR(X364/H364,"0")+IFERROR(X365/H365,"0")+IFERROR(X366/H366,"0")</f>
        <v>0</v>
      </c>
      <c r="Y367" s="725">
        <f>IFERROR(Y361/H361,"0")+IFERROR(Y362/H362,"0")+IFERROR(Y363/H363,"0")+IFERROR(Y364/H364,"0")+IFERROR(Y365/H365,"0")+IFERROR(Y366/H366,"0")</f>
        <v>0</v>
      </c>
      <c r="Z367" s="725">
        <f>IFERROR(IF(Z361="",0,Z361),"0")+IFERROR(IF(Z362="",0,Z362),"0")+IFERROR(IF(Z363="",0,Z363),"0")+IFERROR(IF(Z364="",0,Z364),"0")+IFERROR(IF(Z365="",0,Z365),"0")+IFERROR(IF(Z366="",0,Z366),"0")</f>
        <v>0</v>
      </c>
      <c r="AA367" s="726"/>
      <c r="AB367" s="726"/>
      <c r="AC367" s="726"/>
    </row>
    <row r="368" spans="1:68" x14ac:dyDescent="0.2">
      <c r="A368" s="733"/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40"/>
      <c r="P368" s="734" t="s">
        <v>79</v>
      </c>
      <c r="Q368" s="735"/>
      <c r="R368" s="735"/>
      <c r="S368" s="735"/>
      <c r="T368" s="735"/>
      <c r="U368" s="735"/>
      <c r="V368" s="736"/>
      <c r="W368" s="37" t="s">
        <v>68</v>
      </c>
      <c r="X368" s="725">
        <f>IFERROR(SUM(X361:X366),"0")</f>
        <v>0</v>
      </c>
      <c r="Y368" s="725">
        <f>IFERROR(SUM(Y361:Y366),"0")</f>
        <v>0</v>
      </c>
      <c r="Z368" s="37"/>
      <c r="AA368" s="726"/>
      <c r="AB368" s="726"/>
      <c r="AC368" s="726"/>
    </row>
    <row r="369" spans="1:68" ht="14.25" customHeight="1" x14ac:dyDescent="0.25">
      <c r="A369" s="732" t="s">
        <v>174</v>
      </c>
      <c r="B369" s="733"/>
      <c r="C369" s="733"/>
      <c r="D369" s="733"/>
      <c r="E369" s="733"/>
      <c r="F369" s="733"/>
      <c r="G369" s="733"/>
      <c r="H369" s="733"/>
      <c r="I369" s="733"/>
      <c r="J369" s="733"/>
      <c r="K369" s="733"/>
      <c r="L369" s="733"/>
      <c r="M369" s="733"/>
      <c r="N369" s="733"/>
      <c r="O369" s="733"/>
      <c r="P369" s="733"/>
      <c r="Q369" s="733"/>
      <c r="R369" s="733"/>
      <c r="S369" s="733"/>
      <c r="T369" s="733"/>
      <c r="U369" s="733"/>
      <c r="V369" s="733"/>
      <c r="W369" s="733"/>
      <c r="X369" s="733"/>
      <c r="Y369" s="733"/>
      <c r="Z369" s="733"/>
      <c r="AA369" s="719"/>
      <c r="AB369" s="719"/>
      <c r="AC369" s="719"/>
    </row>
    <row r="370" spans="1:68" ht="27" customHeight="1" x14ac:dyDescent="0.25">
      <c r="A370" s="54" t="s">
        <v>585</v>
      </c>
      <c r="B370" s="54" t="s">
        <v>586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92</v>
      </c>
      <c r="L370" s="32"/>
      <c r="M370" s="33" t="s">
        <v>101</v>
      </c>
      <c r="N370" s="33"/>
      <c r="O370" s="32">
        <v>30</v>
      </c>
      <c r="P370" s="11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28"/>
      <c r="R370" s="728"/>
      <c r="S370" s="728"/>
      <c r="T370" s="729"/>
      <c r="U370" s="34"/>
      <c r="V370" s="34"/>
      <c r="W370" s="35" t="s">
        <v>68</v>
      </c>
      <c r="X370" s="723">
        <v>71</v>
      </c>
      <c r="Y370" s="724">
        <f>IFERROR(IF(X370="",0,CEILING((X370/$H370),1)*$H370),"")</f>
        <v>75.600000000000009</v>
      </c>
      <c r="Z370" s="36">
        <f>IFERROR(IF(Y370=0,"",ROUNDUP(Y370/H370,0)*0.01898),"")</f>
        <v>0.17082</v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>IFERROR(X370*I370/H370,"0")</f>
        <v>75.386785714285708</v>
      </c>
      <c r="BN370" s="64">
        <f>IFERROR(Y370*I370/H370,"0")</f>
        <v>80.271000000000001</v>
      </c>
      <c r="BO370" s="64">
        <f>IFERROR(1/J370*(X370/H370),"0")</f>
        <v>0.13206845238095238</v>
      </c>
      <c r="BP370" s="64">
        <f>IFERROR(1/J370*(Y370/H370),"0")</f>
        <v>0.140625</v>
      </c>
    </row>
    <row r="371" spans="1:68" ht="27" customHeight="1" x14ac:dyDescent="0.25">
      <c r="A371" s="54" t="s">
        <v>588</v>
      </c>
      <c r="B371" s="54" t="s">
        <v>589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92</v>
      </c>
      <c r="L371" s="32"/>
      <c r="M371" s="33" t="s">
        <v>101</v>
      </c>
      <c r="N371" s="33"/>
      <c r="O371" s="32">
        <v>30</v>
      </c>
      <c r="P371" s="8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28"/>
      <c r="R371" s="728"/>
      <c r="S371" s="728"/>
      <c r="T371" s="729"/>
      <c r="U371" s="34"/>
      <c r="V371" s="34"/>
      <c r="W371" s="35" t="s">
        <v>68</v>
      </c>
      <c r="X371" s="723">
        <v>0</v>
      </c>
      <c r="Y371" s="724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7" t="s">
        <v>590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16.5" customHeight="1" x14ac:dyDescent="0.25">
      <c r="A372" s="54" t="s">
        <v>591</v>
      </c>
      <c r="B372" s="54" t="s">
        <v>592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92</v>
      </c>
      <c r="L372" s="32"/>
      <c r="M372" s="33" t="s">
        <v>130</v>
      </c>
      <c r="N372" s="33"/>
      <c r="O372" s="32">
        <v>30</v>
      </c>
      <c r="P372" s="9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28"/>
      <c r="R372" s="728"/>
      <c r="S372" s="728"/>
      <c r="T372" s="729"/>
      <c r="U372" s="34"/>
      <c r="V372" s="34"/>
      <c r="W372" s="35" t="s">
        <v>68</v>
      </c>
      <c r="X372" s="723">
        <v>9</v>
      </c>
      <c r="Y372" s="724">
        <f>IFERROR(IF(X372="",0,CEILING((X372/$H372),1)*$H372),"")</f>
        <v>16.8</v>
      </c>
      <c r="Z372" s="36">
        <f>IFERROR(IF(Y372=0,"",ROUNDUP(Y372/H372,0)*0.01898),"")</f>
        <v>3.7960000000000001E-2</v>
      </c>
      <c r="AA372" s="56"/>
      <c r="AB372" s="57"/>
      <c r="AC372" s="439" t="s">
        <v>593</v>
      </c>
      <c r="AG372" s="64"/>
      <c r="AJ372" s="68"/>
      <c r="AK372" s="68">
        <v>0</v>
      </c>
      <c r="BB372" s="440" t="s">
        <v>1</v>
      </c>
      <c r="BM372" s="64">
        <f>IFERROR(X372*I372/H372,"0")</f>
        <v>9.5560714285714283</v>
      </c>
      <c r="BN372" s="64">
        <f>IFERROR(Y372*I372/H372,"0")</f>
        <v>17.838000000000001</v>
      </c>
      <c r="BO372" s="64">
        <f>IFERROR(1/J372*(X372/H372),"0")</f>
        <v>1.6741071428571428E-2</v>
      </c>
      <c r="BP372" s="64">
        <f>IFERROR(1/J372*(Y372/H372),"0")</f>
        <v>3.125E-2</v>
      </c>
    </row>
    <row r="373" spans="1:68" x14ac:dyDescent="0.2">
      <c r="A373" s="739"/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40"/>
      <c r="P373" s="734" t="s">
        <v>79</v>
      </c>
      <c r="Q373" s="735"/>
      <c r="R373" s="735"/>
      <c r="S373" s="735"/>
      <c r="T373" s="735"/>
      <c r="U373" s="735"/>
      <c r="V373" s="736"/>
      <c r="W373" s="37" t="s">
        <v>80</v>
      </c>
      <c r="X373" s="725">
        <f>IFERROR(X370/H370,"0")+IFERROR(X371/H371,"0")+IFERROR(X372/H372,"0")</f>
        <v>9.5238095238095237</v>
      </c>
      <c r="Y373" s="725">
        <f>IFERROR(Y370/H370,"0")+IFERROR(Y371/H371,"0")+IFERROR(Y372/H372,"0")</f>
        <v>11</v>
      </c>
      <c r="Z373" s="725">
        <f>IFERROR(IF(Z370="",0,Z370),"0")+IFERROR(IF(Z371="",0,Z371),"0")+IFERROR(IF(Z372="",0,Z372),"0")</f>
        <v>0.20877999999999999</v>
      </c>
      <c r="AA373" s="726"/>
      <c r="AB373" s="726"/>
      <c r="AC373" s="726"/>
    </row>
    <row r="374" spans="1:68" x14ac:dyDescent="0.2">
      <c r="A374" s="733"/>
      <c r="B374" s="733"/>
      <c r="C374" s="733"/>
      <c r="D374" s="733"/>
      <c r="E374" s="733"/>
      <c r="F374" s="733"/>
      <c r="G374" s="733"/>
      <c r="H374" s="733"/>
      <c r="I374" s="733"/>
      <c r="J374" s="733"/>
      <c r="K374" s="733"/>
      <c r="L374" s="733"/>
      <c r="M374" s="733"/>
      <c r="N374" s="733"/>
      <c r="O374" s="740"/>
      <c r="P374" s="734" t="s">
        <v>79</v>
      </c>
      <c r="Q374" s="735"/>
      <c r="R374" s="735"/>
      <c r="S374" s="735"/>
      <c r="T374" s="735"/>
      <c r="U374" s="735"/>
      <c r="V374" s="736"/>
      <c r="W374" s="37" t="s">
        <v>68</v>
      </c>
      <c r="X374" s="725">
        <f>IFERROR(SUM(X370:X372),"0")</f>
        <v>80</v>
      </c>
      <c r="Y374" s="725">
        <f>IFERROR(SUM(Y370:Y372),"0")</f>
        <v>92.4</v>
      </c>
      <c r="Z374" s="37"/>
      <c r="AA374" s="726"/>
      <c r="AB374" s="726"/>
      <c r="AC374" s="726"/>
    </row>
    <row r="375" spans="1:68" ht="14.25" customHeight="1" x14ac:dyDescent="0.25">
      <c r="A375" s="732" t="s">
        <v>81</v>
      </c>
      <c r="B375" s="733"/>
      <c r="C375" s="733"/>
      <c r="D375" s="733"/>
      <c r="E375" s="733"/>
      <c r="F375" s="733"/>
      <c r="G375" s="733"/>
      <c r="H375" s="733"/>
      <c r="I375" s="733"/>
      <c r="J375" s="733"/>
      <c r="K375" s="733"/>
      <c r="L375" s="733"/>
      <c r="M375" s="733"/>
      <c r="N375" s="733"/>
      <c r="O375" s="733"/>
      <c r="P375" s="733"/>
      <c r="Q375" s="733"/>
      <c r="R375" s="733"/>
      <c r="S375" s="733"/>
      <c r="T375" s="733"/>
      <c r="U375" s="733"/>
      <c r="V375" s="733"/>
      <c r="W375" s="733"/>
      <c r="X375" s="733"/>
      <c r="Y375" s="733"/>
      <c r="Z375" s="733"/>
      <c r="AA375" s="719"/>
      <c r="AB375" s="719"/>
      <c r="AC375" s="719"/>
    </row>
    <row r="376" spans="1:68" ht="27" customHeight="1" x14ac:dyDescent="0.25">
      <c r="A376" s="54" t="s">
        <v>594</v>
      </c>
      <c r="B376" s="54" t="s">
        <v>595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100</v>
      </c>
      <c r="L376" s="32"/>
      <c r="M376" s="33" t="s">
        <v>84</v>
      </c>
      <c r="N376" s="33"/>
      <c r="O376" s="32">
        <v>180</v>
      </c>
      <c r="P376" s="865" t="s">
        <v>596</v>
      </c>
      <c r="Q376" s="728"/>
      <c r="R376" s="728"/>
      <c r="S376" s="728"/>
      <c r="T376" s="729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597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598</v>
      </c>
      <c r="B377" s="54" t="s">
        <v>599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66</v>
      </c>
      <c r="L377" s="32"/>
      <c r="M377" s="33" t="s">
        <v>84</v>
      </c>
      <c r="N377" s="33"/>
      <c r="O377" s="32">
        <v>180</v>
      </c>
      <c r="P377" s="9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28"/>
      <c r="R377" s="728"/>
      <c r="S377" s="728"/>
      <c r="T377" s="729"/>
      <c r="U377" s="34"/>
      <c r="V377" s="34"/>
      <c r="W377" s="35" t="s">
        <v>68</v>
      </c>
      <c r="X377" s="723">
        <v>0</v>
      </c>
      <c r="Y377" s="72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43" t="s">
        <v>600</v>
      </c>
      <c r="AG377" s="64"/>
      <c r="AJ377" s="68"/>
      <c r="AK377" s="68">
        <v>0</v>
      </c>
      <c r="BB377" s="444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601</v>
      </c>
      <c r="B378" s="54" t="s">
        <v>602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66</v>
      </c>
      <c r="L378" s="32"/>
      <c r="M378" s="33" t="s">
        <v>84</v>
      </c>
      <c r="N378" s="33"/>
      <c r="O378" s="32">
        <v>180</v>
      </c>
      <c r="P378" s="8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28"/>
      <c r="R378" s="728"/>
      <c r="S378" s="728"/>
      <c r="T378" s="729"/>
      <c r="U378" s="34"/>
      <c r="V378" s="34"/>
      <c r="W378" s="35" t="s">
        <v>68</v>
      </c>
      <c r="X378" s="723">
        <v>0</v>
      </c>
      <c r="Y378" s="72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739"/>
      <c r="B379" s="733"/>
      <c r="C379" s="733"/>
      <c r="D379" s="733"/>
      <c r="E379" s="733"/>
      <c r="F379" s="733"/>
      <c r="G379" s="733"/>
      <c r="H379" s="733"/>
      <c r="I379" s="733"/>
      <c r="J379" s="733"/>
      <c r="K379" s="733"/>
      <c r="L379" s="733"/>
      <c r="M379" s="733"/>
      <c r="N379" s="733"/>
      <c r="O379" s="740"/>
      <c r="P379" s="734" t="s">
        <v>79</v>
      </c>
      <c r="Q379" s="735"/>
      <c r="R379" s="735"/>
      <c r="S379" s="735"/>
      <c r="T379" s="735"/>
      <c r="U379" s="735"/>
      <c r="V379" s="736"/>
      <c r="W379" s="37" t="s">
        <v>80</v>
      </c>
      <c r="X379" s="725">
        <f>IFERROR(X376/H376,"0")+IFERROR(X377/H377,"0")+IFERROR(X378/H378,"0")</f>
        <v>0</v>
      </c>
      <c r="Y379" s="725">
        <f>IFERROR(Y376/H376,"0")+IFERROR(Y377/H377,"0")+IFERROR(Y378/H378,"0")</f>
        <v>0</v>
      </c>
      <c r="Z379" s="725">
        <f>IFERROR(IF(Z376="",0,Z376),"0")+IFERROR(IF(Z377="",0,Z377),"0")+IFERROR(IF(Z378="",0,Z378),"0")</f>
        <v>0</v>
      </c>
      <c r="AA379" s="726"/>
      <c r="AB379" s="726"/>
      <c r="AC379" s="726"/>
    </row>
    <row r="380" spans="1:68" x14ac:dyDescent="0.2">
      <c r="A380" s="733"/>
      <c r="B380" s="733"/>
      <c r="C380" s="733"/>
      <c r="D380" s="733"/>
      <c r="E380" s="733"/>
      <c r="F380" s="733"/>
      <c r="G380" s="733"/>
      <c r="H380" s="733"/>
      <c r="I380" s="733"/>
      <c r="J380" s="733"/>
      <c r="K380" s="733"/>
      <c r="L380" s="733"/>
      <c r="M380" s="733"/>
      <c r="N380" s="733"/>
      <c r="O380" s="740"/>
      <c r="P380" s="734" t="s">
        <v>79</v>
      </c>
      <c r="Q380" s="735"/>
      <c r="R380" s="735"/>
      <c r="S380" s="735"/>
      <c r="T380" s="735"/>
      <c r="U380" s="735"/>
      <c r="V380" s="736"/>
      <c r="W380" s="37" t="s">
        <v>68</v>
      </c>
      <c r="X380" s="725">
        <f>IFERROR(SUM(X376:X378),"0")</f>
        <v>0</v>
      </c>
      <c r="Y380" s="725">
        <f>IFERROR(SUM(Y376:Y378),"0")</f>
        <v>0</v>
      </c>
      <c r="Z380" s="37"/>
      <c r="AA380" s="726"/>
      <c r="AB380" s="726"/>
      <c r="AC380" s="726"/>
    </row>
    <row r="381" spans="1:68" ht="14.25" customHeight="1" x14ac:dyDescent="0.25">
      <c r="A381" s="732" t="s">
        <v>603</v>
      </c>
      <c r="B381" s="733"/>
      <c r="C381" s="733"/>
      <c r="D381" s="733"/>
      <c r="E381" s="733"/>
      <c r="F381" s="733"/>
      <c r="G381" s="733"/>
      <c r="H381" s="733"/>
      <c r="I381" s="733"/>
      <c r="J381" s="733"/>
      <c r="K381" s="733"/>
      <c r="L381" s="733"/>
      <c r="M381" s="733"/>
      <c r="N381" s="733"/>
      <c r="O381" s="733"/>
      <c r="P381" s="733"/>
      <c r="Q381" s="733"/>
      <c r="R381" s="733"/>
      <c r="S381" s="733"/>
      <c r="T381" s="733"/>
      <c r="U381" s="733"/>
      <c r="V381" s="733"/>
      <c r="W381" s="733"/>
      <c r="X381" s="733"/>
      <c r="Y381" s="733"/>
      <c r="Z381" s="733"/>
      <c r="AA381" s="719"/>
      <c r="AB381" s="719"/>
      <c r="AC381" s="719"/>
    </row>
    <row r="382" spans="1:68" ht="16.5" customHeight="1" x14ac:dyDescent="0.25">
      <c r="A382" s="54" t="s">
        <v>604</v>
      </c>
      <c r="B382" s="54" t="s">
        <v>605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66</v>
      </c>
      <c r="L382" s="32"/>
      <c r="M382" s="33" t="s">
        <v>606</v>
      </c>
      <c r="N382" s="33"/>
      <c r="O382" s="32">
        <v>730</v>
      </c>
      <c r="P382" s="8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28"/>
      <c r="R382" s="728"/>
      <c r="S382" s="728"/>
      <c r="T382" s="729"/>
      <c r="U382" s="34"/>
      <c r="V382" s="34"/>
      <c r="W382" s="35" t="s">
        <v>68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66</v>
      </c>
      <c r="L383" s="32"/>
      <c r="M383" s="33" t="s">
        <v>606</v>
      </c>
      <c r="N383" s="33"/>
      <c r="O383" s="32">
        <v>730</v>
      </c>
      <c r="P383" s="11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28"/>
      <c r="R383" s="728"/>
      <c r="S383" s="728"/>
      <c r="T383" s="729"/>
      <c r="U383" s="34"/>
      <c r="V383" s="34"/>
      <c r="W383" s="35" t="s">
        <v>68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607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610</v>
      </c>
      <c r="B384" s="54" t="s">
        <v>611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66</v>
      </c>
      <c r="L384" s="32"/>
      <c r="M384" s="33" t="s">
        <v>606</v>
      </c>
      <c r="N384" s="33"/>
      <c r="O384" s="32">
        <v>730</v>
      </c>
      <c r="P384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28"/>
      <c r="R384" s="728"/>
      <c r="S384" s="728"/>
      <c r="T384" s="729"/>
      <c r="U384" s="34"/>
      <c r="V384" s="34"/>
      <c r="W384" s="35" t="s">
        <v>68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607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739"/>
      <c r="B385" s="733"/>
      <c r="C385" s="733"/>
      <c r="D385" s="733"/>
      <c r="E385" s="733"/>
      <c r="F385" s="733"/>
      <c r="G385" s="733"/>
      <c r="H385" s="733"/>
      <c r="I385" s="733"/>
      <c r="J385" s="733"/>
      <c r="K385" s="733"/>
      <c r="L385" s="733"/>
      <c r="M385" s="733"/>
      <c r="N385" s="733"/>
      <c r="O385" s="740"/>
      <c r="P385" s="734" t="s">
        <v>79</v>
      </c>
      <c r="Q385" s="735"/>
      <c r="R385" s="735"/>
      <c r="S385" s="735"/>
      <c r="T385" s="735"/>
      <c r="U385" s="735"/>
      <c r="V385" s="736"/>
      <c r="W385" s="37" t="s">
        <v>80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x14ac:dyDescent="0.2">
      <c r="A386" s="733"/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40"/>
      <c r="P386" s="734" t="s">
        <v>79</v>
      </c>
      <c r="Q386" s="735"/>
      <c r="R386" s="735"/>
      <c r="S386" s="735"/>
      <c r="T386" s="735"/>
      <c r="U386" s="735"/>
      <c r="V386" s="736"/>
      <c r="W386" s="37" t="s">
        <v>68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customHeight="1" x14ac:dyDescent="0.25">
      <c r="A387" s="803" t="s">
        <v>612</v>
      </c>
      <c r="B387" s="733"/>
      <c r="C387" s="733"/>
      <c r="D387" s="733"/>
      <c r="E387" s="733"/>
      <c r="F387" s="733"/>
      <c r="G387" s="733"/>
      <c r="H387" s="733"/>
      <c r="I387" s="733"/>
      <c r="J387" s="733"/>
      <c r="K387" s="733"/>
      <c r="L387" s="733"/>
      <c r="M387" s="733"/>
      <c r="N387" s="733"/>
      <c r="O387" s="733"/>
      <c r="P387" s="733"/>
      <c r="Q387" s="733"/>
      <c r="R387" s="733"/>
      <c r="S387" s="733"/>
      <c r="T387" s="733"/>
      <c r="U387" s="733"/>
      <c r="V387" s="733"/>
      <c r="W387" s="733"/>
      <c r="X387" s="733"/>
      <c r="Y387" s="733"/>
      <c r="Z387" s="733"/>
      <c r="AA387" s="718"/>
      <c r="AB387" s="718"/>
      <c r="AC387" s="718"/>
    </row>
    <row r="388" spans="1:68" ht="14.25" customHeight="1" x14ac:dyDescent="0.25">
      <c r="A388" s="732" t="s">
        <v>145</v>
      </c>
      <c r="B388" s="733"/>
      <c r="C388" s="733"/>
      <c r="D388" s="733"/>
      <c r="E388" s="733"/>
      <c r="F388" s="733"/>
      <c r="G388" s="733"/>
      <c r="H388" s="733"/>
      <c r="I388" s="733"/>
      <c r="J388" s="733"/>
      <c r="K388" s="733"/>
      <c r="L388" s="733"/>
      <c r="M388" s="733"/>
      <c r="N388" s="733"/>
      <c r="O388" s="733"/>
      <c r="P388" s="733"/>
      <c r="Q388" s="733"/>
      <c r="R388" s="733"/>
      <c r="S388" s="733"/>
      <c r="T388" s="733"/>
      <c r="U388" s="733"/>
      <c r="V388" s="733"/>
      <c r="W388" s="733"/>
      <c r="X388" s="733"/>
      <c r="Y388" s="733"/>
      <c r="Z388" s="733"/>
      <c r="AA388" s="719"/>
      <c r="AB388" s="719"/>
      <c r="AC388" s="719"/>
    </row>
    <row r="389" spans="1:68" ht="27" customHeight="1" x14ac:dyDescent="0.25">
      <c r="A389" s="54" t="s">
        <v>613</v>
      </c>
      <c r="B389" s="54" t="s">
        <v>614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66</v>
      </c>
      <c r="L389" s="32"/>
      <c r="M389" s="33" t="s">
        <v>67</v>
      </c>
      <c r="N389" s="33"/>
      <c r="O389" s="32">
        <v>40</v>
      </c>
      <c r="P389" s="7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28"/>
      <c r="R389" s="728"/>
      <c r="S389" s="728"/>
      <c r="T389" s="729"/>
      <c r="U389" s="34"/>
      <c r="V389" s="34"/>
      <c r="W389" s="35" t="s">
        <v>68</v>
      </c>
      <c r="X389" s="723">
        <v>2</v>
      </c>
      <c r="Y389" s="724">
        <f>IFERROR(IF(X389="",0,CEILING((X389/$H389),1)*$H389),"")</f>
        <v>3.6</v>
      </c>
      <c r="Z389" s="36">
        <f>IFERROR(IF(Y389=0,"",ROUNDUP(Y389/H389,0)*0.00651),"")</f>
        <v>1.302E-2</v>
      </c>
      <c r="AA389" s="56"/>
      <c r="AB389" s="57"/>
      <c r="AC389" s="453" t="s">
        <v>615</v>
      </c>
      <c r="AG389" s="64"/>
      <c r="AJ389" s="68"/>
      <c r="AK389" s="68">
        <v>0</v>
      </c>
      <c r="BB389" s="454" t="s">
        <v>1</v>
      </c>
      <c r="BM389" s="64">
        <f>IFERROR(X389*I389/H389,"0")</f>
        <v>2.2533333333333334</v>
      </c>
      <c r="BN389" s="64">
        <f>IFERROR(Y389*I389/H389,"0")</f>
        <v>4.056</v>
      </c>
      <c r="BO389" s="64">
        <f>IFERROR(1/J389*(X389/H389),"0")</f>
        <v>6.1050061050061059E-3</v>
      </c>
      <c r="BP389" s="64">
        <f>IFERROR(1/J389*(Y389/H389),"0")</f>
        <v>1.098901098901099E-2</v>
      </c>
    </row>
    <row r="390" spans="1:68" x14ac:dyDescent="0.2">
      <c r="A390" s="739"/>
      <c r="B390" s="733"/>
      <c r="C390" s="733"/>
      <c r="D390" s="733"/>
      <c r="E390" s="733"/>
      <c r="F390" s="733"/>
      <c r="G390" s="733"/>
      <c r="H390" s="733"/>
      <c r="I390" s="733"/>
      <c r="J390" s="733"/>
      <c r="K390" s="733"/>
      <c r="L390" s="733"/>
      <c r="M390" s="733"/>
      <c r="N390" s="733"/>
      <c r="O390" s="740"/>
      <c r="P390" s="734" t="s">
        <v>79</v>
      </c>
      <c r="Q390" s="735"/>
      <c r="R390" s="735"/>
      <c r="S390" s="735"/>
      <c r="T390" s="735"/>
      <c r="U390" s="735"/>
      <c r="V390" s="736"/>
      <c r="W390" s="37" t="s">
        <v>80</v>
      </c>
      <c r="X390" s="725">
        <f>IFERROR(X389/H389,"0")</f>
        <v>1.1111111111111112</v>
      </c>
      <c r="Y390" s="725">
        <f>IFERROR(Y389/H389,"0")</f>
        <v>2</v>
      </c>
      <c r="Z390" s="725">
        <f>IFERROR(IF(Z389="",0,Z389),"0")</f>
        <v>1.302E-2</v>
      </c>
      <c r="AA390" s="726"/>
      <c r="AB390" s="726"/>
      <c r="AC390" s="726"/>
    </row>
    <row r="391" spans="1:68" x14ac:dyDescent="0.2">
      <c r="A391" s="733"/>
      <c r="B391" s="733"/>
      <c r="C391" s="733"/>
      <c r="D391" s="733"/>
      <c r="E391" s="733"/>
      <c r="F391" s="733"/>
      <c r="G391" s="733"/>
      <c r="H391" s="733"/>
      <c r="I391" s="733"/>
      <c r="J391" s="733"/>
      <c r="K391" s="733"/>
      <c r="L391" s="733"/>
      <c r="M391" s="733"/>
      <c r="N391" s="733"/>
      <c r="O391" s="740"/>
      <c r="P391" s="734" t="s">
        <v>79</v>
      </c>
      <c r="Q391" s="735"/>
      <c r="R391" s="735"/>
      <c r="S391" s="735"/>
      <c r="T391" s="735"/>
      <c r="U391" s="735"/>
      <c r="V391" s="736"/>
      <c r="W391" s="37" t="s">
        <v>68</v>
      </c>
      <c r="X391" s="725">
        <f>IFERROR(SUM(X389:X389),"0")</f>
        <v>2</v>
      </c>
      <c r="Y391" s="725">
        <f>IFERROR(SUM(Y389:Y389),"0")</f>
        <v>3.6</v>
      </c>
      <c r="Z391" s="37"/>
      <c r="AA391" s="726"/>
      <c r="AB391" s="726"/>
      <c r="AC391" s="726"/>
    </row>
    <row r="392" spans="1:68" ht="14.25" customHeight="1" x14ac:dyDescent="0.25">
      <c r="A392" s="732" t="s">
        <v>63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33"/>
      <c r="Y392" s="733"/>
      <c r="Z392" s="733"/>
      <c r="AA392" s="719"/>
      <c r="AB392" s="719"/>
      <c r="AC392" s="719"/>
    </row>
    <row r="393" spans="1:68" ht="37.5" customHeight="1" x14ac:dyDescent="0.25">
      <c r="A393" s="54" t="s">
        <v>616</v>
      </c>
      <c r="B393" s="54" t="s">
        <v>617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45</v>
      </c>
      <c r="P393" s="9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28"/>
      <c r="R393" s="728"/>
      <c r="S393" s="728"/>
      <c r="T393" s="729"/>
      <c r="U393" s="34"/>
      <c r="V393" s="34"/>
      <c r="W393" s="35" t="s">
        <v>68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618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619</v>
      </c>
      <c r="B394" s="54" t="s">
        <v>620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66</v>
      </c>
      <c r="L394" s="32"/>
      <c r="M394" s="33" t="s">
        <v>101</v>
      </c>
      <c r="N394" s="33"/>
      <c r="O394" s="32">
        <v>45</v>
      </c>
      <c r="P394" s="7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28"/>
      <c r="R394" s="728"/>
      <c r="S394" s="728"/>
      <c r="T394" s="729"/>
      <c r="U394" s="34"/>
      <c r="V394" s="34"/>
      <c r="W394" s="35" t="s">
        <v>68</v>
      </c>
      <c r="X394" s="723">
        <v>0</v>
      </c>
      <c r="Y394" s="724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621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622</v>
      </c>
      <c r="B395" s="54" t="s">
        <v>623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66</v>
      </c>
      <c r="L395" s="32"/>
      <c r="M395" s="33" t="s">
        <v>130</v>
      </c>
      <c r="N395" s="33"/>
      <c r="O395" s="32">
        <v>40</v>
      </c>
      <c r="P395" s="9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28"/>
      <c r="R395" s="728"/>
      <c r="S395" s="728"/>
      <c r="T395" s="729"/>
      <c r="U395" s="34"/>
      <c r="V395" s="34"/>
      <c r="W395" s="35" t="s">
        <v>68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624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39"/>
      <c r="B396" s="733"/>
      <c r="C396" s="733"/>
      <c r="D396" s="733"/>
      <c r="E396" s="733"/>
      <c r="F396" s="733"/>
      <c r="G396" s="733"/>
      <c r="H396" s="733"/>
      <c r="I396" s="733"/>
      <c r="J396" s="733"/>
      <c r="K396" s="733"/>
      <c r="L396" s="733"/>
      <c r="M396" s="733"/>
      <c r="N396" s="733"/>
      <c r="O396" s="740"/>
      <c r="P396" s="734" t="s">
        <v>79</v>
      </c>
      <c r="Q396" s="735"/>
      <c r="R396" s="735"/>
      <c r="S396" s="735"/>
      <c r="T396" s="735"/>
      <c r="U396" s="735"/>
      <c r="V396" s="736"/>
      <c r="W396" s="37" t="s">
        <v>80</v>
      </c>
      <c r="X396" s="725">
        <f>IFERROR(X393/H393,"0")+IFERROR(X394/H394,"0")+IFERROR(X395/H395,"0")</f>
        <v>0</v>
      </c>
      <c r="Y396" s="725">
        <f>IFERROR(Y393/H393,"0")+IFERROR(Y394/H394,"0")+IFERROR(Y395/H395,"0")</f>
        <v>0</v>
      </c>
      <c r="Z396" s="725">
        <f>IFERROR(IF(Z393="",0,Z393),"0")+IFERROR(IF(Z394="",0,Z394),"0")+IFERROR(IF(Z395="",0,Z395),"0")</f>
        <v>0</v>
      </c>
      <c r="AA396" s="726"/>
      <c r="AB396" s="726"/>
      <c r="AC396" s="726"/>
    </row>
    <row r="397" spans="1:68" x14ac:dyDescent="0.2">
      <c r="A397" s="733"/>
      <c r="B397" s="733"/>
      <c r="C397" s="733"/>
      <c r="D397" s="733"/>
      <c r="E397" s="733"/>
      <c r="F397" s="733"/>
      <c r="G397" s="733"/>
      <c r="H397" s="733"/>
      <c r="I397" s="733"/>
      <c r="J397" s="733"/>
      <c r="K397" s="733"/>
      <c r="L397" s="733"/>
      <c r="M397" s="733"/>
      <c r="N397" s="733"/>
      <c r="O397" s="740"/>
      <c r="P397" s="734" t="s">
        <v>79</v>
      </c>
      <c r="Q397" s="735"/>
      <c r="R397" s="735"/>
      <c r="S397" s="735"/>
      <c r="T397" s="735"/>
      <c r="U397" s="735"/>
      <c r="V397" s="736"/>
      <c r="W397" s="37" t="s">
        <v>68</v>
      </c>
      <c r="X397" s="725">
        <f>IFERROR(SUM(X393:X395),"0")</f>
        <v>0</v>
      </c>
      <c r="Y397" s="725">
        <f>IFERROR(SUM(Y393:Y395),"0")</f>
        <v>0</v>
      </c>
      <c r="Z397" s="37"/>
      <c r="AA397" s="726"/>
      <c r="AB397" s="726"/>
      <c r="AC397" s="726"/>
    </row>
    <row r="398" spans="1:68" ht="27.75" customHeight="1" x14ac:dyDescent="0.2">
      <c r="A398" s="860" t="s">
        <v>625</v>
      </c>
      <c r="B398" s="861"/>
      <c r="C398" s="861"/>
      <c r="D398" s="861"/>
      <c r="E398" s="861"/>
      <c r="F398" s="861"/>
      <c r="G398" s="861"/>
      <c r="H398" s="861"/>
      <c r="I398" s="861"/>
      <c r="J398" s="861"/>
      <c r="K398" s="861"/>
      <c r="L398" s="861"/>
      <c r="M398" s="861"/>
      <c r="N398" s="861"/>
      <c r="O398" s="861"/>
      <c r="P398" s="861"/>
      <c r="Q398" s="861"/>
      <c r="R398" s="861"/>
      <c r="S398" s="861"/>
      <c r="T398" s="861"/>
      <c r="U398" s="861"/>
      <c r="V398" s="861"/>
      <c r="W398" s="861"/>
      <c r="X398" s="861"/>
      <c r="Y398" s="861"/>
      <c r="Z398" s="861"/>
      <c r="AA398" s="48"/>
      <c r="AB398" s="48"/>
      <c r="AC398" s="48"/>
    </row>
    <row r="399" spans="1:68" ht="16.5" customHeight="1" x14ac:dyDescent="0.25">
      <c r="A399" s="803" t="s">
        <v>626</v>
      </c>
      <c r="B399" s="733"/>
      <c r="C399" s="733"/>
      <c r="D399" s="733"/>
      <c r="E399" s="733"/>
      <c r="F399" s="733"/>
      <c r="G399" s="733"/>
      <c r="H399" s="733"/>
      <c r="I399" s="733"/>
      <c r="J399" s="733"/>
      <c r="K399" s="733"/>
      <c r="L399" s="733"/>
      <c r="M399" s="733"/>
      <c r="N399" s="733"/>
      <c r="O399" s="733"/>
      <c r="P399" s="733"/>
      <c r="Q399" s="733"/>
      <c r="R399" s="733"/>
      <c r="S399" s="733"/>
      <c r="T399" s="733"/>
      <c r="U399" s="733"/>
      <c r="V399" s="733"/>
      <c r="W399" s="733"/>
      <c r="X399" s="733"/>
      <c r="Y399" s="733"/>
      <c r="Z399" s="733"/>
      <c r="AA399" s="718"/>
      <c r="AB399" s="718"/>
      <c r="AC399" s="718"/>
    </row>
    <row r="400" spans="1:68" ht="14.25" customHeight="1" x14ac:dyDescent="0.25">
      <c r="A400" s="732" t="s">
        <v>89</v>
      </c>
      <c r="B400" s="733"/>
      <c r="C400" s="733"/>
      <c r="D400" s="733"/>
      <c r="E400" s="733"/>
      <c r="F400" s="733"/>
      <c r="G400" s="733"/>
      <c r="H400" s="733"/>
      <c r="I400" s="733"/>
      <c r="J400" s="733"/>
      <c r="K400" s="733"/>
      <c r="L400" s="733"/>
      <c r="M400" s="733"/>
      <c r="N400" s="733"/>
      <c r="O400" s="733"/>
      <c r="P400" s="733"/>
      <c r="Q400" s="733"/>
      <c r="R400" s="733"/>
      <c r="S400" s="733"/>
      <c r="T400" s="733"/>
      <c r="U400" s="733"/>
      <c r="V400" s="733"/>
      <c r="W400" s="733"/>
      <c r="X400" s="733"/>
      <c r="Y400" s="733"/>
      <c r="Z400" s="733"/>
      <c r="AA400" s="719"/>
      <c r="AB400" s="719"/>
      <c r="AC400" s="719"/>
    </row>
    <row r="401" spans="1:68" ht="37.5" customHeight="1" x14ac:dyDescent="0.25">
      <c r="A401" s="54" t="s">
        <v>627</v>
      </c>
      <c r="B401" s="54" t="s">
        <v>628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92</v>
      </c>
      <c r="L401" s="32"/>
      <c r="M401" s="33" t="s">
        <v>67</v>
      </c>
      <c r="N401" s="33"/>
      <c r="O401" s="32">
        <v>60</v>
      </c>
      <c r="P401" s="8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28"/>
      <c r="R401" s="728"/>
      <c r="S401" s="728"/>
      <c r="T401" s="729"/>
      <c r="U401" s="34"/>
      <c r="V401" s="34"/>
      <c r="W401" s="35" t="s">
        <v>68</v>
      </c>
      <c r="X401" s="723">
        <v>10</v>
      </c>
      <c r="Y401" s="724">
        <f t="shared" ref="Y401:Y410" si="57">IFERROR(IF(X401="",0,CEILING((X401/$H401),1)*$H401),"")</f>
        <v>15</v>
      </c>
      <c r="Z401" s="36">
        <f>IFERROR(IF(Y401=0,"",ROUNDUP(Y401/H401,0)*0.02175),"")</f>
        <v>2.1749999999999999E-2</v>
      </c>
      <c r="AA401" s="56"/>
      <c r="AB401" s="57"/>
      <c r="AC401" s="461" t="s">
        <v>629</v>
      </c>
      <c r="AG401" s="64"/>
      <c r="AJ401" s="68"/>
      <c r="AK401" s="68">
        <v>0</v>
      </c>
      <c r="BB401" s="462" t="s">
        <v>1</v>
      </c>
      <c r="BM401" s="64">
        <f t="shared" ref="BM401:BM410" si="58">IFERROR(X401*I401/H401,"0")</f>
        <v>10.32</v>
      </c>
      <c r="BN401" s="64">
        <f t="shared" ref="BN401:BN410" si="59">IFERROR(Y401*I401/H401,"0")</f>
        <v>15.48</v>
      </c>
      <c r="BO401" s="64">
        <f t="shared" ref="BO401:BO410" si="60">IFERROR(1/J401*(X401/H401),"0")</f>
        <v>1.3888888888888888E-2</v>
      </c>
      <c r="BP401" s="64">
        <f t="shared" ref="BP401:BP410" si="61">IFERROR(1/J401*(Y401/H401),"0")</f>
        <v>2.0833333333333332E-2</v>
      </c>
    </row>
    <row r="402" spans="1:68" ht="27" customHeight="1" x14ac:dyDescent="0.25">
      <c r="A402" s="54" t="s">
        <v>627</v>
      </c>
      <c r="B402" s="54" t="s">
        <v>630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92</v>
      </c>
      <c r="L402" s="32"/>
      <c r="M402" s="33" t="s">
        <v>419</v>
      </c>
      <c r="N402" s="33"/>
      <c r="O402" s="32">
        <v>60</v>
      </c>
      <c r="P402" s="8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28"/>
      <c r="R402" s="728"/>
      <c r="S402" s="728"/>
      <c r="T402" s="729"/>
      <c r="U402" s="34"/>
      <c r="V402" s="34"/>
      <c r="W402" s="35" t="s">
        <v>68</v>
      </c>
      <c r="X402" s="723">
        <v>0</v>
      </c>
      <c r="Y402" s="724">
        <f t="shared" si="57"/>
        <v>0</v>
      </c>
      <c r="Z402" s="36" t="str">
        <f>IFERROR(IF(Y402=0,"",ROUNDUP(Y402/H402,0)*0.02039),"")</f>
        <v/>
      </c>
      <c r="AA402" s="56"/>
      <c r="AB402" s="57"/>
      <c r="AC402" s="463" t="s">
        <v>631</v>
      </c>
      <c r="AG402" s="64"/>
      <c r="AJ402" s="68"/>
      <c r="AK402" s="68">
        <v>0</v>
      </c>
      <c r="BB402" s="46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92</v>
      </c>
      <c r="L403" s="32"/>
      <c r="M403" s="33" t="s">
        <v>67</v>
      </c>
      <c r="N403" s="33"/>
      <c r="O403" s="32">
        <v>60</v>
      </c>
      <c r="P403" s="8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28"/>
      <c r="R403" s="728"/>
      <c r="S403" s="728"/>
      <c r="T403" s="729"/>
      <c r="U403" s="34"/>
      <c r="V403" s="34"/>
      <c r="W403" s="35" t="s">
        <v>68</v>
      </c>
      <c r="X403" s="723">
        <v>0</v>
      </c>
      <c r="Y403" s="724">
        <f t="shared" si="57"/>
        <v>0</v>
      </c>
      <c r="Z403" s="36" t="str">
        <f>IFERROR(IF(Y403=0,"",ROUNDUP(Y403/H403,0)*0.02175),"")</f>
        <v/>
      </c>
      <c r="AA403" s="56"/>
      <c r="AB403" s="57"/>
      <c r="AC403" s="465" t="s">
        <v>634</v>
      </c>
      <c r="AG403" s="64"/>
      <c r="AJ403" s="68"/>
      <c r="AK403" s="68">
        <v>0</v>
      </c>
      <c r="BB403" s="46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632</v>
      </c>
      <c r="B404" s="54" t="s">
        <v>635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92</v>
      </c>
      <c r="L404" s="32"/>
      <c r="M404" s="33" t="s">
        <v>419</v>
      </c>
      <c r="N404" s="33"/>
      <c r="O404" s="32">
        <v>60</v>
      </c>
      <c r="P404" s="7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28"/>
      <c r="R404" s="728"/>
      <c r="S404" s="728"/>
      <c r="T404" s="729"/>
      <c r="U404" s="34"/>
      <c r="V404" s="34"/>
      <c r="W404" s="35" t="s">
        <v>68</v>
      </c>
      <c r="X404" s="723">
        <v>0</v>
      </c>
      <c r="Y404" s="724">
        <f t="shared" si="57"/>
        <v>0</v>
      </c>
      <c r="Z404" s="36" t="str">
        <f>IFERROR(IF(Y404=0,"",ROUNDUP(Y404/H404,0)*0.02039),"")</f>
        <v/>
      </c>
      <c r="AA404" s="56"/>
      <c r="AB404" s="57"/>
      <c r="AC404" s="467" t="s">
        <v>631</v>
      </c>
      <c r="AG404" s="64"/>
      <c r="AJ404" s="68"/>
      <c r="AK404" s="68">
        <v>0</v>
      </c>
      <c r="BB404" s="46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27" customHeight="1" x14ac:dyDescent="0.25">
      <c r="A405" s="54" t="s">
        <v>636</v>
      </c>
      <c r="B405" s="54" t="s">
        <v>637</v>
      </c>
      <c r="C405" s="31">
        <v>4301011832</v>
      </c>
      <c r="D405" s="730">
        <v>4607091383997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92</v>
      </c>
      <c r="L405" s="32"/>
      <c r="M405" s="33" t="s">
        <v>130</v>
      </c>
      <c r="N405" s="33"/>
      <c r="O405" s="32">
        <v>60</v>
      </c>
      <c r="P405" s="8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28"/>
      <c r="R405" s="728"/>
      <c r="S405" s="728"/>
      <c r="T405" s="729"/>
      <c r="U405" s="34"/>
      <c r="V405" s="34"/>
      <c r="W405" s="35" t="s">
        <v>68</v>
      </c>
      <c r="X405" s="723">
        <v>25</v>
      </c>
      <c r="Y405" s="724">
        <f t="shared" si="57"/>
        <v>30</v>
      </c>
      <c r="Z405" s="36">
        <f>IFERROR(IF(Y405=0,"",ROUNDUP(Y405/H405,0)*0.02175),"")</f>
        <v>4.3499999999999997E-2</v>
      </c>
      <c r="AA405" s="56"/>
      <c r="AB405" s="57"/>
      <c r="AC405" s="469" t="s">
        <v>638</v>
      </c>
      <c r="AG405" s="64"/>
      <c r="AJ405" s="68"/>
      <c r="AK405" s="68">
        <v>0</v>
      </c>
      <c r="BB405" s="470" t="s">
        <v>1</v>
      </c>
      <c r="BM405" s="64">
        <f t="shared" si="58"/>
        <v>25.8</v>
      </c>
      <c r="BN405" s="64">
        <f t="shared" si="59"/>
        <v>30.96</v>
      </c>
      <c r="BO405" s="64">
        <f t="shared" si="60"/>
        <v>3.4722222222222224E-2</v>
      </c>
      <c r="BP405" s="64">
        <f t="shared" si="61"/>
        <v>4.1666666666666664E-2</v>
      </c>
    </row>
    <row r="406" spans="1:68" ht="37.5" customHeight="1" x14ac:dyDescent="0.25">
      <c r="A406" s="54" t="s">
        <v>639</v>
      </c>
      <c r="B406" s="54" t="s">
        <v>640</v>
      </c>
      <c r="C406" s="31">
        <v>4301011867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28"/>
      <c r="R406" s="728"/>
      <c r="S406" s="728"/>
      <c r="T406" s="729"/>
      <c r="U406" s="34"/>
      <c r="V406" s="34"/>
      <c r="W406" s="35" t="s">
        <v>68</v>
      </c>
      <c r="X406" s="723">
        <v>0</v>
      </c>
      <c r="Y406" s="724">
        <f t="shared" si="57"/>
        <v>0</v>
      </c>
      <c r="Z406" s="36" t="str">
        <f>IFERROR(IF(Y406=0,"",ROUNDUP(Y406/H406,0)*0.02175),"")</f>
        <v/>
      </c>
      <c r="AA406" s="56"/>
      <c r="AB406" s="57"/>
      <c r="AC406" s="471" t="s">
        <v>641</v>
      </c>
      <c r="AG406" s="64"/>
      <c r="AJ406" s="68"/>
      <c r="AK406" s="68">
        <v>0</v>
      </c>
      <c r="BB406" s="472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27" customHeight="1" x14ac:dyDescent="0.25">
      <c r="A407" s="54" t="s">
        <v>639</v>
      </c>
      <c r="B407" s="54" t="s">
        <v>642</v>
      </c>
      <c r="C407" s="31">
        <v>4301011943</v>
      </c>
      <c r="D407" s="730">
        <v>4680115884830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92</v>
      </c>
      <c r="L407" s="32"/>
      <c r="M407" s="33" t="s">
        <v>419</v>
      </c>
      <c r="N407" s="33"/>
      <c r="O407" s="32">
        <v>60</v>
      </c>
      <c r="P407" s="8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28"/>
      <c r="R407" s="728"/>
      <c r="S407" s="728"/>
      <c r="T407" s="729"/>
      <c r="U407" s="34"/>
      <c r="V407" s="34"/>
      <c r="W407" s="35" t="s">
        <v>68</v>
      </c>
      <c r="X407" s="723">
        <v>0</v>
      </c>
      <c r="Y407" s="724">
        <f t="shared" si="57"/>
        <v>0</v>
      </c>
      <c r="Z407" s="36" t="str">
        <f>IFERROR(IF(Y407=0,"",ROUNDUP(Y407/H407,0)*0.02039),"")</f>
        <v/>
      </c>
      <c r="AA407" s="56"/>
      <c r="AB407" s="57"/>
      <c r="AC407" s="473" t="s">
        <v>631</v>
      </c>
      <c r="AG407" s="64"/>
      <c r="AJ407" s="68"/>
      <c r="AK407" s="68">
        <v>0</v>
      </c>
      <c r="BB407" s="474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100</v>
      </c>
      <c r="L408" s="32"/>
      <c r="M408" s="33" t="s">
        <v>93</v>
      </c>
      <c r="N408" s="33"/>
      <c r="O408" s="32">
        <v>90</v>
      </c>
      <c r="P408" s="11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28"/>
      <c r="R408" s="728"/>
      <c r="S408" s="728"/>
      <c r="T408" s="729"/>
      <c r="U408" s="34"/>
      <c r="V408" s="34"/>
      <c r="W408" s="35" t="s">
        <v>68</v>
      </c>
      <c r="X408" s="723">
        <v>0</v>
      </c>
      <c r="Y408" s="724">
        <f t="shared" si="57"/>
        <v>0</v>
      </c>
      <c r="Z408" s="36" t="str">
        <f>IFERROR(IF(Y408=0,"",ROUNDUP(Y408/H408,0)*0.00902),"")</f>
        <v/>
      </c>
      <c r="AA408" s="56"/>
      <c r="AB408" s="57"/>
      <c r="AC408" s="475" t="s">
        <v>645</v>
      </c>
      <c r="AG408" s="64"/>
      <c r="AJ408" s="68"/>
      <c r="AK408" s="68">
        <v>0</v>
      </c>
      <c r="BB408" s="476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customHeight="1" x14ac:dyDescent="0.25">
      <c r="A409" s="54" t="s">
        <v>646</v>
      </c>
      <c r="B409" s="54" t="s">
        <v>647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100</v>
      </c>
      <c r="L409" s="32"/>
      <c r="M409" s="33" t="s">
        <v>67</v>
      </c>
      <c r="N409" s="33"/>
      <c r="O409" s="32">
        <v>60</v>
      </c>
      <c r="P409" s="10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28"/>
      <c r="R409" s="728"/>
      <c r="S409" s="728"/>
      <c r="T409" s="729"/>
      <c r="U409" s="34"/>
      <c r="V409" s="34"/>
      <c r="W409" s="35" t="s">
        <v>68</v>
      </c>
      <c r="X409" s="723">
        <v>0</v>
      </c>
      <c r="Y409" s="724">
        <f t="shared" si="57"/>
        <v>0</v>
      </c>
      <c r="Z409" s="36" t="str">
        <f>IFERROR(IF(Y409=0,"",ROUNDUP(Y409/H409,0)*0.00902),"")</f>
        <v/>
      </c>
      <c r="AA409" s="56"/>
      <c r="AB409" s="57"/>
      <c r="AC409" s="477" t="s">
        <v>634</v>
      </c>
      <c r="AG409" s="64"/>
      <c r="AJ409" s="68"/>
      <c r="AK409" s="68">
        <v>0</v>
      </c>
      <c r="BB409" s="478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37.5" customHeight="1" x14ac:dyDescent="0.25">
      <c r="A410" s="54" t="s">
        <v>648</v>
      </c>
      <c r="B410" s="54" t="s">
        <v>649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100</v>
      </c>
      <c r="L410" s="32"/>
      <c r="M410" s="33" t="s">
        <v>67</v>
      </c>
      <c r="N410" s="33"/>
      <c r="O410" s="32">
        <v>60</v>
      </c>
      <c r="P410" s="11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28"/>
      <c r="R410" s="728"/>
      <c r="S410" s="728"/>
      <c r="T410" s="729"/>
      <c r="U410" s="34"/>
      <c r="V410" s="34"/>
      <c r="W410" s="35" t="s">
        <v>68</v>
      </c>
      <c r="X410" s="723">
        <v>0</v>
      </c>
      <c r="Y410" s="724">
        <f t="shared" si="57"/>
        <v>0</v>
      </c>
      <c r="Z410" s="36" t="str">
        <f>IFERROR(IF(Y410=0,"",ROUNDUP(Y410/H410,0)*0.00902),"")</f>
        <v/>
      </c>
      <c r="AA410" s="56"/>
      <c r="AB410" s="57"/>
      <c r="AC410" s="479" t="s">
        <v>641</v>
      </c>
      <c r="AG410" s="64"/>
      <c r="AJ410" s="68"/>
      <c r="AK410" s="68">
        <v>0</v>
      </c>
      <c r="BB410" s="480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x14ac:dyDescent="0.2">
      <c r="A411" s="739"/>
      <c r="B411" s="733"/>
      <c r="C411" s="733"/>
      <c r="D411" s="733"/>
      <c r="E411" s="733"/>
      <c r="F411" s="733"/>
      <c r="G411" s="733"/>
      <c r="H411" s="733"/>
      <c r="I411" s="733"/>
      <c r="J411" s="733"/>
      <c r="K411" s="733"/>
      <c r="L411" s="733"/>
      <c r="M411" s="733"/>
      <c r="N411" s="733"/>
      <c r="O411" s="740"/>
      <c r="P411" s="734" t="s">
        <v>79</v>
      </c>
      <c r="Q411" s="735"/>
      <c r="R411" s="735"/>
      <c r="S411" s="735"/>
      <c r="T411" s="735"/>
      <c r="U411" s="735"/>
      <c r="V411" s="736"/>
      <c r="W411" s="37" t="s">
        <v>80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2.3333333333333335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3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6.5250000000000002E-2</v>
      </c>
      <c r="AA411" s="726"/>
      <c r="AB411" s="726"/>
      <c r="AC411" s="726"/>
    </row>
    <row r="412" spans="1:68" x14ac:dyDescent="0.2">
      <c r="A412" s="733"/>
      <c r="B412" s="733"/>
      <c r="C412" s="733"/>
      <c r="D412" s="733"/>
      <c r="E412" s="733"/>
      <c r="F412" s="733"/>
      <c r="G412" s="733"/>
      <c r="H412" s="733"/>
      <c r="I412" s="733"/>
      <c r="J412" s="733"/>
      <c r="K412" s="733"/>
      <c r="L412" s="733"/>
      <c r="M412" s="733"/>
      <c r="N412" s="733"/>
      <c r="O412" s="740"/>
      <c r="P412" s="734" t="s">
        <v>79</v>
      </c>
      <c r="Q412" s="735"/>
      <c r="R412" s="735"/>
      <c r="S412" s="735"/>
      <c r="T412" s="735"/>
      <c r="U412" s="735"/>
      <c r="V412" s="736"/>
      <c r="W412" s="37" t="s">
        <v>68</v>
      </c>
      <c r="X412" s="725">
        <f>IFERROR(SUM(X401:X410),"0")</f>
        <v>35</v>
      </c>
      <c r="Y412" s="725">
        <f>IFERROR(SUM(Y401:Y410),"0")</f>
        <v>45</v>
      </c>
      <c r="Z412" s="37"/>
      <c r="AA412" s="726"/>
      <c r="AB412" s="726"/>
      <c r="AC412" s="726"/>
    </row>
    <row r="413" spans="1:68" ht="14.25" customHeight="1" x14ac:dyDescent="0.25">
      <c r="A413" s="732" t="s">
        <v>134</v>
      </c>
      <c r="B413" s="733"/>
      <c r="C413" s="733"/>
      <c r="D413" s="733"/>
      <c r="E413" s="733"/>
      <c r="F413" s="733"/>
      <c r="G413" s="733"/>
      <c r="H413" s="733"/>
      <c r="I413" s="733"/>
      <c r="J413" s="733"/>
      <c r="K413" s="733"/>
      <c r="L413" s="733"/>
      <c r="M413" s="733"/>
      <c r="N413" s="733"/>
      <c r="O413" s="733"/>
      <c r="P413" s="733"/>
      <c r="Q413" s="733"/>
      <c r="R413" s="733"/>
      <c r="S413" s="733"/>
      <c r="T413" s="733"/>
      <c r="U413" s="733"/>
      <c r="V413" s="733"/>
      <c r="W413" s="733"/>
      <c r="X413" s="733"/>
      <c r="Y413" s="733"/>
      <c r="Z413" s="733"/>
      <c r="AA413" s="719"/>
      <c r="AB413" s="719"/>
      <c r="AC413" s="719"/>
    </row>
    <row r="414" spans="1:68" ht="27" customHeight="1" x14ac:dyDescent="0.25">
      <c r="A414" s="54" t="s">
        <v>650</v>
      </c>
      <c r="B414" s="54" t="s">
        <v>651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92</v>
      </c>
      <c r="L414" s="32"/>
      <c r="M414" s="33" t="s">
        <v>93</v>
      </c>
      <c r="N414" s="33"/>
      <c r="O414" s="32">
        <v>50</v>
      </c>
      <c r="P41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28"/>
      <c r="R414" s="728"/>
      <c r="S414" s="728"/>
      <c r="T414" s="729"/>
      <c r="U414" s="34"/>
      <c r="V414" s="34"/>
      <c r="W414" s="35" t="s">
        <v>68</v>
      </c>
      <c r="X414" s="723">
        <v>8</v>
      </c>
      <c r="Y414" s="724">
        <f>IFERROR(IF(X414="",0,CEILING((X414/$H414),1)*$H414),"")</f>
        <v>15</v>
      </c>
      <c r="Z414" s="36">
        <f>IFERROR(IF(Y414=0,"",ROUNDUP(Y414/H414,0)*0.02175),"")</f>
        <v>2.1749999999999999E-2</v>
      </c>
      <c r="AA414" s="56"/>
      <c r="AB414" s="57"/>
      <c r="AC414" s="481" t="s">
        <v>652</v>
      </c>
      <c r="AG414" s="64"/>
      <c r="AJ414" s="68"/>
      <c r="AK414" s="68">
        <v>0</v>
      </c>
      <c r="BB414" s="482" t="s">
        <v>1</v>
      </c>
      <c r="BM414" s="64">
        <f>IFERROR(X414*I414/H414,"0")</f>
        <v>8.2560000000000002</v>
      </c>
      <c r="BN414" s="64">
        <f>IFERROR(Y414*I414/H414,"0")</f>
        <v>15.48</v>
      </c>
      <c r="BO414" s="64">
        <f>IFERROR(1/J414*(X414/H414),"0")</f>
        <v>1.111111111111111E-2</v>
      </c>
      <c r="BP414" s="64">
        <f>IFERROR(1/J414*(Y414/H414),"0")</f>
        <v>2.0833333333333332E-2</v>
      </c>
    </row>
    <row r="415" spans="1:68" ht="27" customHeight="1" x14ac:dyDescent="0.25">
      <c r="A415" s="54" t="s">
        <v>653</v>
      </c>
      <c r="B415" s="54" t="s">
        <v>654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100</v>
      </c>
      <c r="L415" s="32"/>
      <c r="M415" s="33" t="s">
        <v>93</v>
      </c>
      <c r="N415" s="33"/>
      <c r="O415" s="32">
        <v>50</v>
      </c>
      <c r="P415" s="10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28"/>
      <c r="R415" s="728"/>
      <c r="S415" s="728"/>
      <c r="T415" s="729"/>
      <c r="U415" s="34"/>
      <c r="V415" s="34"/>
      <c r="W415" s="35" t="s">
        <v>68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39"/>
      <c r="B416" s="733"/>
      <c r="C416" s="733"/>
      <c r="D416" s="733"/>
      <c r="E416" s="733"/>
      <c r="F416" s="733"/>
      <c r="G416" s="733"/>
      <c r="H416" s="733"/>
      <c r="I416" s="733"/>
      <c r="J416" s="733"/>
      <c r="K416" s="733"/>
      <c r="L416" s="733"/>
      <c r="M416" s="733"/>
      <c r="N416" s="733"/>
      <c r="O416" s="740"/>
      <c r="P416" s="734" t="s">
        <v>79</v>
      </c>
      <c r="Q416" s="735"/>
      <c r="R416" s="735"/>
      <c r="S416" s="735"/>
      <c r="T416" s="735"/>
      <c r="U416" s="735"/>
      <c r="V416" s="736"/>
      <c r="W416" s="37" t="s">
        <v>80</v>
      </c>
      <c r="X416" s="725">
        <f>IFERROR(X414/H414,"0")+IFERROR(X415/H415,"0")</f>
        <v>0.53333333333333333</v>
      </c>
      <c r="Y416" s="725">
        <f>IFERROR(Y414/H414,"0")+IFERROR(Y415/H415,"0")</f>
        <v>1</v>
      </c>
      <c r="Z416" s="725">
        <f>IFERROR(IF(Z414="",0,Z414),"0")+IFERROR(IF(Z415="",0,Z415),"0")</f>
        <v>2.1749999999999999E-2</v>
      </c>
      <c r="AA416" s="726"/>
      <c r="AB416" s="726"/>
      <c r="AC416" s="726"/>
    </row>
    <row r="417" spans="1:68" x14ac:dyDescent="0.2">
      <c r="A417" s="733"/>
      <c r="B417" s="733"/>
      <c r="C417" s="733"/>
      <c r="D417" s="733"/>
      <c r="E417" s="733"/>
      <c r="F417" s="733"/>
      <c r="G417" s="733"/>
      <c r="H417" s="733"/>
      <c r="I417" s="733"/>
      <c r="J417" s="733"/>
      <c r="K417" s="733"/>
      <c r="L417" s="733"/>
      <c r="M417" s="733"/>
      <c r="N417" s="733"/>
      <c r="O417" s="740"/>
      <c r="P417" s="734" t="s">
        <v>79</v>
      </c>
      <c r="Q417" s="735"/>
      <c r="R417" s="735"/>
      <c r="S417" s="735"/>
      <c r="T417" s="735"/>
      <c r="U417" s="735"/>
      <c r="V417" s="736"/>
      <c r="W417" s="37" t="s">
        <v>68</v>
      </c>
      <c r="X417" s="725">
        <f>IFERROR(SUM(X414:X415),"0")</f>
        <v>8</v>
      </c>
      <c r="Y417" s="725">
        <f>IFERROR(SUM(Y414:Y415),"0")</f>
        <v>15</v>
      </c>
      <c r="Z417" s="37"/>
      <c r="AA417" s="726"/>
      <c r="AB417" s="726"/>
      <c r="AC417" s="726"/>
    </row>
    <row r="418" spans="1:68" ht="14.25" customHeight="1" x14ac:dyDescent="0.25">
      <c r="A418" s="732" t="s">
        <v>63</v>
      </c>
      <c r="B418" s="733"/>
      <c r="C418" s="733"/>
      <c r="D418" s="733"/>
      <c r="E418" s="733"/>
      <c r="F418" s="733"/>
      <c r="G418" s="733"/>
      <c r="H418" s="733"/>
      <c r="I418" s="733"/>
      <c r="J418" s="733"/>
      <c r="K418" s="733"/>
      <c r="L418" s="733"/>
      <c r="M418" s="733"/>
      <c r="N418" s="733"/>
      <c r="O418" s="733"/>
      <c r="P418" s="733"/>
      <c r="Q418" s="733"/>
      <c r="R418" s="733"/>
      <c r="S418" s="733"/>
      <c r="T418" s="733"/>
      <c r="U418" s="733"/>
      <c r="V418" s="733"/>
      <c r="W418" s="733"/>
      <c r="X418" s="733"/>
      <c r="Y418" s="733"/>
      <c r="Z418" s="733"/>
      <c r="AA418" s="719"/>
      <c r="AB418" s="719"/>
      <c r="AC418" s="719"/>
    </row>
    <row r="419" spans="1:68" ht="27" customHeight="1" x14ac:dyDescent="0.25">
      <c r="A419" s="54" t="s">
        <v>655</v>
      </c>
      <c r="B419" s="54" t="s">
        <v>656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92</v>
      </c>
      <c r="L419" s="32"/>
      <c r="M419" s="33" t="s">
        <v>101</v>
      </c>
      <c r="N419" s="33"/>
      <c r="O419" s="32">
        <v>40</v>
      </c>
      <c r="P419" s="905" t="s">
        <v>657</v>
      </c>
      <c r="Q419" s="728"/>
      <c r="R419" s="728"/>
      <c r="S419" s="728"/>
      <c r="T419" s="729"/>
      <c r="U419" s="34"/>
      <c r="V419" s="34"/>
      <c r="W419" s="35" t="s">
        <v>68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658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659</v>
      </c>
      <c r="B420" s="54" t="s">
        <v>660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92</v>
      </c>
      <c r="L420" s="32"/>
      <c r="M420" s="33" t="s">
        <v>101</v>
      </c>
      <c r="N420" s="33"/>
      <c r="O420" s="32">
        <v>40</v>
      </c>
      <c r="P420" s="1081" t="s">
        <v>661</v>
      </c>
      <c r="Q420" s="728"/>
      <c r="R420" s="728"/>
      <c r="S420" s="728"/>
      <c r="T420" s="729"/>
      <c r="U420" s="34"/>
      <c r="V420" s="34"/>
      <c r="W420" s="35" t="s">
        <v>68</v>
      </c>
      <c r="X420" s="723">
        <v>0</v>
      </c>
      <c r="Y420" s="724">
        <f>IFERROR(IF(X420="",0,CEILING((X420/$H420),1)*$H420),"")</f>
        <v>0</v>
      </c>
      <c r="Z420" s="36" t="str">
        <f>IFERROR(IF(Y420=0,"",ROUNDUP(Y420/H420,0)*0.01898),"")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39"/>
      <c r="B421" s="733"/>
      <c r="C421" s="733"/>
      <c r="D421" s="733"/>
      <c r="E421" s="733"/>
      <c r="F421" s="733"/>
      <c r="G421" s="733"/>
      <c r="H421" s="733"/>
      <c r="I421" s="733"/>
      <c r="J421" s="733"/>
      <c r="K421" s="733"/>
      <c r="L421" s="733"/>
      <c r="M421" s="733"/>
      <c r="N421" s="733"/>
      <c r="O421" s="740"/>
      <c r="P421" s="734" t="s">
        <v>79</v>
      </c>
      <c r="Q421" s="735"/>
      <c r="R421" s="735"/>
      <c r="S421" s="735"/>
      <c r="T421" s="735"/>
      <c r="U421" s="735"/>
      <c r="V421" s="736"/>
      <c r="W421" s="37" t="s">
        <v>80</v>
      </c>
      <c r="X421" s="725">
        <f>IFERROR(X419/H419,"0")+IFERROR(X420/H420,"0")</f>
        <v>0</v>
      </c>
      <c r="Y421" s="725">
        <f>IFERROR(Y419/H419,"0")+IFERROR(Y420/H420,"0")</f>
        <v>0</v>
      </c>
      <c r="Z421" s="725">
        <f>IFERROR(IF(Z419="",0,Z419),"0")+IFERROR(IF(Z420="",0,Z420),"0")</f>
        <v>0</v>
      </c>
      <c r="AA421" s="726"/>
      <c r="AB421" s="726"/>
      <c r="AC421" s="726"/>
    </row>
    <row r="422" spans="1:68" x14ac:dyDescent="0.2">
      <c r="A422" s="733"/>
      <c r="B422" s="733"/>
      <c r="C422" s="733"/>
      <c r="D422" s="733"/>
      <c r="E422" s="733"/>
      <c r="F422" s="733"/>
      <c r="G422" s="733"/>
      <c r="H422" s="733"/>
      <c r="I422" s="733"/>
      <c r="J422" s="733"/>
      <c r="K422" s="733"/>
      <c r="L422" s="733"/>
      <c r="M422" s="733"/>
      <c r="N422" s="733"/>
      <c r="O422" s="740"/>
      <c r="P422" s="734" t="s">
        <v>79</v>
      </c>
      <c r="Q422" s="735"/>
      <c r="R422" s="735"/>
      <c r="S422" s="735"/>
      <c r="T422" s="735"/>
      <c r="U422" s="735"/>
      <c r="V422" s="736"/>
      <c r="W422" s="37" t="s">
        <v>68</v>
      </c>
      <c r="X422" s="725">
        <f>IFERROR(SUM(X419:X420),"0")</f>
        <v>0</v>
      </c>
      <c r="Y422" s="725">
        <f>IFERROR(SUM(Y419:Y420),"0")</f>
        <v>0</v>
      </c>
      <c r="Z422" s="37"/>
      <c r="AA422" s="726"/>
      <c r="AB422" s="726"/>
      <c r="AC422" s="726"/>
    </row>
    <row r="423" spans="1:68" ht="14.25" customHeight="1" x14ac:dyDescent="0.25">
      <c r="A423" s="732" t="s">
        <v>174</v>
      </c>
      <c r="B423" s="733"/>
      <c r="C423" s="733"/>
      <c r="D423" s="733"/>
      <c r="E423" s="733"/>
      <c r="F423" s="733"/>
      <c r="G423" s="733"/>
      <c r="H423" s="733"/>
      <c r="I423" s="733"/>
      <c r="J423" s="733"/>
      <c r="K423" s="733"/>
      <c r="L423" s="733"/>
      <c r="M423" s="733"/>
      <c r="N423" s="733"/>
      <c r="O423" s="733"/>
      <c r="P423" s="733"/>
      <c r="Q423" s="733"/>
      <c r="R423" s="733"/>
      <c r="S423" s="733"/>
      <c r="T423" s="733"/>
      <c r="U423" s="733"/>
      <c r="V423" s="733"/>
      <c r="W423" s="733"/>
      <c r="X423" s="733"/>
      <c r="Y423" s="733"/>
      <c r="Z423" s="733"/>
      <c r="AA423" s="719"/>
      <c r="AB423" s="719"/>
      <c r="AC423" s="719"/>
    </row>
    <row r="424" spans="1:68" ht="27" customHeight="1" x14ac:dyDescent="0.25">
      <c r="A424" s="54" t="s">
        <v>663</v>
      </c>
      <c r="B424" s="54" t="s">
        <v>664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30</v>
      </c>
      <c r="P424" s="922" t="s">
        <v>665</v>
      </c>
      <c r="Q424" s="728"/>
      <c r="R424" s="728"/>
      <c r="S424" s="728"/>
      <c r="T424" s="729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9"/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40"/>
      <c r="P425" s="734" t="s">
        <v>79</v>
      </c>
      <c r="Q425" s="735"/>
      <c r="R425" s="735"/>
      <c r="S425" s="735"/>
      <c r="T425" s="735"/>
      <c r="U425" s="735"/>
      <c r="V425" s="736"/>
      <c r="W425" s="37" t="s">
        <v>80</v>
      </c>
      <c r="X425" s="725">
        <f>IFERROR(X424/H424,"0")</f>
        <v>0</v>
      </c>
      <c r="Y425" s="725">
        <f>IFERROR(Y424/H424,"0")</f>
        <v>0</v>
      </c>
      <c r="Z425" s="725">
        <f>IFERROR(IF(Z424="",0,Z424),"0")</f>
        <v>0</v>
      </c>
      <c r="AA425" s="726"/>
      <c r="AB425" s="726"/>
      <c r="AC425" s="726"/>
    </row>
    <row r="426" spans="1:68" x14ac:dyDescent="0.2">
      <c r="A426" s="733"/>
      <c r="B426" s="733"/>
      <c r="C426" s="733"/>
      <c r="D426" s="733"/>
      <c r="E426" s="733"/>
      <c r="F426" s="733"/>
      <c r="G426" s="733"/>
      <c r="H426" s="733"/>
      <c r="I426" s="733"/>
      <c r="J426" s="733"/>
      <c r="K426" s="733"/>
      <c r="L426" s="733"/>
      <c r="M426" s="733"/>
      <c r="N426" s="733"/>
      <c r="O426" s="740"/>
      <c r="P426" s="734" t="s">
        <v>79</v>
      </c>
      <c r="Q426" s="735"/>
      <c r="R426" s="735"/>
      <c r="S426" s="735"/>
      <c r="T426" s="735"/>
      <c r="U426" s="735"/>
      <c r="V426" s="736"/>
      <c r="W426" s="37" t="s">
        <v>68</v>
      </c>
      <c r="X426" s="725">
        <f>IFERROR(SUM(X424:X424),"0")</f>
        <v>0</v>
      </c>
      <c r="Y426" s="725">
        <f>IFERROR(SUM(Y424:Y424),"0")</f>
        <v>0</v>
      </c>
      <c r="Z426" s="37"/>
      <c r="AA426" s="726"/>
      <c r="AB426" s="726"/>
      <c r="AC426" s="726"/>
    </row>
    <row r="427" spans="1:68" ht="16.5" customHeight="1" x14ac:dyDescent="0.25">
      <c r="A427" s="803" t="s">
        <v>667</v>
      </c>
      <c r="B427" s="733"/>
      <c r="C427" s="733"/>
      <c r="D427" s="733"/>
      <c r="E427" s="733"/>
      <c r="F427" s="733"/>
      <c r="G427" s="733"/>
      <c r="H427" s="733"/>
      <c r="I427" s="733"/>
      <c r="J427" s="733"/>
      <c r="K427" s="733"/>
      <c r="L427" s="733"/>
      <c r="M427" s="733"/>
      <c r="N427" s="733"/>
      <c r="O427" s="733"/>
      <c r="P427" s="733"/>
      <c r="Q427" s="733"/>
      <c r="R427" s="733"/>
      <c r="S427" s="733"/>
      <c r="T427" s="733"/>
      <c r="U427" s="733"/>
      <c r="V427" s="733"/>
      <c r="W427" s="733"/>
      <c r="X427" s="733"/>
      <c r="Y427" s="733"/>
      <c r="Z427" s="733"/>
      <c r="AA427" s="718"/>
      <c r="AB427" s="718"/>
      <c r="AC427" s="718"/>
    </row>
    <row r="428" spans="1:68" ht="14.25" customHeight="1" x14ac:dyDescent="0.25">
      <c r="A428" s="732" t="s">
        <v>89</v>
      </c>
      <c r="B428" s="733"/>
      <c r="C428" s="733"/>
      <c r="D428" s="733"/>
      <c r="E428" s="733"/>
      <c r="F428" s="733"/>
      <c r="G428" s="733"/>
      <c r="H428" s="733"/>
      <c r="I428" s="733"/>
      <c r="J428" s="733"/>
      <c r="K428" s="733"/>
      <c r="L428" s="733"/>
      <c r="M428" s="733"/>
      <c r="N428" s="733"/>
      <c r="O428" s="733"/>
      <c r="P428" s="733"/>
      <c r="Q428" s="733"/>
      <c r="R428" s="733"/>
      <c r="S428" s="733"/>
      <c r="T428" s="733"/>
      <c r="U428" s="733"/>
      <c r="V428" s="733"/>
      <c r="W428" s="733"/>
      <c r="X428" s="733"/>
      <c r="Y428" s="733"/>
      <c r="Z428" s="733"/>
      <c r="AA428" s="719"/>
      <c r="AB428" s="719"/>
      <c r="AC428" s="719"/>
    </row>
    <row r="429" spans="1:68" ht="27" customHeight="1" x14ac:dyDescent="0.25">
      <c r="A429" s="54" t="s">
        <v>668</v>
      </c>
      <c r="B429" s="54" t="s">
        <v>669</v>
      </c>
      <c r="C429" s="31">
        <v>4301011483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92</v>
      </c>
      <c r="L429" s="32"/>
      <c r="M429" s="33" t="s">
        <v>67</v>
      </c>
      <c r="N429" s="33"/>
      <c r="O429" s="32">
        <v>60</v>
      </c>
      <c r="P429" s="8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28"/>
      <c r="R429" s="728"/>
      <c r="S429" s="728"/>
      <c r="T429" s="729"/>
      <c r="U429" s="34"/>
      <c r="V429" s="34"/>
      <c r="W429" s="35" t="s">
        <v>68</v>
      </c>
      <c r="X429" s="723">
        <v>0</v>
      </c>
      <c r="Y429" s="724">
        <f t="shared" ref="Y429:Y436" si="62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670</v>
      </c>
      <c r="AG429" s="64"/>
      <c r="AJ429" s="68"/>
      <c r="AK429" s="68">
        <v>0</v>
      </c>
      <c r="BB429" s="492" t="s">
        <v>1</v>
      </c>
      <c r="BM429" s="64">
        <f t="shared" ref="BM429:BM436" si="63">IFERROR(X429*I429/H429,"0")</f>
        <v>0</v>
      </c>
      <c r="BN429" s="64">
        <f t="shared" ref="BN429:BN436" si="64">IFERROR(Y429*I429/H429,"0")</f>
        <v>0</v>
      </c>
      <c r="BO429" s="64">
        <f t="shared" ref="BO429:BO436" si="65">IFERROR(1/J429*(X429/H429),"0")</f>
        <v>0</v>
      </c>
      <c r="BP429" s="64">
        <f t="shared" ref="BP429:BP436" si="66">IFERROR(1/J429*(Y429/H429),"0")</f>
        <v>0</v>
      </c>
    </row>
    <row r="430" spans="1:68" ht="37.5" customHeight="1" x14ac:dyDescent="0.25">
      <c r="A430" s="54" t="s">
        <v>668</v>
      </c>
      <c r="B430" s="54" t="s">
        <v>671</v>
      </c>
      <c r="C430" s="31">
        <v>4301011873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92</v>
      </c>
      <c r="L430" s="32"/>
      <c r="M430" s="33" t="s">
        <v>67</v>
      </c>
      <c r="N430" s="33"/>
      <c r="O430" s="32">
        <v>60</v>
      </c>
      <c r="P430" s="106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28"/>
      <c r="R430" s="728"/>
      <c r="S430" s="728"/>
      <c r="T430" s="729"/>
      <c r="U430" s="34"/>
      <c r="V430" s="34"/>
      <c r="W430" s="35" t="s">
        <v>68</v>
      </c>
      <c r="X430" s="723">
        <v>0</v>
      </c>
      <c r="Y430" s="724">
        <f t="shared" si="62"/>
        <v>0</v>
      </c>
      <c r="Z430" s="36" t="str">
        <f>IFERROR(IF(Y430=0,"",ROUNDUP(Y430/H430,0)*0.01898),"")</f>
        <v/>
      </c>
      <c r="AA430" s="56"/>
      <c r="AB430" s="57"/>
      <c r="AC430" s="493" t="s">
        <v>672</v>
      </c>
      <c r="AG430" s="64"/>
      <c r="AJ430" s="68"/>
      <c r="AK430" s="68">
        <v>0</v>
      </c>
      <c r="BB430" s="494" t="s">
        <v>1</v>
      </c>
      <c r="BM430" s="64">
        <f t="shared" si="63"/>
        <v>0</v>
      </c>
      <c r="BN430" s="64">
        <f t="shared" si="64"/>
        <v>0</v>
      </c>
      <c r="BO430" s="64">
        <f t="shared" si="65"/>
        <v>0</v>
      </c>
      <c r="BP430" s="64">
        <f t="shared" si="66"/>
        <v>0</v>
      </c>
    </row>
    <row r="431" spans="1:68" ht="27" customHeight="1" x14ac:dyDescent="0.25">
      <c r="A431" s="54" t="s">
        <v>673</v>
      </c>
      <c r="B431" s="54" t="s">
        <v>674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92</v>
      </c>
      <c r="L431" s="32"/>
      <c r="M431" s="33" t="s">
        <v>67</v>
      </c>
      <c r="N431" s="33"/>
      <c r="O431" s="32">
        <v>60</v>
      </c>
      <c r="P431" s="88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28"/>
      <c r="R431" s="728"/>
      <c r="S431" s="728"/>
      <c r="T431" s="729"/>
      <c r="U431" s="34"/>
      <c r="V431" s="34"/>
      <c r="W431" s="35" t="s">
        <v>68</v>
      </c>
      <c r="X431" s="723">
        <v>0</v>
      </c>
      <c r="Y431" s="724">
        <f t="shared" si="62"/>
        <v>0</v>
      </c>
      <c r="Z431" s="36" t="str">
        <f>IFERROR(IF(Y431=0,"",ROUNDUP(Y431/H431,0)*0.02175),"")</f>
        <v/>
      </c>
      <c r="AA431" s="56"/>
      <c r="AB431" s="57"/>
      <c r="AC431" s="495" t="s">
        <v>670</v>
      </c>
      <c r="AG431" s="64"/>
      <c r="AJ431" s="68"/>
      <c r="AK431" s="68">
        <v>0</v>
      </c>
      <c r="BB431" s="496" t="s">
        <v>1</v>
      </c>
      <c r="BM431" s="64">
        <f t="shared" si="63"/>
        <v>0</v>
      </c>
      <c r="BN431" s="64">
        <f t="shared" si="64"/>
        <v>0</v>
      </c>
      <c r="BO431" s="64">
        <f t="shared" si="65"/>
        <v>0</v>
      </c>
      <c r="BP431" s="64">
        <f t="shared" si="66"/>
        <v>0</v>
      </c>
    </row>
    <row r="432" spans="1:68" ht="37.5" customHeight="1" x14ac:dyDescent="0.25">
      <c r="A432" s="54" t="s">
        <v>673</v>
      </c>
      <c r="B432" s="54" t="s">
        <v>675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92</v>
      </c>
      <c r="L432" s="32"/>
      <c r="M432" s="33" t="s">
        <v>67</v>
      </c>
      <c r="N432" s="33"/>
      <c r="O432" s="32">
        <v>60</v>
      </c>
      <c r="P432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28"/>
      <c r="R432" s="728"/>
      <c r="S432" s="728"/>
      <c r="T432" s="729"/>
      <c r="U432" s="34"/>
      <c r="V432" s="34"/>
      <c r="W432" s="35" t="s">
        <v>68</v>
      </c>
      <c r="X432" s="723">
        <v>0</v>
      </c>
      <c r="Y432" s="724">
        <f t="shared" si="62"/>
        <v>0</v>
      </c>
      <c r="Z432" s="36" t="str">
        <f>IFERROR(IF(Y432=0,"",ROUNDUP(Y432/H432,0)*0.02175),"")</f>
        <v/>
      </c>
      <c r="AA432" s="56"/>
      <c r="AB432" s="57"/>
      <c r="AC432" s="497" t="s">
        <v>672</v>
      </c>
      <c r="AG432" s="64"/>
      <c r="AJ432" s="68"/>
      <c r="AK432" s="68">
        <v>0</v>
      </c>
      <c r="BB432" s="49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37.5" customHeight="1" x14ac:dyDescent="0.25">
      <c r="A433" s="54" t="s">
        <v>676</v>
      </c>
      <c r="B433" s="54" t="s">
        <v>677</v>
      </c>
      <c r="C433" s="31">
        <v>4301011312</v>
      </c>
      <c r="D433" s="730">
        <v>4607091384192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92</v>
      </c>
      <c r="L433" s="32"/>
      <c r="M433" s="33" t="s">
        <v>93</v>
      </c>
      <c r="N433" s="33"/>
      <c r="O433" s="32">
        <v>60</v>
      </c>
      <c r="P433" s="11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728"/>
      <c r="R433" s="728"/>
      <c r="S433" s="728"/>
      <c r="T433" s="729"/>
      <c r="U433" s="34"/>
      <c r="V433" s="34"/>
      <c r="W433" s="35" t="s">
        <v>68</v>
      </c>
      <c r="X433" s="723">
        <v>0</v>
      </c>
      <c r="Y433" s="724">
        <f t="shared" si="62"/>
        <v>0</v>
      </c>
      <c r="Z433" s="36" t="str">
        <f>IFERROR(IF(Y433=0,"",ROUNDUP(Y433/H433,0)*0.01898),"")</f>
        <v/>
      </c>
      <c r="AA433" s="56"/>
      <c r="AB433" s="57"/>
      <c r="AC433" s="499" t="s">
        <v>678</v>
      </c>
      <c r="AG433" s="64"/>
      <c r="AJ433" s="68"/>
      <c r="AK433" s="68">
        <v>0</v>
      </c>
      <c r="BB433" s="50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37.5" customHeight="1" x14ac:dyDescent="0.25">
      <c r="A434" s="54" t="s">
        <v>679</v>
      </c>
      <c r="B434" s="54" t="s">
        <v>680</v>
      </c>
      <c r="C434" s="31">
        <v>4301011874</v>
      </c>
      <c r="D434" s="730">
        <v>4680115884892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728"/>
      <c r="R434" s="728"/>
      <c r="S434" s="728"/>
      <c r="T434" s="729"/>
      <c r="U434" s="34"/>
      <c r="V434" s="34"/>
      <c r="W434" s="35" t="s">
        <v>68</v>
      </c>
      <c r="X434" s="723">
        <v>0</v>
      </c>
      <c r="Y434" s="724">
        <f t="shared" si="62"/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37.5" customHeight="1" x14ac:dyDescent="0.25">
      <c r="A435" s="54" t="s">
        <v>682</v>
      </c>
      <c r="B435" s="54" t="s">
        <v>683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28"/>
      <c r="R435" s="728"/>
      <c r="S435" s="728"/>
      <c r="T435" s="729"/>
      <c r="U435" s="34"/>
      <c r="V435" s="34"/>
      <c r="W435" s="35" t="s">
        <v>68</v>
      </c>
      <c r="X435" s="723">
        <v>0</v>
      </c>
      <c r="Y435" s="724">
        <f t="shared" si="62"/>
        <v>0</v>
      </c>
      <c r="Z435" s="36" t="str">
        <f>IFERROR(IF(Y435=0,"",ROUNDUP(Y435/H435,0)*0.01898),"")</f>
        <v/>
      </c>
      <c r="AA435" s="56"/>
      <c r="AB435" s="57"/>
      <c r="AC435" s="503" t="s">
        <v>681</v>
      </c>
      <c r="AG435" s="64"/>
      <c r="AJ435" s="68"/>
      <c r="AK435" s="68">
        <v>0</v>
      </c>
      <c r="BB435" s="50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37.5" customHeight="1" x14ac:dyDescent="0.25">
      <c r="A436" s="54" t="s">
        <v>684</v>
      </c>
      <c r="B436" s="54" t="s">
        <v>685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60</v>
      </c>
      <c r="P436" s="11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28"/>
      <c r="R436" s="728"/>
      <c r="S436" s="728"/>
      <c r="T436" s="729"/>
      <c r="U436" s="34"/>
      <c r="V436" s="34"/>
      <c r="W436" s="35" t="s">
        <v>68</v>
      </c>
      <c r="X436" s="723">
        <v>0</v>
      </c>
      <c r="Y436" s="724">
        <f t="shared" si="62"/>
        <v>0</v>
      </c>
      <c r="Z436" s="36" t="str">
        <f>IFERROR(IF(Y436=0,"",ROUNDUP(Y436/H436,0)*0.00902),"")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x14ac:dyDescent="0.2">
      <c r="A437" s="739"/>
      <c r="B437" s="733"/>
      <c r="C437" s="733"/>
      <c r="D437" s="733"/>
      <c r="E437" s="733"/>
      <c r="F437" s="733"/>
      <c r="G437" s="733"/>
      <c r="H437" s="733"/>
      <c r="I437" s="733"/>
      <c r="J437" s="733"/>
      <c r="K437" s="733"/>
      <c r="L437" s="733"/>
      <c r="M437" s="733"/>
      <c r="N437" s="733"/>
      <c r="O437" s="740"/>
      <c r="P437" s="734" t="s">
        <v>79</v>
      </c>
      <c r="Q437" s="735"/>
      <c r="R437" s="735"/>
      <c r="S437" s="735"/>
      <c r="T437" s="735"/>
      <c r="U437" s="735"/>
      <c r="V437" s="736"/>
      <c r="W437" s="37" t="s">
        <v>80</v>
      </c>
      <c r="X437" s="725">
        <f>IFERROR(X429/H429,"0")+IFERROR(X430/H430,"0")+IFERROR(X431/H431,"0")+IFERROR(X432/H432,"0")+IFERROR(X433/H433,"0")+IFERROR(X434/H434,"0")+IFERROR(X435/H435,"0")+IFERROR(X436/H436,"0")</f>
        <v>0</v>
      </c>
      <c r="Y437" s="725">
        <f>IFERROR(Y429/H429,"0")+IFERROR(Y430/H430,"0")+IFERROR(Y431/H431,"0")+IFERROR(Y432/H432,"0")+IFERROR(Y433/H433,"0")+IFERROR(Y434/H434,"0")+IFERROR(Y435/H435,"0")+IFERROR(Y436/H436,"0")</f>
        <v>0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726"/>
      <c r="AB437" s="726"/>
      <c r="AC437" s="726"/>
    </row>
    <row r="438" spans="1:68" x14ac:dyDescent="0.2">
      <c r="A438" s="733"/>
      <c r="B438" s="733"/>
      <c r="C438" s="733"/>
      <c r="D438" s="733"/>
      <c r="E438" s="733"/>
      <c r="F438" s="733"/>
      <c r="G438" s="733"/>
      <c r="H438" s="733"/>
      <c r="I438" s="733"/>
      <c r="J438" s="733"/>
      <c r="K438" s="733"/>
      <c r="L438" s="733"/>
      <c r="M438" s="733"/>
      <c r="N438" s="733"/>
      <c r="O438" s="740"/>
      <c r="P438" s="734" t="s">
        <v>79</v>
      </c>
      <c r="Q438" s="735"/>
      <c r="R438" s="735"/>
      <c r="S438" s="735"/>
      <c r="T438" s="735"/>
      <c r="U438" s="735"/>
      <c r="V438" s="736"/>
      <c r="W438" s="37" t="s">
        <v>68</v>
      </c>
      <c r="X438" s="725">
        <f>IFERROR(SUM(X429:X436),"0")</f>
        <v>0</v>
      </c>
      <c r="Y438" s="725">
        <f>IFERROR(SUM(Y429:Y436),"0")</f>
        <v>0</v>
      </c>
      <c r="Z438" s="37"/>
      <c r="AA438" s="726"/>
      <c r="AB438" s="726"/>
      <c r="AC438" s="726"/>
    </row>
    <row r="439" spans="1:68" ht="14.25" customHeight="1" x14ac:dyDescent="0.25">
      <c r="A439" s="732" t="s">
        <v>145</v>
      </c>
      <c r="B439" s="733"/>
      <c r="C439" s="733"/>
      <c r="D439" s="733"/>
      <c r="E439" s="733"/>
      <c r="F439" s="733"/>
      <c r="G439" s="733"/>
      <c r="H439" s="733"/>
      <c r="I439" s="733"/>
      <c r="J439" s="733"/>
      <c r="K439" s="733"/>
      <c r="L439" s="733"/>
      <c r="M439" s="733"/>
      <c r="N439" s="733"/>
      <c r="O439" s="733"/>
      <c r="P439" s="733"/>
      <c r="Q439" s="733"/>
      <c r="R439" s="733"/>
      <c r="S439" s="733"/>
      <c r="T439" s="733"/>
      <c r="U439" s="733"/>
      <c r="V439" s="733"/>
      <c r="W439" s="733"/>
      <c r="X439" s="733"/>
      <c r="Y439" s="733"/>
      <c r="Z439" s="733"/>
      <c r="AA439" s="719"/>
      <c r="AB439" s="719"/>
      <c r="AC439" s="719"/>
    </row>
    <row r="440" spans="1:68" ht="27" customHeight="1" x14ac:dyDescent="0.25">
      <c r="A440" s="54" t="s">
        <v>686</v>
      </c>
      <c r="B440" s="54" t="s">
        <v>687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100</v>
      </c>
      <c r="L440" s="32"/>
      <c r="M440" s="33" t="s">
        <v>67</v>
      </c>
      <c r="N440" s="33"/>
      <c r="O440" s="32">
        <v>35</v>
      </c>
      <c r="P440" s="95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28"/>
      <c r="R440" s="728"/>
      <c r="S440" s="728"/>
      <c r="T440" s="729"/>
      <c r="U440" s="34"/>
      <c r="V440" s="34"/>
      <c r="W440" s="35" t="s">
        <v>68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689</v>
      </c>
      <c r="B441" s="54" t="s">
        <v>690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108</v>
      </c>
      <c r="L441" s="32"/>
      <c r="M441" s="33" t="s">
        <v>67</v>
      </c>
      <c r="N441" s="33"/>
      <c r="O441" s="32">
        <v>35</v>
      </c>
      <c r="P441" s="9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28"/>
      <c r="R441" s="728"/>
      <c r="S441" s="728"/>
      <c r="T441" s="729"/>
      <c r="U441" s="34"/>
      <c r="V441" s="34"/>
      <c r="W441" s="35" t="s">
        <v>68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39"/>
      <c r="B442" s="733"/>
      <c r="C442" s="733"/>
      <c r="D442" s="733"/>
      <c r="E442" s="733"/>
      <c r="F442" s="733"/>
      <c r="G442" s="733"/>
      <c r="H442" s="733"/>
      <c r="I442" s="733"/>
      <c r="J442" s="733"/>
      <c r="K442" s="733"/>
      <c r="L442" s="733"/>
      <c r="M442" s="733"/>
      <c r="N442" s="733"/>
      <c r="O442" s="740"/>
      <c r="P442" s="734" t="s">
        <v>79</v>
      </c>
      <c r="Q442" s="735"/>
      <c r="R442" s="735"/>
      <c r="S442" s="735"/>
      <c r="T442" s="735"/>
      <c r="U442" s="735"/>
      <c r="V442" s="736"/>
      <c r="W442" s="37" t="s">
        <v>80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x14ac:dyDescent="0.2">
      <c r="A443" s="733"/>
      <c r="B443" s="733"/>
      <c r="C443" s="733"/>
      <c r="D443" s="733"/>
      <c r="E443" s="733"/>
      <c r="F443" s="733"/>
      <c r="G443" s="733"/>
      <c r="H443" s="733"/>
      <c r="I443" s="733"/>
      <c r="J443" s="733"/>
      <c r="K443" s="733"/>
      <c r="L443" s="733"/>
      <c r="M443" s="733"/>
      <c r="N443" s="733"/>
      <c r="O443" s="740"/>
      <c r="P443" s="734" t="s">
        <v>79</v>
      </c>
      <c r="Q443" s="735"/>
      <c r="R443" s="735"/>
      <c r="S443" s="735"/>
      <c r="T443" s="735"/>
      <c r="U443" s="735"/>
      <c r="V443" s="736"/>
      <c r="W443" s="37" t="s">
        <v>68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customHeight="1" x14ac:dyDescent="0.25">
      <c r="A444" s="732" t="s">
        <v>63</v>
      </c>
      <c r="B444" s="733"/>
      <c r="C444" s="733"/>
      <c r="D444" s="733"/>
      <c r="E444" s="733"/>
      <c r="F444" s="733"/>
      <c r="G444" s="733"/>
      <c r="H444" s="733"/>
      <c r="I444" s="733"/>
      <c r="J444" s="733"/>
      <c r="K444" s="733"/>
      <c r="L444" s="733"/>
      <c r="M444" s="733"/>
      <c r="N444" s="733"/>
      <c r="O444" s="733"/>
      <c r="P444" s="733"/>
      <c r="Q444" s="733"/>
      <c r="R444" s="733"/>
      <c r="S444" s="733"/>
      <c r="T444" s="733"/>
      <c r="U444" s="733"/>
      <c r="V444" s="733"/>
      <c r="W444" s="733"/>
      <c r="X444" s="733"/>
      <c r="Y444" s="733"/>
      <c r="Z444" s="733"/>
      <c r="AA444" s="719"/>
      <c r="AB444" s="719"/>
      <c r="AC444" s="719"/>
    </row>
    <row r="445" spans="1:68" ht="27" customHeight="1" x14ac:dyDescent="0.25">
      <c r="A445" s="54" t="s">
        <v>691</v>
      </c>
      <c r="B445" s="54" t="s">
        <v>692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92</v>
      </c>
      <c r="L445" s="32"/>
      <c r="M445" s="33" t="s">
        <v>101</v>
      </c>
      <c r="N445" s="33"/>
      <c r="O445" s="32">
        <v>40</v>
      </c>
      <c r="P445" s="77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28"/>
      <c r="R445" s="728"/>
      <c r="S445" s="728"/>
      <c r="T445" s="729"/>
      <c r="U445" s="34"/>
      <c r="V445" s="34"/>
      <c r="W445" s="35" t="s">
        <v>68</v>
      </c>
      <c r="X445" s="723">
        <v>26</v>
      </c>
      <c r="Y445" s="724">
        <f>IFERROR(IF(X445="",0,CEILING((X445/$H445),1)*$H445),"")</f>
        <v>27</v>
      </c>
      <c r="Z445" s="36">
        <f>IFERROR(IF(Y445=0,"",ROUNDUP(Y445/H445,0)*0.01898),"")</f>
        <v>5.6940000000000004E-2</v>
      </c>
      <c r="AA445" s="56"/>
      <c r="AB445" s="57"/>
      <c r="AC445" s="511" t="s">
        <v>693</v>
      </c>
      <c r="AG445" s="64"/>
      <c r="AJ445" s="68"/>
      <c r="AK445" s="68">
        <v>0</v>
      </c>
      <c r="BB445" s="512" t="s">
        <v>1</v>
      </c>
      <c r="BM445" s="64">
        <f>IFERROR(X445*I445/H445,"0")</f>
        <v>27.499333333333333</v>
      </c>
      <c r="BN445" s="64">
        <f>IFERROR(Y445*I445/H445,"0")</f>
        <v>28.556999999999999</v>
      </c>
      <c r="BO445" s="64">
        <f>IFERROR(1/J445*(X445/H445),"0")</f>
        <v>4.5138888888888888E-2</v>
      </c>
      <c r="BP445" s="64">
        <f>IFERROR(1/J445*(Y445/H445),"0")</f>
        <v>4.6875E-2</v>
      </c>
    </row>
    <row r="446" spans="1:68" ht="37.5" customHeight="1" x14ac:dyDescent="0.25">
      <c r="A446" s="54" t="s">
        <v>694</v>
      </c>
      <c r="B446" s="54" t="s">
        <v>695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92</v>
      </c>
      <c r="L446" s="32"/>
      <c r="M446" s="33" t="s">
        <v>101</v>
      </c>
      <c r="N446" s="33"/>
      <c r="O446" s="32">
        <v>40</v>
      </c>
      <c r="P446" s="957" t="s">
        <v>696</v>
      </c>
      <c r="Q446" s="728"/>
      <c r="R446" s="728"/>
      <c r="S446" s="728"/>
      <c r="T446" s="729"/>
      <c r="U446" s="34"/>
      <c r="V446" s="34"/>
      <c r="W446" s="35" t="s">
        <v>68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697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698</v>
      </c>
      <c r="B447" s="54" t="s">
        <v>699</v>
      </c>
      <c r="C447" s="31">
        <v>4301051297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66</v>
      </c>
      <c r="L447" s="32"/>
      <c r="M447" s="33" t="s">
        <v>67</v>
      </c>
      <c r="N447" s="33"/>
      <c r="O447" s="32">
        <v>40</v>
      </c>
      <c r="P447" s="11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728"/>
      <c r="R447" s="728"/>
      <c r="S447" s="728"/>
      <c r="T447" s="729"/>
      <c r="U447" s="34"/>
      <c r="V447" s="34"/>
      <c r="W447" s="35" t="s">
        <v>68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700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customHeight="1" x14ac:dyDescent="0.25">
      <c r="A448" s="54" t="s">
        <v>698</v>
      </c>
      <c r="B448" s="54" t="s">
        <v>701</v>
      </c>
      <c r="C448" s="31">
        <v>4301051660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66</v>
      </c>
      <c r="L448" s="32"/>
      <c r="M448" s="33" t="s">
        <v>101</v>
      </c>
      <c r="N448" s="33"/>
      <c r="O448" s="32">
        <v>40</v>
      </c>
      <c r="P448" s="9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28"/>
      <c r="R448" s="728"/>
      <c r="S448" s="728"/>
      <c r="T448" s="729"/>
      <c r="U448" s="34"/>
      <c r="V448" s="34"/>
      <c r="W448" s="35" t="s">
        <v>68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693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702</v>
      </c>
      <c r="B449" s="54" t="s">
        <v>703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66</v>
      </c>
      <c r="L449" s="32"/>
      <c r="M449" s="33" t="s">
        <v>67</v>
      </c>
      <c r="N449" s="33"/>
      <c r="O449" s="32">
        <v>40</v>
      </c>
      <c r="P449" s="11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28"/>
      <c r="R449" s="728"/>
      <c r="S449" s="728"/>
      <c r="T449" s="729"/>
      <c r="U449" s="34"/>
      <c r="V449" s="34"/>
      <c r="W449" s="35" t="s">
        <v>68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704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39"/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40"/>
      <c r="P450" s="734" t="s">
        <v>79</v>
      </c>
      <c r="Q450" s="735"/>
      <c r="R450" s="735"/>
      <c r="S450" s="735"/>
      <c r="T450" s="735"/>
      <c r="U450" s="735"/>
      <c r="V450" s="736"/>
      <c r="W450" s="37" t="s">
        <v>80</v>
      </c>
      <c r="X450" s="725">
        <f>IFERROR(X445/H445,"0")+IFERROR(X446/H446,"0")+IFERROR(X447/H447,"0")+IFERROR(X448/H448,"0")+IFERROR(X449/H449,"0")</f>
        <v>2.8888888888888888</v>
      </c>
      <c r="Y450" s="725">
        <f>IFERROR(Y445/H445,"0")+IFERROR(Y446/H446,"0")+IFERROR(Y447/H447,"0")+IFERROR(Y448/H448,"0")+IFERROR(Y449/H449,"0")</f>
        <v>3</v>
      </c>
      <c r="Z450" s="725">
        <f>IFERROR(IF(Z445="",0,Z445),"0")+IFERROR(IF(Z446="",0,Z446),"0")+IFERROR(IF(Z447="",0,Z447),"0")+IFERROR(IF(Z448="",0,Z448),"0")+IFERROR(IF(Z449="",0,Z449),"0")</f>
        <v>5.6940000000000004E-2</v>
      </c>
      <c r="AA450" s="726"/>
      <c r="AB450" s="726"/>
      <c r="AC450" s="726"/>
    </row>
    <row r="451" spans="1:68" x14ac:dyDescent="0.2">
      <c r="A451" s="733"/>
      <c r="B451" s="733"/>
      <c r="C451" s="733"/>
      <c r="D451" s="733"/>
      <c r="E451" s="733"/>
      <c r="F451" s="733"/>
      <c r="G451" s="733"/>
      <c r="H451" s="733"/>
      <c r="I451" s="733"/>
      <c r="J451" s="733"/>
      <c r="K451" s="733"/>
      <c r="L451" s="733"/>
      <c r="M451" s="733"/>
      <c r="N451" s="733"/>
      <c r="O451" s="740"/>
      <c r="P451" s="734" t="s">
        <v>79</v>
      </c>
      <c r="Q451" s="735"/>
      <c r="R451" s="735"/>
      <c r="S451" s="735"/>
      <c r="T451" s="735"/>
      <c r="U451" s="735"/>
      <c r="V451" s="736"/>
      <c r="W451" s="37" t="s">
        <v>68</v>
      </c>
      <c r="X451" s="725">
        <f>IFERROR(SUM(X445:X449),"0")</f>
        <v>26</v>
      </c>
      <c r="Y451" s="725">
        <f>IFERROR(SUM(Y445:Y449),"0")</f>
        <v>27</v>
      </c>
      <c r="Z451" s="37"/>
      <c r="AA451" s="726"/>
      <c r="AB451" s="726"/>
      <c r="AC451" s="726"/>
    </row>
    <row r="452" spans="1:68" ht="14.25" customHeight="1" x14ac:dyDescent="0.25">
      <c r="A452" s="732" t="s">
        <v>174</v>
      </c>
      <c r="B452" s="733"/>
      <c r="C452" s="733"/>
      <c r="D452" s="733"/>
      <c r="E452" s="733"/>
      <c r="F452" s="733"/>
      <c r="G452" s="733"/>
      <c r="H452" s="733"/>
      <c r="I452" s="733"/>
      <c r="J452" s="733"/>
      <c r="K452" s="733"/>
      <c r="L452" s="733"/>
      <c r="M452" s="733"/>
      <c r="N452" s="733"/>
      <c r="O452" s="733"/>
      <c r="P452" s="733"/>
      <c r="Q452" s="733"/>
      <c r="R452" s="733"/>
      <c r="S452" s="733"/>
      <c r="T452" s="733"/>
      <c r="U452" s="733"/>
      <c r="V452" s="733"/>
      <c r="W452" s="733"/>
      <c r="X452" s="733"/>
      <c r="Y452" s="733"/>
      <c r="Z452" s="733"/>
      <c r="AA452" s="719"/>
      <c r="AB452" s="719"/>
      <c r="AC452" s="719"/>
    </row>
    <row r="453" spans="1:68" ht="27" customHeight="1" x14ac:dyDescent="0.25">
      <c r="A453" s="54" t="s">
        <v>705</v>
      </c>
      <c r="B453" s="54" t="s">
        <v>706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92</v>
      </c>
      <c r="L453" s="32"/>
      <c r="M453" s="33" t="s">
        <v>101</v>
      </c>
      <c r="N453" s="33"/>
      <c r="O453" s="32">
        <v>40</v>
      </c>
      <c r="P453" s="815" t="s">
        <v>707</v>
      </c>
      <c r="Q453" s="728"/>
      <c r="R453" s="728"/>
      <c r="S453" s="728"/>
      <c r="T453" s="729"/>
      <c r="U453" s="34"/>
      <c r="V453" s="34"/>
      <c r="W453" s="35" t="s">
        <v>68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708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739"/>
      <c r="B454" s="733"/>
      <c r="C454" s="733"/>
      <c r="D454" s="733"/>
      <c r="E454" s="733"/>
      <c r="F454" s="733"/>
      <c r="G454" s="733"/>
      <c r="H454" s="733"/>
      <c r="I454" s="733"/>
      <c r="J454" s="733"/>
      <c r="K454" s="733"/>
      <c r="L454" s="733"/>
      <c r="M454" s="733"/>
      <c r="N454" s="733"/>
      <c r="O454" s="740"/>
      <c r="P454" s="734" t="s">
        <v>79</v>
      </c>
      <c r="Q454" s="735"/>
      <c r="R454" s="735"/>
      <c r="S454" s="735"/>
      <c r="T454" s="735"/>
      <c r="U454" s="735"/>
      <c r="V454" s="736"/>
      <c r="W454" s="37" t="s">
        <v>80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x14ac:dyDescent="0.2">
      <c r="A455" s="733"/>
      <c r="B455" s="733"/>
      <c r="C455" s="733"/>
      <c r="D455" s="733"/>
      <c r="E455" s="733"/>
      <c r="F455" s="733"/>
      <c r="G455" s="733"/>
      <c r="H455" s="733"/>
      <c r="I455" s="733"/>
      <c r="J455" s="733"/>
      <c r="K455" s="733"/>
      <c r="L455" s="733"/>
      <c r="M455" s="733"/>
      <c r="N455" s="733"/>
      <c r="O455" s="740"/>
      <c r="P455" s="734" t="s">
        <v>79</v>
      </c>
      <c r="Q455" s="735"/>
      <c r="R455" s="735"/>
      <c r="S455" s="735"/>
      <c r="T455" s="735"/>
      <c r="U455" s="735"/>
      <c r="V455" s="736"/>
      <c r="W455" s="37" t="s">
        <v>68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customHeight="1" x14ac:dyDescent="0.2">
      <c r="A456" s="860" t="s">
        <v>709</v>
      </c>
      <c r="B456" s="861"/>
      <c r="C456" s="861"/>
      <c r="D456" s="861"/>
      <c r="E456" s="861"/>
      <c r="F456" s="861"/>
      <c r="G456" s="861"/>
      <c r="H456" s="861"/>
      <c r="I456" s="861"/>
      <c r="J456" s="861"/>
      <c r="K456" s="861"/>
      <c r="L456" s="861"/>
      <c r="M456" s="861"/>
      <c r="N456" s="861"/>
      <c r="O456" s="861"/>
      <c r="P456" s="861"/>
      <c r="Q456" s="861"/>
      <c r="R456" s="861"/>
      <c r="S456" s="861"/>
      <c r="T456" s="861"/>
      <c r="U456" s="861"/>
      <c r="V456" s="861"/>
      <c r="W456" s="861"/>
      <c r="X456" s="861"/>
      <c r="Y456" s="861"/>
      <c r="Z456" s="861"/>
      <c r="AA456" s="48"/>
      <c r="AB456" s="48"/>
      <c r="AC456" s="48"/>
    </row>
    <row r="457" spans="1:68" ht="16.5" customHeight="1" x14ac:dyDescent="0.25">
      <c r="A457" s="803" t="s">
        <v>710</v>
      </c>
      <c r="B457" s="733"/>
      <c r="C457" s="733"/>
      <c r="D457" s="733"/>
      <c r="E457" s="733"/>
      <c r="F457" s="733"/>
      <c r="G457" s="733"/>
      <c r="H457" s="733"/>
      <c r="I457" s="733"/>
      <c r="J457" s="733"/>
      <c r="K457" s="733"/>
      <c r="L457" s="733"/>
      <c r="M457" s="733"/>
      <c r="N457" s="733"/>
      <c r="O457" s="733"/>
      <c r="P457" s="733"/>
      <c r="Q457" s="733"/>
      <c r="R457" s="733"/>
      <c r="S457" s="733"/>
      <c r="T457" s="733"/>
      <c r="U457" s="733"/>
      <c r="V457" s="733"/>
      <c r="W457" s="733"/>
      <c r="X457" s="733"/>
      <c r="Y457" s="733"/>
      <c r="Z457" s="733"/>
      <c r="AA457" s="718"/>
      <c r="AB457" s="718"/>
      <c r="AC457" s="718"/>
    </row>
    <row r="458" spans="1:68" ht="14.25" customHeight="1" x14ac:dyDescent="0.25">
      <c r="A458" s="732" t="s">
        <v>145</v>
      </c>
      <c r="B458" s="733"/>
      <c r="C458" s="733"/>
      <c r="D458" s="733"/>
      <c r="E458" s="733"/>
      <c r="F458" s="733"/>
      <c r="G458" s="733"/>
      <c r="H458" s="733"/>
      <c r="I458" s="733"/>
      <c r="J458" s="733"/>
      <c r="K458" s="733"/>
      <c r="L458" s="733"/>
      <c r="M458" s="733"/>
      <c r="N458" s="733"/>
      <c r="O458" s="733"/>
      <c r="P458" s="733"/>
      <c r="Q458" s="733"/>
      <c r="R458" s="733"/>
      <c r="S458" s="733"/>
      <c r="T458" s="733"/>
      <c r="U458" s="733"/>
      <c r="V458" s="733"/>
      <c r="W458" s="733"/>
      <c r="X458" s="733"/>
      <c r="Y458" s="733"/>
      <c r="Z458" s="733"/>
      <c r="AA458" s="719"/>
      <c r="AB458" s="719"/>
      <c r="AC458" s="719"/>
    </row>
    <row r="459" spans="1:68" ht="27" customHeight="1" x14ac:dyDescent="0.25">
      <c r="A459" s="54" t="s">
        <v>711</v>
      </c>
      <c r="B459" s="54" t="s">
        <v>712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100</v>
      </c>
      <c r="L459" s="32"/>
      <c r="M459" s="33" t="s">
        <v>67</v>
      </c>
      <c r="N459" s="33"/>
      <c r="O459" s="32">
        <v>50</v>
      </c>
      <c r="P459" s="982" t="s">
        <v>713</v>
      </c>
      <c r="Q459" s="728"/>
      <c r="R459" s="728"/>
      <c r="S459" s="728"/>
      <c r="T459" s="729"/>
      <c r="U459" s="34"/>
      <c r="V459" s="34"/>
      <c r="W459" s="35" t="s">
        <v>68</v>
      </c>
      <c r="X459" s="723">
        <v>12</v>
      </c>
      <c r="Y459" s="724">
        <f t="shared" ref="Y459:Y472" si="67">IFERROR(IF(X459="",0,CEILING((X459/$H459),1)*$H459),"")</f>
        <v>16.200000000000003</v>
      </c>
      <c r="Z459" s="36">
        <f>IFERROR(IF(Y459=0,"",ROUNDUP(Y459/H459,0)*0.00902),"")</f>
        <v>2.7060000000000001E-2</v>
      </c>
      <c r="AA459" s="56"/>
      <c r="AB459" s="57"/>
      <c r="AC459" s="523" t="s">
        <v>714</v>
      </c>
      <c r="AG459" s="64"/>
      <c r="AJ459" s="68"/>
      <c r="AK459" s="68">
        <v>0</v>
      </c>
      <c r="BB459" s="524" t="s">
        <v>1</v>
      </c>
      <c r="BM459" s="64">
        <f t="shared" ref="BM459:BM472" si="68">IFERROR(X459*I459/H459,"0")</f>
        <v>12.466666666666667</v>
      </c>
      <c r="BN459" s="64">
        <f t="shared" ref="BN459:BN472" si="69">IFERROR(Y459*I459/H459,"0")</f>
        <v>16.830000000000002</v>
      </c>
      <c r="BO459" s="64">
        <f t="shared" ref="BO459:BO472" si="70">IFERROR(1/J459*(X459/H459),"0")</f>
        <v>1.6835016835016831E-2</v>
      </c>
      <c r="BP459" s="64">
        <f t="shared" ref="BP459:BP472" si="71">IFERROR(1/J459*(Y459/H459),"0")</f>
        <v>2.2727272727272731E-2</v>
      </c>
    </row>
    <row r="460" spans="1:68" ht="27" customHeight="1" x14ac:dyDescent="0.25">
      <c r="A460" s="54" t="s">
        <v>715</v>
      </c>
      <c r="B460" s="54" t="s">
        <v>716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100</v>
      </c>
      <c r="L460" s="32"/>
      <c r="M460" s="33" t="s">
        <v>67</v>
      </c>
      <c r="N460" s="33"/>
      <c r="O460" s="32">
        <v>50</v>
      </c>
      <c r="P460" s="1021" t="s">
        <v>717</v>
      </c>
      <c r="Q460" s="728"/>
      <c r="R460" s="728"/>
      <c r="S460" s="728"/>
      <c r="T460" s="729"/>
      <c r="U460" s="34"/>
      <c r="V460" s="34"/>
      <c r="W460" s="35" t="s">
        <v>68</v>
      </c>
      <c r="X460" s="723">
        <v>0</v>
      </c>
      <c r="Y460" s="724">
        <f t="shared" si="67"/>
        <v>0</v>
      </c>
      <c r="Z460" s="36" t="str">
        <f>IFERROR(IF(Y460=0,"",ROUNDUP(Y460/H460,0)*0.00902),"")</f>
        <v/>
      </c>
      <c r="AA460" s="56"/>
      <c r="AB460" s="57"/>
      <c r="AC460" s="525" t="s">
        <v>718</v>
      </c>
      <c r="AG460" s="64"/>
      <c r="AJ460" s="68"/>
      <c r="AK460" s="68">
        <v>0</v>
      </c>
      <c r="BB460" s="526" t="s">
        <v>1</v>
      </c>
      <c r="BM460" s="64">
        <f t="shared" si="68"/>
        <v>0</v>
      </c>
      <c r="BN460" s="64">
        <f t="shared" si="69"/>
        <v>0</v>
      </c>
      <c r="BO460" s="64">
        <f t="shared" si="70"/>
        <v>0</v>
      </c>
      <c r="BP460" s="64">
        <f t="shared" si="71"/>
        <v>0</v>
      </c>
    </row>
    <row r="461" spans="1:68" ht="27" customHeight="1" x14ac:dyDescent="0.25">
      <c r="A461" s="54" t="s">
        <v>715</v>
      </c>
      <c r="B461" s="54" t="s">
        <v>719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100</v>
      </c>
      <c r="L461" s="32"/>
      <c r="M461" s="33" t="s">
        <v>67</v>
      </c>
      <c r="N461" s="33"/>
      <c r="O461" s="32">
        <v>50</v>
      </c>
      <c r="P461" s="1019" t="s">
        <v>717</v>
      </c>
      <c r="Q461" s="728"/>
      <c r="R461" s="728"/>
      <c r="S461" s="728"/>
      <c r="T461" s="729"/>
      <c r="U461" s="34"/>
      <c r="V461" s="34"/>
      <c r="W461" s="35" t="s">
        <v>68</v>
      </c>
      <c r="X461" s="723">
        <v>0</v>
      </c>
      <c r="Y461" s="724">
        <f t="shared" si="67"/>
        <v>0</v>
      </c>
      <c r="Z461" s="36" t="str">
        <f>IFERROR(IF(Y461=0,"",ROUNDUP(Y461/H461,0)*0.00902),"")</f>
        <v/>
      </c>
      <c r="AA461" s="56"/>
      <c r="AB461" s="57"/>
      <c r="AC461" s="527" t="s">
        <v>718</v>
      </c>
      <c r="AG461" s="64"/>
      <c r="AJ461" s="68"/>
      <c r="AK461" s="68">
        <v>0</v>
      </c>
      <c r="BB461" s="528" t="s">
        <v>1</v>
      </c>
      <c r="BM461" s="64">
        <f t="shared" si="68"/>
        <v>0</v>
      </c>
      <c r="BN461" s="64">
        <f t="shared" si="69"/>
        <v>0</v>
      </c>
      <c r="BO461" s="64">
        <f t="shared" si="70"/>
        <v>0</v>
      </c>
      <c r="BP461" s="64">
        <f t="shared" si="71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100</v>
      </c>
      <c r="L462" s="32"/>
      <c r="M462" s="33" t="s">
        <v>67</v>
      </c>
      <c r="N462" s="33"/>
      <c r="O462" s="32">
        <v>50</v>
      </c>
      <c r="P462" s="1030" t="s">
        <v>722</v>
      </c>
      <c r="Q462" s="728"/>
      <c r="R462" s="728"/>
      <c r="S462" s="728"/>
      <c r="T462" s="729"/>
      <c r="U462" s="34"/>
      <c r="V462" s="34"/>
      <c r="W462" s="35" t="s">
        <v>68</v>
      </c>
      <c r="X462" s="723">
        <v>0</v>
      </c>
      <c r="Y462" s="724">
        <f t="shared" si="67"/>
        <v>0</v>
      </c>
      <c r="Z462" s="36" t="str">
        <f>IFERROR(IF(Y462=0,"",ROUNDUP(Y462/H462,0)*0.00902),"")</f>
        <v/>
      </c>
      <c r="AA462" s="56"/>
      <c r="AB462" s="57"/>
      <c r="AC462" s="529" t="s">
        <v>723</v>
      </c>
      <c r="AG462" s="64"/>
      <c r="AJ462" s="68"/>
      <c r="AK462" s="68">
        <v>0</v>
      </c>
      <c r="BB462" s="530" t="s">
        <v>1</v>
      </c>
      <c r="BM462" s="64">
        <f t="shared" si="68"/>
        <v>0</v>
      </c>
      <c r="BN462" s="64">
        <f t="shared" si="69"/>
        <v>0</v>
      </c>
      <c r="BO462" s="64">
        <f t="shared" si="70"/>
        <v>0</v>
      </c>
      <c r="BP462" s="64">
        <f t="shared" si="71"/>
        <v>0</v>
      </c>
    </row>
    <row r="463" spans="1:68" ht="27" customHeight="1" x14ac:dyDescent="0.25">
      <c r="A463" s="54" t="s">
        <v>724</v>
      </c>
      <c r="B463" s="54" t="s">
        <v>725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108</v>
      </c>
      <c r="L463" s="32"/>
      <c r="M463" s="33" t="s">
        <v>67</v>
      </c>
      <c r="N463" s="33"/>
      <c r="O463" s="32">
        <v>50</v>
      </c>
      <c r="P463" s="10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28"/>
      <c r="R463" s="728"/>
      <c r="S463" s="728"/>
      <c r="T463" s="729"/>
      <c r="U463" s="34"/>
      <c r="V463" s="34"/>
      <c r="W463" s="35" t="s">
        <v>68</v>
      </c>
      <c r="X463" s="723">
        <v>0</v>
      </c>
      <c r="Y463" s="724">
        <f t="shared" si="67"/>
        <v>0</v>
      </c>
      <c r="Z463" s="36" t="str">
        <f t="shared" ref="Z463:Z472" si="72">IFERROR(IF(Y463=0,"",ROUNDUP(Y463/H463,0)*0.00502),"")</f>
        <v/>
      </c>
      <c r="AA463" s="56"/>
      <c r="AB463" s="57"/>
      <c r="AC463" s="531" t="s">
        <v>714</v>
      </c>
      <c r="AG463" s="64"/>
      <c r="AJ463" s="68"/>
      <c r="AK463" s="68">
        <v>0</v>
      </c>
      <c r="BB463" s="532" t="s">
        <v>1</v>
      </c>
      <c r="BM463" s="64">
        <f t="shared" si="68"/>
        <v>0</v>
      </c>
      <c r="BN463" s="64">
        <f t="shared" si="69"/>
        <v>0</v>
      </c>
      <c r="BO463" s="64">
        <f t="shared" si="70"/>
        <v>0</v>
      </c>
      <c r="BP463" s="64">
        <f t="shared" si="71"/>
        <v>0</v>
      </c>
    </row>
    <row r="464" spans="1:68" ht="27" customHeight="1" x14ac:dyDescent="0.25">
      <c r="A464" s="54" t="s">
        <v>724</v>
      </c>
      <c r="B464" s="54" t="s">
        <v>726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108</v>
      </c>
      <c r="L464" s="32"/>
      <c r="M464" s="33" t="s">
        <v>67</v>
      </c>
      <c r="N464" s="33"/>
      <c r="O464" s="32">
        <v>50</v>
      </c>
      <c r="P464" s="825" t="s">
        <v>727</v>
      </c>
      <c r="Q464" s="728"/>
      <c r="R464" s="728"/>
      <c r="S464" s="728"/>
      <c r="T464" s="729"/>
      <c r="U464" s="34"/>
      <c r="V464" s="34"/>
      <c r="W464" s="35" t="s">
        <v>68</v>
      </c>
      <c r="X464" s="723">
        <v>0</v>
      </c>
      <c r="Y464" s="724">
        <f t="shared" si="67"/>
        <v>0</v>
      </c>
      <c r="Z464" s="36" t="str">
        <f t="shared" si="72"/>
        <v/>
      </c>
      <c r="AA464" s="56"/>
      <c r="AB464" s="57"/>
      <c r="AC464" s="533" t="s">
        <v>714</v>
      </c>
      <c r="AG464" s="64"/>
      <c r="AJ464" s="68"/>
      <c r="AK464" s="68">
        <v>0</v>
      </c>
      <c r="BB464" s="534" t="s">
        <v>1</v>
      </c>
      <c r="BM464" s="64">
        <f t="shared" si="68"/>
        <v>0</v>
      </c>
      <c r="BN464" s="64">
        <f t="shared" si="69"/>
        <v>0</v>
      </c>
      <c r="BO464" s="64">
        <f t="shared" si="70"/>
        <v>0</v>
      </c>
      <c r="BP464" s="64">
        <f t="shared" si="71"/>
        <v>0</v>
      </c>
    </row>
    <row r="465" spans="1:68" ht="27" customHeight="1" x14ac:dyDescent="0.25">
      <c r="A465" s="54" t="s">
        <v>728</v>
      </c>
      <c r="B465" s="54" t="s">
        <v>729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108</v>
      </c>
      <c r="L465" s="32"/>
      <c r="M465" s="33" t="s">
        <v>67</v>
      </c>
      <c r="N465" s="33"/>
      <c r="O465" s="32">
        <v>50</v>
      </c>
      <c r="P465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28"/>
      <c r="R465" s="728"/>
      <c r="S465" s="728"/>
      <c r="T465" s="729"/>
      <c r="U465" s="34"/>
      <c r="V465" s="34"/>
      <c r="W465" s="35" t="s">
        <v>68</v>
      </c>
      <c r="X465" s="723">
        <v>0</v>
      </c>
      <c r="Y465" s="724">
        <f t="shared" si="67"/>
        <v>0</v>
      </c>
      <c r="Z465" s="36" t="str">
        <f t="shared" si="72"/>
        <v/>
      </c>
      <c r="AA465" s="56"/>
      <c r="AB465" s="57"/>
      <c r="AC465" s="535" t="s">
        <v>714</v>
      </c>
      <c r="AG465" s="64"/>
      <c r="AJ465" s="68"/>
      <c r="AK465" s="68">
        <v>0</v>
      </c>
      <c r="BB465" s="536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37.5" customHeight="1" x14ac:dyDescent="0.25">
      <c r="A466" s="54" t="s">
        <v>730</v>
      </c>
      <c r="B466" s="54" t="s">
        <v>731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108</v>
      </c>
      <c r="L466" s="32"/>
      <c r="M466" s="33" t="s">
        <v>67</v>
      </c>
      <c r="N466" s="33"/>
      <c r="O466" s="32">
        <v>50</v>
      </c>
      <c r="P466" s="8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28"/>
      <c r="R466" s="728"/>
      <c r="S466" s="728"/>
      <c r="T466" s="729"/>
      <c r="U466" s="34"/>
      <c r="V466" s="34"/>
      <c r="W466" s="35" t="s">
        <v>68</v>
      </c>
      <c r="X466" s="723">
        <v>0</v>
      </c>
      <c r="Y466" s="724">
        <f t="shared" si="67"/>
        <v>0</v>
      </c>
      <c r="Z466" s="36" t="str">
        <f t="shared" si="72"/>
        <v/>
      </c>
      <c r="AA466" s="56"/>
      <c r="AB466" s="57"/>
      <c r="AC466" s="537" t="s">
        <v>732</v>
      </c>
      <c r="AG466" s="64"/>
      <c r="AJ466" s="68"/>
      <c r="AK466" s="68">
        <v>0</v>
      </c>
      <c r="BB466" s="538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37.5" customHeight="1" x14ac:dyDescent="0.25">
      <c r="A467" s="54" t="s">
        <v>730</v>
      </c>
      <c r="B467" s="54" t="s">
        <v>733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108</v>
      </c>
      <c r="L467" s="32"/>
      <c r="M467" s="33" t="s">
        <v>67</v>
      </c>
      <c r="N467" s="33"/>
      <c r="O467" s="32">
        <v>50</v>
      </c>
      <c r="P467" s="875" t="s">
        <v>734</v>
      </c>
      <c r="Q467" s="728"/>
      <c r="R467" s="728"/>
      <c r="S467" s="728"/>
      <c r="T467" s="729"/>
      <c r="U467" s="34"/>
      <c r="V467" s="34"/>
      <c r="W467" s="35" t="s">
        <v>68</v>
      </c>
      <c r="X467" s="723">
        <v>0</v>
      </c>
      <c r="Y467" s="724">
        <f t="shared" si="67"/>
        <v>0</v>
      </c>
      <c r="Z467" s="36" t="str">
        <f t="shared" si="72"/>
        <v/>
      </c>
      <c r="AA467" s="56"/>
      <c r="AB467" s="57"/>
      <c r="AC467" s="539" t="s">
        <v>732</v>
      </c>
      <c r="AG467" s="64"/>
      <c r="AJ467" s="68"/>
      <c r="AK467" s="68">
        <v>0</v>
      </c>
      <c r="BB467" s="540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37.5" customHeight="1" x14ac:dyDescent="0.25">
      <c r="A468" s="54" t="s">
        <v>735</v>
      </c>
      <c r="B468" s="54" t="s">
        <v>736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7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28"/>
      <c r="R468" s="728"/>
      <c r="S468" s="728"/>
      <c r="T468" s="729"/>
      <c r="U468" s="34"/>
      <c r="V468" s="34"/>
      <c r="W468" s="35" t="s">
        <v>68</v>
      </c>
      <c r="X468" s="723">
        <v>0</v>
      </c>
      <c r="Y468" s="724">
        <f t="shared" si="67"/>
        <v>0</v>
      </c>
      <c r="Z468" s="36" t="str">
        <f t="shared" si="72"/>
        <v/>
      </c>
      <c r="AA468" s="56"/>
      <c r="AB468" s="57"/>
      <c r="AC468" s="541" t="s">
        <v>732</v>
      </c>
      <c r="AG468" s="64"/>
      <c r="AJ468" s="68"/>
      <c r="AK468" s="68">
        <v>0</v>
      </c>
      <c r="BB468" s="542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737</v>
      </c>
      <c r="B469" s="54" t="s">
        <v>738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8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28"/>
      <c r="R469" s="728"/>
      <c r="S469" s="728"/>
      <c r="T469" s="729"/>
      <c r="U469" s="34"/>
      <c r="V469" s="34"/>
      <c r="W469" s="35" t="s">
        <v>68</v>
      </c>
      <c r="X469" s="723">
        <v>0</v>
      </c>
      <c r="Y469" s="724">
        <f t="shared" si="67"/>
        <v>0</v>
      </c>
      <c r="Z469" s="36" t="str">
        <f t="shared" si="72"/>
        <v/>
      </c>
      <c r="AA469" s="56"/>
      <c r="AB469" s="57"/>
      <c r="AC469" s="543" t="s">
        <v>739</v>
      </c>
      <c r="AG469" s="64"/>
      <c r="AJ469" s="68"/>
      <c r="AK469" s="68">
        <v>0</v>
      </c>
      <c r="BB469" s="544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737</v>
      </c>
      <c r="B470" s="54" t="s">
        <v>740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53" t="s">
        <v>741</v>
      </c>
      <c r="Q470" s="728"/>
      <c r="R470" s="728"/>
      <c r="S470" s="728"/>
      <c r="T470" s="729"/>
      <c r="U470" s="34"/>
      <c r="V470" s="34"/>
      <c r="W470" s="35" t="s">
        <v>68</v>
      </c>
      <c r="X470" s="723">
        <v>0</v>
      </c>
      <c r="Y470" s="724">
        <f t="shared" si="67"/>
        <v>0</v>
      </c>
      <c r="Z470" s="36" t="str">
        <f t="shared" si="72"/>
        <v/>
      </c>
      <c r="AA470" s="56"/>
      <c r="AB470" s="57"/>
      <c r="AC470" s="545" t="s">
        <v>739</v>
      </c>
      <c r="AG470" s="64"/>
      <c r="AJ470" s="68"/>
      <c r="AK470" s="68">
        <v>0</v>
      </c>
      <c r="BB470" s="546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27" customHeight="1" x14ac:dyDescent="0.25">
      <c r="A471" s="54" t="s">
        <v>742</v>
      </c>
      <c r="B471" s="54" t="s">
        <v>743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28"/>
      <c r="R471" s="728"/>
      <c r="S471" s="728"/>
      <c r="T471" s="729"/>
      <c r="U471" s="34"/>
      <c r="V471" s="34"/>
      <c r="W471" s="35" t="s">
        <v>68</v>
      </c>
      <c r="X471" s="723">
        <v>0</v>
      </c>
      <c r="Y471" s="724">
        <f t="shared" si="67"/>
        <v>0</v>
      </c>
      <c r="Z471" s="36" t="str">
        <f t="shared" si="72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745</v>
      </c>
      <c r="B472" s="54" t="s">
        <v>746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28"/>
      <c r="R472" s="728"/>
      <c r="S472" s="728"/>
      <c r="T472" s="729"/>
      <c r="U472" s="34"/>
      <c r="V472" s="34"/>
      <c r="W472" s="35" t="s">
        <v>68</v>
      </c>
      <c r="X472" s="723">
        <v>0</v>
      </c>
      <c r="Y472" s="724">
        <f t="shared" si="67"/>
        <v>0</v>
      </c>
      <c r="Z472" s="36" t="str">
        <f t="shared" si="7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x14ac:dyDescent="0.2">
      <c r="A473" s="739"/>
      <c r="B473" s="733"/>
      <c r="C473" s="733"/>
      <c r="D473" s="733"/>
      <c r="E473" s="733"/>
      <c r="F473" s="733"/>
      <c r="G473" s="733"/>
      <c r="H473" s="733"/>
      <c r="I473" s="733"/>
      <c r="J473" s="733"/>
      <c r="K473" s="733"/>
      <c r="L473" s="733"/>
      <c r="M473" s="733"/>
      <c r="N473" s="733"/>
      <c r="O473" s="740"/>
      <c r="P473" s="734" t="s">
        <v>79</v>
      </c>
      <c r="Q473" s="735"/>
      <c r="R473" s="735"/>
      <c r="S473" s="735"/>
      <c r="T473" s="735"/>
      <c r="U473" s="735"/>
      <c r="V473" s="736"/>
      <c r="W473" s="37" t="s">
        <v>80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2.2222222222222219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3.0000000000000004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2.7060000000000001E-2</v>
      </c>
      <c r="AA473" s="726"/>
      <c r="AB473" s="726"/>
      <c r="AC473" s="726"/>
    </row>
    <row r="474" spans="1:68" x14ac:dyDescent="0.2">
      <c r="A474" s="733"/>
      <c r="B474" s="733"/>
      <c r="C474" s="733"/>
      <c r="D474" s="733"/>
      <c r="E474" s="733"/>
      <c r="F474" s="733"/>
      <c r="G474" s="733"/>
      <c r="H474" s="733"/>
      <c r="I474" s="733"/>
      <c r="J474" s="733"/>
      <c r="K474" s="733"/>
      <c r="L474" s="733"/>
      <c r="M474" s="733"/>
      <c r="N474" s="733"/>
      <c r="O474" s="740"/>
      <c r="P474" s="734" t="s">
        <v>79</v>
      </c>
      <c r="Q474" s="735"/>
      <c r="R474" s="735"/>
      <c r="S474" s="735"/>
      <c r="T474" s="735"/>
      <c r="U474" s="735"/>
      <c r="V474" s="736"/>
      <c r="W474" s="37" t="s">
        <v>68</v>
      </c>
      <c r="X474" s="725">
        <f>IFERROR(SUM(X459:X472),"0")</f>
        <v>12</v>
      </c>
      <c r="Y474" s="725">
        <f>IFERROR(SUM(Y459:Y472),"0")</f>
        <v>16.200000000000003</v>
      </c>
      <c r="Z474" s="37"/>
      <c r="AA474" s="726"/>
      <c r="AB474" s="726"/>
      <c r="AC474" s="726"/>
    </row>
    <row r="475" spans="1:68" ht="14.25" customHeight="1" x14ac:dyDescent="0.25">
      <c r="A475" s="732" t="s">
        <v>63</v>
      </c>
      <c r="B475" s="733"/>
      <c r="C475" s="733"/>
      <c r="D475" s="733"/>
      <c r="E475" s="733"/>
      <c r="F475" s="733"/>
      <c r="G475" s="733"/>
      <c r="H475" s="733"/>
      <c r="I475" s="733"/>
      <c r="J475" s="733"/>
      <c r="K475" s="733"/>
      <c r="L475" s="733"/>
      <c r="M475" s="733"/>
      <c r="N475" s="733"/>
      <c r="O475" s="733"/>
      <c r="P475" s="733"/>
      <c r="Q475" s="733"/>
      <c r="R475" s="733"/>
      <c r="S475" s="733"/>
      <c r="T475" s="733"/>
      <c r="U475" s="733"/>
      <c r="V475" s="733"/>
      <c r="W475" s="733"/>
      <c r="X475" s="733"/>
      <c r="Y475" s="733"/>
      <c r="Z475" s="733"/>
      <c r="AA475" s="719"/>
      <c r="AB475" s="719"/>
      <c r="AC475" s="719"/>
    </row>
    <row r="476" spans="1:68" ht="27" customHeight="1" x14ac:dyDescent="0.25">
      <c r="A476" s="54" t="s">
        <v>747</v>
      </c>
      <c r="B476" s="54" t="s">
        <v>748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100</v>
      </c>
      <c r="L476" s="32"/>
      <c r="M476" s="33" t="s">
        <v>101</v>
      </c>
      <c r="N476" s="33"/>
      <c r="O476" s="32">
        <v>45</v>
      </c>
      <c r="P476" s="8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28"/>
      <c r="R476" s="728"/>
      <c r="S476" s="728"/>
      <c r="T476" s="729"/>
      <c r="U476" s="34"/>
      <c r="V476" s="34"/>
      <c r="W476" s="35" t="s">
        <v>68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749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750</v>
      </c>
      <c r="B477" s="54" t="s">
        <v>751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66</v>
      </c>
      <c r="L477" s="32"/>
      <c r="M477" s="33" t="s">
        <v>101</v>
      </c>
      <c r="N477" s="33"/>
      <c r="O477" s="32">
        <v>45</v>
      </c>
      <c r="P477" s="9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28"/>
      <c r="R477" s="728"/>
      <c r="S477" s="728"/>
      <c r="T477" s="729"/>
      <c r="U477" s="34"/>
      <c r="V477" s="34"/>
      <c r="W477" s="35" t="s">
        <v>68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39"/>
      <c r="B478" s="733"/>
      <c r="C478" s="733"/>
      <c r="D478" s="733"/>
      <c r="E478" s="733"/>
      <c r="F478" s="733"/>
      <c r="G478" s="733"/>
      <c r="H478" s="733"/>
      <c r="I478" s="733"/>
      <c r="J478" s="733"/>
      <c r="K478" s="733"/>
      <c r="L478" s="733"/>
      <c r="M478" s="733"/>
      <c r="N478" s="733"/>
      <c r="O478" s="740"/>
      <c r="P478" s="734" t="s">
        <v>79</v>
      </c>
      <c r="Q478" s="735"/>
      <c r="R478" s="735"/>
      <c r="S478" s="735"/>
      <c r="T478" s="735"/>
      <c r="U478" s="735"/>
      <c r="V478" s="736"/>
      <c r="W478" s="37" t="s">
        <v>80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x14ac:dyDescent="0.2">
      <c r="A479" s="733"/>
      <c r="B479" s="733"/>
      <c r="C479" s="733"/>
      <c r="D479" s="733"/>
      <c r="E479" s="733"/>
      <c r="F479" s="733"/>
      <c r="G479" s="733"/>
      <c r="H479" s="733"/>
      <c r="I479" s="733"/>
      <c r="J479" s="733"/>
      <c r="K479" s="733"/>
      <c r="L479" s="733"/>
      <c r="M479" s="733"/>
      <c r="N479" s="733"/>
      <c r="O479" s="740"/>
      <c r="P479" s="734" t="s">
        <v>79</v>
      </c>
      <c r="Q479" s="735"/>
      <c r="R479" s="735"/>
      <c r="S479" s="735"/>
      <c r="T479" s="735"/>
      <c r="U479" s="735"/>
      <c r="V479" s="736"/>
      <c r="W479" s="37" t="s">
        <v>68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customHeight="1" x14ac:dyDescent="0.25">
      <c r="A480" s="803" t="s">
        <v>753</v>
      </c>
      <c r="B480" s="733"/>
      <c r="C480" s="733"/>
      <c r="D480" s="733"/>
      <c r="E480" s="733"/>
      <c r="F480" s="733"/>
      <c r="G480" s="733"/>
      <c r="H480" s="733"/>
      <c r="I480" s="733"/>
      <c r="J480" s="733"/>
      <c r="K480" s="733"/>
      <c r="L480" s="733"/>
      <c r="M480" s="733"/>
      <c r="N480" s="733"/>
      <c r="O480" s="733"/>
      <c r="P480" s="733"/>
      <c r="Q480" s="733"/>
      <c r="R480" s="733"/>
      <c r="S480" s="733"/>
      <c r="T480" s="733"/>
      <c r="U480" s="733"/>
      <c r="V480" s="733"/>
      <c r="W480" s="733"/>
      <c r="X480" s="733"/>
      <c r="Y480" s="733"/>
      <c r="Z480" s="733"/>
      <c r="AA480" s="718"/>
      <c r="AB480" s="718"/>
      <c r="AC480" s="718"/>
    </row>
    <row r="481" spans="1:68" ht="14.25" customHeight="1" x14ac:dyDescent="0.25">
      <c r="A481" s="732" t="s">
        <v>134</v>
      </c>
      <c r="B481" s="733"/>
      <c r="C481" s="733"/>
      <c r="D481" s="733"/>
      <c r="E481" s="733"/>
      <c r="F481" s="733"/>
      <c r="G481" s="733"/>
      <c r="H481" s="733"/>
      <c r="I481" s="733"/>
      <c r="J481" s="733"/>
      <c r="K481" s="733"/>
      <c r="L481" s="733"/>
      <c r="M481" s="733"/>
      <c r="N481" s="733"/>
      <c r="O481" s="733"/>
      <c r="P481" s="733"/>
      <c r="Q481" s="733"/>
      <c r="R481" s="733"/>
      <c r="S481" s="733"/>
      <c r="T481" s="733"/>
      <c r="U481" s="733"/>
      <c r="V481" s="733"/>
      <c r="W481" s="733"/>
      <c r="X481" s="733"/>
      <c r="Y481" s="733"/>
      <c r="Z481" s="733"/>
      <c r="AA481" s="719"/>
      <c r="AB481" s="719"/>
      <c r="AC481" s="719"/>
    </row>
    <row r="482" spans="1:68" ht="27" customHeight="1" x14ac:dyDescent="0.25">
      <c r="A482" s="54" t="s">
        <v>754</v>
      </c>
      <c r="B482" s="54" t="s">
        <v>755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66</v>
      </c>
      <c r="L482" s="32"/>
      <c r="M482" s="33" t="s">
        <v>67</v>
      </c>
      <c r="N482" s="33"/>
      <c r="O482" s="32">
        <v>40</v>
      </c>
      <c r="P482" s="8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28"/>
      <c r="R482" s="728"/>
      <c r="S482" s="728"/>
      <c r="T482" s="729"/>
      <c r="U482" s="34"/>
      <c r="V482" s="34"/>
      <c r="W482" s="35" t="s">
        <v>68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756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757</v>
      </c>
      <c r="B483" s="54" t="s">
        <v>758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66</v>
      </c>
      <c r="L483" s="32"/>
      <c r="M483" s="33" t="s">
        <v>67</v>
      </c>
      <c r="N483" s="33"/>
      <c r="O483" s="32">
        <v>40</v>
      </c>
      <c r="P483" s="10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28"/>
      <c r="R483" s="728"/>
      <c r="S483" s="728"/>
      <c r="T483" s="729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759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739"/>
      <c r="B484" s="733"/>
      <c r="C484" s="733"/>
      <c r="D484" s="733"/>
      <c r="E484" s="733"/>
      <c r="F484" s="733"/>
      <c r="G484" s="733"/>
      <c r="H484" s="733"/>
      <c r="I484" s="733"/>
      <c r="J484" s="733"/>
      <c r="K484" s="733"/>
      <c r="L484" s="733"/>
      <c r="M484" s="733"/>
      <c r="N484" s="733"/>
      <c r="O484" s="740"/>
      <c r="P484" s="734" t="s">
        <v>79</v>
      </c>
      <c r="Q484" s="735"/>
      <c r="R484" s="735"/>
      <c r="S484" s="735"/>
      <c r="T484" s="735"/>
      <c r="U484" s="735"/>
      <c r="V484" s="736"/>
      <c r="W484" s="37" t="s">
        <v>80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x14ac:dyDescent="0.2">
      <c r="A485" s="733"/>
      <c r="B485" s="733"/>
      <c r="C485" s="733"/>
      <c r="D485" s="733"/>
      <c r="E485" s="733"/>
      <c r="F485" s="733"/>
      <c r="G485" s="733"/>
      <c r="H485" s="733"/>
      <c r="I485" s="733"/>
      <c r="J485" s="733"/>
      <c r="K485" s="733"/>
      <c r="L485" s="733"/>
      <c r="M485" s="733"/>
      <c r="N485" s="733"/>
      <c r="O485" s="740"/>
      <c r="P485" s="734" t="s">
        <v>79</v>
      </c>
      <c r="Q485" s="735"/>
      <c r="R485" s="735"/>
      <c r="S485" s="735"/>
      <c r="T485" s="735"/>
      <c r="U485" s="735"/>
      <c r="V485" s="736"/>
      <c r="W485" s="37" t="s">
        <v>68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customHeight="1" x14ac:dyDescent="0.25">
      <c r="A486" s="732" t="s">
        <v>145</v>
      </c>
      <c r="B486" s="733"/>
      <c r="C486" s="733"/>
      <c r="D486" s="733"/>
      <c r="E486" s="733"/>
      <c r="F486" s="733"/>
      <c r="G486" s="733"/>
      <c r="H486" s="733"/>
      <c r="I486" s="733"/>
      <c r="J486" s="733"/>
      <c r="K486" s="733"/>
      <c r="L486" s="733"/>
      <c r="M486" s="733"/>
      <c r="N486" s="733"/>
      <c r="O486" s="733"/>
      <c r="P486" s="733"/>
      <c r="Q486" s="733"/>
      <c r="R486" s="733"/>
      <c r="S486" s="733"/>
      <c r="T486" s="733"/>
      <c r="U486" s="733"/>
      <c r="V486" s="733"/>
      <c r="W486" s="733"/>
      <c r="X486" s="733"/>
      <c r="Y486" s="733"/>
      <c r="Z486" s="733"/>
      <c r="AA486" s="719"/>
      <c r="AB486" s="719"/>
      <c r="AC486" s="719"/>
    </row>
    <row r="487" spans="1:68" ht="27" customHeight="1" x14ac:dyDescent="0.25">
      <c r="A487" s="54" t="s">
        <v>760</v>
      </c>
      <c r="B487" s="54" t="s">
        <v>761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100</v>
      </c>
      <c r="L487" s="32"/>
      <c r="M487" s="33" t="s">
        <v>93</v>
      </c>
      <c r="N487" s="33"/>
      <c r="O487" s="32">
        <v>50</v>
      </c>
      <c r="P487" s="994" t="s">
        <v>762</v>
      </c>
      <c r="Q487" s="728"/>
      <c r="R487" s="728"/>
      <c r="S487" s="728"/>
      <c r="T487" s="729"/>
      <c r="U487" s="34"/>
      <c r="V487" s="34"/>
      <c r="W487" s="35" t="s">
        <v>68</v>
      </c>
      <c r="X487" s="723">
        <v>37</v>
      </c>
      <c r="Y487" s="724">
        <f>IFERROR(IF(X487="",0,CEILING((X487/$H487),1)*$H487),"")</f>
        <v>37.800000000000004</v>
      </c>
      <c r="Z487" s="36">
        <f>IFERROR(IF(Y487=0,"",ROUNDUP(Y487/H487,0)*0.00902),"")</f>
        <v>6.3140000000000002E-2</v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38.43888888888889</v>
      </c>
      <c r="BN487" s="64">
        <f>IFERROR(Y487*I487/H487,"0")</f>
        <v>39.270000000000003</v>
      </c>
      <c r="BO487" s="64">
        <f>IFERROR(1/J487*(X487/H487),"0")</f>
        <v>5.1907968574635241E-2</v>
      </c>
      <c r="BP487" s="64">
        <f>IFERROR(1/J487*(Y487/H487),"0")</f>
        <v>5.3030303030303032E-2</v>
      </c>
    </row>
    <row r="488" spans="1:68" ht="27" customHeight="1" x14ac:dyDescent="0.25">
      <c r="A488" s="54" t="s">
        <v>764</v>
      </c>
      <c r="B488" s="54" t="s">
        <v>765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108</v>
      </c>
      <c r="L488" s="32"/>
      <c r="M488" s="33" t="s">
        <v>67</v>
      </c>
      <c r="N488" s="33"/>
      <c r="O488" s="32">
        <v>50</v>
      </c>
      <c r="P488" s="10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28"/>
      <c r="R488" s="728"/>
      <c r="S488" s="728"/>
      <c r="T488" s="729"/>
      <c r="U488" s="34"/>
      <c r="V488" s="34"/>
      <c r="W488" s="35" t="s">
        <v>68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767</v>
      </c>
      <c r="B489" s="54" t="s">
        <v>768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108</v>
      </c>
      <c r="L489" s="32"/>
      <c r="M489" s="33" t="s">
        <v>67</v>
      </c>
      <c r="N489" s="33"/>
      <c r="O489" s="32">
        <v>50</v>
      </c>
      <c r="P489" s="937" t="s">
        <v>769</v>
      </c>
      <c r="Q489" s="728"/>
      <c r="R489" s="728"/>
      <c r="S489" s="728"/>
      <c r="T489" s="729"/>
      <c r="U489" s="34"/>
      <c r="V489" s="34"/>
      <c r="W489" s="35" t="s">
        <v>68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770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771</v>
      </c>
      <c r="B490" s="54" t="s">
        <v>772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108</v>
      </c>
      <c r="L490" s="32"/>
      <c r="M490" s="33" t="s">
        <v>67</v>
      </c>
      <c r="N490" s="33"/>
      <c r="O490" s="32">
        <v>50</v>
      </c>
      <c r="P490" s="10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28"/>
      <c r="R490" s="728"/>
      <c r="S490" s="728"/>
      <c r="T490" s="729"/>
      <c r="U490" s="34"/>
      <c r="V490" s="34"/>
      <c r="W490" s="35" t="s">
        <v>68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770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9"/>
      <c r="B491" s="733"/>
      <c r="C491" s="733"/>
      <c r="D491" s="733"/>
      <c r="E491" s="733"/>
      <c r="F491" s="733"/>
      <c r="G491" s="733"/>
      <c r="H491" s="733"/>
      <c r="I491" s="733"/>
      <c r="J491" s="733"/>
      <c r="K491" s="733"/>
      <c r="L491" s="733"/>
      <c r="M491" s="733"/>
      <c r="N491" s="733"/>
      <c r="O491" s="740"/>
      <c r="P491" s="734" t="s">
        <v>79</v>
      </c>
      <c r="Q491" s="735"/>
      <c r="R491" s="735"/>
      <c r="S491" s="735"/>
      <c r="T491" s="735"/>
      <c r="U491" s="735"/>
      <c r="V491" s="736"/>
      <c r="W491" s="37" t="s">
        <v>80</v>
      </c>
      <c r="X491" s="725">
        <f>IFERROR(X487/H487,"0")+IFERROR(X488/H488,"0")+IFERROR(X489/H489,"0")+IFERROR(X490/H490,"0")</f>
        <v>6.8518518518518512</v>
      </c>
      <c r="Y491" s="725">
        <f>IFERROR(Y487/H487,"0")+IFERROR(Y488/H488,"0")+IFERROR(Y489/H489,"0")+IFERROR(Y490/H490,"0")</f>
        <v>7</v>
      </c>
      <c r="Z491" s="725">
        <f>IFERROR(IF(Z487="",0,Z487),"0")+IFERROR(IF(Z488="",0,Z488),"0")+IFERROR(IF(Z489="",0,Z489),"0")+IFERROR(IF(Z490="",0,Z490),"0")</f>
        <v>6.3140000000000002E-2</v>
      </c>
      <c r="AA491" s="726"/>
      <c r="AB491" s="726"/>
      <c r="AC491" s="726"/>
    </row>
    <row r="492" spans="1:68" x14ac:dyDescent="0.2">
      <c r="A492" s="733"/>
      <c r="B492" s="733"/>
      <c r="C492" s="733"/>
      <c r="D492" s="733"/>
      <c r="E492" s="733"/>
      <c r="F492" s="733"/>
      <c r="G492" s="733"/>
      <c r="H492" s="733"/>
      <c r="I492" s="733"/>
      <c r="J492" s="733"/>
      <c r="K492" s="733"/>
      <c r="L492" s="733"/>
      <c r="M492" s="733"/>
      <c r="N492" s="733"/>
      <c r="O492" s="740"/>
      <c r="P492" s="734" t="s">
        <v>79</v>
      </c>
      <c r="Q492" s="735"/>
      <c r="R492" s="735"/>
      <c r="S492" s="735"/>
      <c r="T492" s="735"/>
      <c r="U492" s="735"/>
      <c r="V492" s="736"/>
      <c r="W492" s="37" t="s">
        <v>68</v>
      </c>
      <c r="X492" s="725">
        <f>IFERROR(SUM(X487:X490),"0")</f>
        <v>37</v>
      </c>
      <c r="Y492" s="725">
        <f>IFERROR(SUM(Y487:Y490),"0")</f>
        <v>37.800000000000004</v>
      </c>
      <c r="Z492" s="37"/>
      <c r="AA492" s="726"/>
      <c r="AB492" s="726"/>
      <c r="AC492" s="726"/>
    </row>
    <row r="493" spans="1:68" ht="16.5" customHeight="1" x14ac:dyDescent="0.25">
      <c r="A493" s="803" t="s">
        <v>773</v>
      </c>
      <c r="B493" s="733"/>
      <c r="C493" s="733"/>
      <c r="D493" s="733"/>
      <c r="E493" s="733"/>
      <c r="F493" s="733"/>
      <c r="G493" s="733"/>
      <c r="H493" s="733"/>
      <c r="I493" s="733"/>
      <c r="J493" s="733"/>
      <c r="K493" s="733"/>
      <c r="L493" s="733"/>
      <c r="M493" s="733"/>
      <c r="N493" s="733"/>
      <c r="O493" s="733"/>
      <c r="P493" s="733"/>
      <c r="Q493" s="733"/>
      <c r="R493" s="733"/>
      <c r="S493" s="733"/>
      <c r="T493" s="733"/>
      <c r="U493" s="733"/>
      <c r="V493" s="733"/>
      <c r="W493" s="733"/>
      <c r="X493" s="733"/>
      <c r="Y493" s="733"/>
      <c r="Z493" s="733"/>
      <c r="AA493" s="718"/>
      <c r="AB493" s="718"/>
      <c r="AC493" s="718"/>
    </row>
    <row r="494" spans="1:68" ht="14.25" customHeight="1" x14ac:dyDescent="0.25">
      <c r="A494" s="732" t="s">
        <v>145</v>
      </c>
      <c r="B494" s="733"/>
      <c r="C494" s="733"/>
      <c r="D494" s="733"/>
      <c r="E494" s="733"/>
      <c r="F494" s="733"/>
      <c r="G494" s="733"/>
      <c r="H494" s="733"/>
      <c r="I494" s="733"/>
      <c r="J494" s="733"/>
      <c r="K494" s="733"/>
      <c r="L494" s="733"/>
      <c r="M494" s="733"/>
      <c r="N494" s="733"/>
      <c r="O494" s="733"/>
      <c r="P494" s="733"/>
      <c r="Q494" s="733"/>
      <c r="R494" s="733"/>
      <c r="S494" s="733"/>
      <c r="T494" s="733"/>
      <c r="U494" s="733"/>
      <c r="V494" s="733"/>
      <c r="W494" s="733"/>
      <c r="X494" s="733"/>
      <c r="Y494" s="733"/>
      <c r="Z494" s="733"/>
      <c r="AA494" s="719"/>
      <c r="AB494" s="719"/>
      <c r="AC494" s="719"/>
    </row>
    <row r="495" spans="1:68" ht="27" customHeight="1" x14ac:dyDescent="0.25">
      <c r="A495" s="54" t="s">
        <v>774</v>
      </c>
      <c r="B495" s="54" t="s">
        <v>775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108</v>
      </c>
      <c r="L495" s="32"/>
      <c r="M495" s="33" t="s">
        <v>67</v>
      </c>
      <c r="N495" s="33"/>
      <c r="O495" s="32">
        <v>40</v>
      </c>
      <c r="P495" s="8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8"/>
      <c r="R495" s="728"/>
      <c r="S495" s="728"/>
      <c r="T495" s="729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776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777</v>
      </c>
      <c r="B496" s="54" t="s">
        <v>778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66</v>
      </c>
      <c r="L496" s="32"/>
      <c r="M496" s="33" t="s">
        <v>67</v>
      </c>
      <c r="N496" s="33"/>
      <c r="O496" s="32">
        <v>50</v>
      </c>
      <c r="P496" s="927" t="s">
        <v>779</v>
      </c>
      <c r="Q496" s="728"/>
      <c r="R496" s="728"/>
      <c r="S496" s="728"/>
      <c r="T496" s="729"/>
      <c r="U496" s="34"/>
      <c r="V496" s="34"/>
      <c r="W496" s="35" t="s">
        <v>68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780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39"/>
      <c r="B497" s="733"/>
      <c r="C497" s="733"/>
      <c r="D497" s="733"/>
      <c r="E497" s="733"/>
      <c r="F497" s="733"/>
      <c r="G497" s="733"/>
      <c r="H497" s="733"/>
      <c r="I497" s="733"/>
      <c r="J497" s="733"/>
      <c r="K497" s="733"/>
      <c r="L497" s="733"/>
      <c r="M497" s="733"/>
      <c r="N497" s="733"/>
      <c r="O497" s="740"/>
      <c r="P497" s="734" t="s">
        <v>79</v>
      </c>
      <c r="Q497" s="735"/>
      <c r="R497" s="735"/>
      <c r="S497" s="735"/>
      <c r="T497" s="735"/>
      <c r="U497" s="735"/>
      <c r="V497" s="736"/>
      <c r="W497" s="37" t="s">
        <v>80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x14ac:dyDescent="0.2">
      <c r="A498" s="733"/>
      <c r="B498" s="733"/>
      <c r="C498" s="733"/>
      <c r="D498" s="733"/>
      <c r="E498" s="733"/>
      <c r="F498" s="733"/>
      <c r="G498" s="733"/>
      <c r="H498" s="733"/>
      <c r="I498" s="733"/>
      <c r="J498" s="733"/>
      <c r="K498" s="733"/>
      <c r="L498" s="733"/>
      <c r="M498" s="733"/>
      <c r="N498" s="733"/>
      <c r="O498" s="740"/>
      <c r="P498" s="734" t="s">
        <v>79</v>
      </c>
      <c r="Q498" s="735"/>
      <c r="R498" s="735"/>
      <c r="S498" s="735"/>
      <c r="T498" s="735"/>
      <c r="U498" s="735"/>
      <c r="V498" s="736"/>
      <c r="W498" s="37" t="s">
        <v>68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customHeight="1" x14ac:dyDescent="0.25">
      <c r="A499" s="803" t="s">
        <v>781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33"/>
      <c r="Y499" s="733"/>
      <c r="Z499" s="733"/>
      <c r="AA499" s="718"/>
      <c r="AB499" s="718"/>
      <c r="AC499" s="718"/>
    </row>
    <row r="500" spans="1:68" ht="14.25" customHeight="1" x14ac:dyDescent="0.25">
      <c r="A500" s="732" t="s">
        <v>145</v>
      </c>
      <c r="B500" s="733"/>
      <c r="C500" s="733"/>
      <c r="D500" s="733"/>
      <c r="E500" s="733"/>
      <c r="F500" s="733"/>
      <c r="G500" s="733"/>
      <c r="H500" s="733"/>
      <c r="I500" s="733"/>
      <c r="J500" s="733"/>
      <c r="K500" s="733"/>
      <c r="L500" s="733"/>
      <c r="M500" s="733"/>
      <c r="N500" s="733"/>
      <c r="O500" s="733"/>
      <c r="P500" s="733"/>
      <c r="Q500" s="733"/>
      <c r="R500" s="733"/>
      <c r="S500" s="733"/>
      <c r="T500" s="733"/>
      <c r="U500" s="733"/>
      <c r="V500" s="733"/>
      <c r="W500" s="733"/>
      <c r="X500" s="733"/>
      <c r="Y500" s="733"/>
      <c r="Z500" s="733"/>
      <c r="AA500" s="719"/>
      <c r="AB500" s="719"/>
      <c r="AC500" s="719"/>
    </row>
    <row r="501" spans="1:68" ht="27" customHeight="1" x14ac:dyDescent="0.25">
      <c r="A501" s="54" t="s">
        <v>782</v>
      </c>
      <c r="B501" s="54" t="s">
        <v>783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40</v>
      </c>
      <c r="P501" s="9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8"/>
      <c r="R501" s="728"/>
      <c r="S501" s="728"/>
      <c r="T501" s="729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784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39"/>
      <c r="B502" s="733"/>
      <c r="C502" s="733"/>
      <c r="D502" s="733"/>
      <c r="E502" s="733"/>
      <c r="F502" s="733"/>
      <c r="G502" s="733"/>
      <c r="H502" s="733"/>
      <c r="I502" s="733"/>
      <c r="J502" s="733"/>
      <c r="K502" s="733"/>
      <c r="L502" s="733"/>
      <c r="M502" s="733"/>
      <c r="N502" s="733"/>
      <c r="O502" s="740"/>
      <c r="P502" s="734" t="s">
        <v>79</v>
      </c>
      <c r="Q502" s="735"/>
      <c r="R502" s="735"/>
      <c r="S502" s="735"/>
      <c r="T502" s="735"/>
      <c r="U502" s="735"/>
      <c r="V502" s="736"/>
      <c r="W502" s="37" t="s">
        <v>80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x14ac:dyDescent="0.2">
      <c r="A503" s="733"/>
      <c r="B503" s="733"/>
      <c r="C503" s="733"/>
      <c r="D503" s="733"/>
      <c r="E503" s="733"/>
      <c r="F503" s="733"/>
      <c r="G503" s="733"/>
      <c r="H503" s="733"/>
      <c r="I503" s="733"/>
      <c r="J503" s="733"/>
      <c r="K503" s="733"/>
      <c r="L503" s="733"/>
      <c r="M503" s="733"/>
      <c r="N503" s="733"/>
      <c r="O503" s="740"/>
      <c r="P503" s="734" t="s">
        <v>79</v>
      </c>
      <c r="Q503" s="735"/>
      <c r="R503" s="735"/>
      <c r="S503" s="735"/>
      <c r="T503" s="735"/>
      <c r="U503" s="735"/>
      <c r="V503" s="736"/>
      <c r="W503" s="37" t="s">
        <v>68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customHeight="1" x14ac:dyDescent="0.25">
      <c r="A504" s="732" t="s">
        <v>174</v>
      </c>
      <c r="B504" s="733"/>
      <c r="C504" s="733"/>
      <c r="D504" s="733"/>
      <c r="E504" s="733"/>
      <c r="F504" s="733"/>
      <c r="G504" s="733"/>
      <c r="H504" s="733"/>
      <c r="I504" s="733"/>
      <c r="J504" s="733"/>
      <c r="K504" s="733"/>
      <c r="L504" s="733"/>
      <c r="M504" s="733"/>
      <c r="N504" s="733"/>
      <c r="O504" s="733"/>
      <c r="P504" s="733"/>
      <c r="Q504" s="733"/>
      <c r="R504" s="733"/>
      <c r="S504" s="733"/>
      <c r="T504" s="733"/>
      <c r="U504" s="733"/>
      <c r="V504" s="733"/>
      <c r="W504" s="733"/>
      <c r="X504" s="733"/>
      <c r="Y504" s="733"/>
      <c r="Z504" s="733"/>
      <c r="AA504" s="719"/>
      <c r="AB504" s="719"/>
      <c r="AC504" s="719"/>
    </row>
    <row r="505" spans="1:68" ht="27" customHeight="1" x14ac:dyDescent="0.25">
      <c r="A505" s="54" t="s">
        <v>785</v>
      </c>
      <c r="B505" s="54" t="s">
        <v>786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66</v>
      </c>
      <c r="L505" s="32"/>
      <c r="M505" s="33" t="s">
        <v>67</v>
      </c>
      <c r="N505" s="33"/>
      <c r="O505" s="32">
        <v>35</v>
      </c>
      <c r="P505" s="113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28"/>
      <c r="R505" s="728"/>
      <c r="S505" s="728"/>
      <c r="T505" s="729"/>
      <c r="U505" s="34"/>
      <c r="V505" s="34"/>
      <c r="W505" s="35" t="s">
        <v>68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787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39"/>
      <c r="B506" s="733"/>
      <c r="C506" s="733"/>
      <c r="D506" s="733"/>
      <c r="E506" s="733"/>
      <c r="F506" s="733"/>
      <c r="G506" s="733"/>
      <c r="H506" s="733"/>
      <c r="I506" s="733"/>
      <c r="J506" s="733"/>
      <c r="K506" s="733"/>
      <c r="L506" s="733"/>
      <c r="M506" s="733"/>
      <c r="N506" s="733"/>
      <c r="O506" s="740"/>
      <c r="P506" s="734" t="s">
        <v>79</v>
      </c>
      <c r="Q506" s="735"/>
      <c r="R506" s="735"/>
      <c r="S506" s="735"/>
      <c r="T506" s="735"/>
      <c r="U506" s="735"/>
      <c r="V506" s="736"/>
      <c r="W506" s="37" t="s">
        <v>80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x14ac:dyDescent="0.2">
      <c r="A507" s="733"/>
      <c r="B507" s="733"/>
      <c r="C507" s="733"/>
      <c r="D507" s="733"/>
      <c r="E507" s="733"/>
      <c r="F507" s="733"/>
      <c r="G507" s="733"/>
      <c r="H507" s="733"/>
      <c r="I507" s="733"/>
      <c r="J507" s="733"/>
      <c r="K507" s="733"/>
      <c r="L507" s="733"/>
      <c r="M507" s="733"/>
      <c r="N507" s="733"/>
      <c r="O507" s="740"/>
      <c r="P507" s="734" t="s">
        <v>79</v>
      </c>
      <c r="Q507" s="735"/>
      <c r="R507" s="735"/>
      <c r="S507" s="735"/>
      <c r="T507" s="735"/>
      <c r="U507" s="735"/>
      <c r="V507" s="736"/>
      <c r="W507" s="37" t="s">
        <v>68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customHeight="1" x14ac:dyDescent="0.2">
      <c r="A508" s="860" t="s">
        <v>788</v>
      </c>
      <c r="B508" s="861"/>
      <c r="C508" s="861"/>
      <c r="D508" s="861"/>
      <c r="E508" s="861"/>
      <c r="F508" s="861"/>
      <c r="G508" s="861"/>
      <c r="H508" s="861"/>
      <c r="I508" s="861"/>
      <c r="J508" s="861"/>
      <c r="K508" s="861"/>
      <c r="L508" s="861"/>
      <c r="M508" s="861"/>
      <c r="N508" s="861"/>
      <c r="O508" s="861"/>
      <c r="P508" s="861"/>
      <c r="Q508" s="861"/>
      <c r="R508" s="861"/>
      <c r="S508" s="861"/>
      <c r="T508" s="861"/>
      <c r="U508" s="861"/>
      <c r="V508" s="861"/>
      <c r="W508" s="861"/>
      <c r="X508" s="861"/>
      <c r="Y508" s="861"/>
      <c r="Z508" s="861"/>
      <c r="AA508" s="48"/>
      <c r="AB508" s="48"/>
      <c r="AC508" s="48"/>
    </row>
    <row r="509" spans="1:68" ht="16.5" customHeight="1" x14ac:dyDescent="0.25">
      <c r="A509" s="803" t="s">
        <v>788</v>
      </c>
      <c r="B509" s="733"/>
      <c r="C509" s="733"/>
      <c r="D509" s="733"/>
      <c r="E509" s="733"/>
      <c r="F509" s="733"/>
      <c r="G509" s="733"/>
      <c r="H509" s="733"/>
      <c r="I509" s="733"/>
      <c r="J509" s="733"/>
      <c r="K509" s="733"/>
      <c r="L509" s="733"/>
      <c r="M509" s="733"/>
      <c r="N509" s="733"/>
      <c r="O509" s="733"/>
      <c r="P509" s="733"/>
      <c r="Q509" s="733"/>
      <c r="R509" s="733"/>
      <c r="S509" s="733"/>
      <c r="T509" s="733"/>
      <c r="U509" s="733"/>
      <c r="V509" s="733"/>
      <c r="W509" s="733"/>
      <c r="X509" s="733"/>
      <c r="Y509" s="733"/>
      <c r="Z509" s="733"/>
      <c r="AA509" s="718"/>
      <c r="AB509" s="718"/>
      <c r="AC509" s="718"/>
    </row>
    <row r="510" spans="1:68" ht="14.25" customHeight="1" x14ac:dyDescent="0.25">
      <c r="A510" s="732" t="s">
        <v>89</v>
      </c>
      <c r="B510" s="733"/>
      <c r="C510" s="733"/>
      <c r="D510" s="733"/>
      <c r="E510" s="733"/>
      <c r="F510" s="733"/>
      <c r="G510" s="733"/>
      <c r="H510" s="733"/>
      <c r="I510" s="733"/>
      <c r="J510" s="733"/>
      <c r="K510" s="733"/>
      <c r="L510" s="733"/>
      <c r="M510" s="733"/>
      <c r="N510" s="733"/>
      <c r="O510" s="733"/>
      <c r="P510" s="733"/>
      <c r="Q510" s="733"/>
      <c r="R510" s="733"/>
      <c r="S510" s="733"/>
      <c r="T510" s="733"/>
      <c r="U510" s="733"/>
      <c r="V510" s="733"/>
      <c r="W510" s="733"/>
      <c r="X510" s="733"/>
      <c r="Y510" s="733"/>
      <c r="Z510" s="733"/>
      <c r="AA510" s="719"/>
      <c r="AB510" s="719"/>
      <c r="AC510" s="719"/>
    </row>
    <row r="511" spans="1:68" ht="16.5" customHeight="1" x14ac:dyDescent="0.25">
      <c r="A511" s="54" t="s">
        <v>789</v>
      </c>
      <c r="B511" s="54" t="s">
        <v>790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60</v>
      </c>
      <c r="P511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28"/>
      <c r="R511" s="728"/>
      <c r="S511" s="728"/>
      <c r="T511" s="729"/>
      <c r="U511" s="34"/>
      <c r="V511" s="34"/>
      <c r="W511" s="35" t="s">
        <v>68</v>
      </c>
      <c r="X511" s="723">
        <v>17</v>
      </c>
      <c r="Y511" s="724">
        <f t="shared" ref="Y511:Y526" si="73">IFERROR(IF(X511="",0,CEILING((X511/$H511),1)*$H511),"")</f>
        <v>21.12</v>
      </c>
      <c r="Z511" s="36">
        <f t="shared" ref="Z511:Z516" si="74">IFERROR(IF(Y511=0,"",ROUNDUP(Y511/H511,0)*0.01196),"")</f>
        <v>4.7840000000000001E-2</v>
      </c>
      <c r="AA511" s="56"/>
      <c r="AB511" s="57"/>
      <c r="AC511" s="575" t="s">
        <v>791</v>
      </c>
      <c r="AG511" s="64"/>
      <c r="AJ511" s="68"/>
      <c r="AK511" s="68">
        <v>0</v>
      </c>
      <c r="BB511" s="576" t="s">
        <v>1</v>
      </c>
      <c r="BM511" s="64">
        <f t="shared" ref="BM511:BM526" si="75">IFERROR(X511*I511/H511,"0")</f>
        <v>18.159090909090907</v>
      </c>
      <c r="BN511" s="64">
        <f t="shared" ref="BN511:BN526" si="76">IFERROR(Y511*I511/H511,"0")</f>
        <v>22.56</v>
      </c>
      <c r="BO511" s="64">
        <f t="shared" ref="BO511:BO526" si="77">IFERROR(1/J511*(X511/H511),"0")</f>
        <v>3.0958624708624712E-2</v>
      </c>
      <c r="BP511" s="64">
        <f t="shared" ref="BP511:BP526" si="78">IFERROR(1/J511*(Y511/H511),"0")</f>
        <v>3.8461538461538464E-2</v>
      </c>
    </row>
    <row r="512" spans="1:68" ht="27" customHeight="1" x14ac:dyDescent="0.25">
      <c r="A512" s="54" t="s">
        <v>792</v>
      </c>
      <c r="B512" s="54" t="s">
        <v>793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92</v>
      </c>
      <c r="L512" s="32"/>
      <c r="M512" s="33" t="s">
        <v>93</v>
      </c>
      <c r="N512" s="33"/>
      <c r="O512" s="32">
        <v>60</v>
      </c>
      <c r="P512" s="9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28"/>
      <c r="R512" s="728"/>
      <c r="S512" s="728"/>
      <c r="T512" s="729"/>
      <c r="U512" s="34"/>
      <c r="V512" s="34"/>
      <c r="W512" s="35" t="s">
        <v>68</v>
      </c>
      <c r="X512" s="723">
        <v>0</v>
      </c>
      <c r="Y512" s="724">
        <f t="shared" si="73"/>
        <v>0</v>
      </c>
      <c r="Z512" s="36" t="str">
        <f t="shared" si="74"/>
        <v/>
      </c>
      <c r="AA512" s="56"/>
      <c r="AB512" s="57"/>
      <c r="AC512" s="577" t="s">
        <v>794</v>
      </c>
      <c r="AG512" s="64"/>
      <c r="AJ512" s="68"/>
      <c r="AK512" s="68">
        <v>0</v>
      </c>
      <c r="BB512" s="578" t="s">
        <v>1</v>
      </c>
      <c r="BM512" s="64">
        <f t="shared" si="75"/>
        <v>0</v>
      </c>
      <c r="BN512" s="64">
        <f t="shared" si="76"/>
        <v>0</v>
      </c>
      <c r="BO512" s="64">
        <f t="shared" si="77"/>
        <v>0</v>
      </c>
      <c r="BP512" s="64">
        <f t="shared" si="78"/>
        <v>0</v>
      </c>
    </row>
    <row r="513" spans="1:68" ht="27" customHeight="1" x14ac:dyDescent="0.25">
      <c r="A513" s="54" t="s">
        <v>795</v>
      </c>
      <c r="B513" s="54" t="s">
        <v>796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92</v>
      </c>
      <c r="L513" s="32"/>
      <c r="M513" s="33" t="s">
        <v>101</v>
      </c>
      <c r="N513" s="33"/>
      <c r="O513" s="32">
        <v>60</v>
      </c>
      <c r="P513" s="9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28"/>
      <c r="R513" s="728"/>
      <c r="S513" s="728"/>
      <c r="T513" s="729"/>
      <c r="U513" s="34"/>
      <c r="V513" s="34"/>
      <c r="W513" s="35" t="s">
        <v>68</v>
      </c>
      <c r="X513" s="723">
        <v>0</v>
      </c>
      <c r="Y513" s="724">
        <f t="shared" si="73"/>
        <v>0</v>
      </c>
      <c r="Z513" s="36" t="str">
        <f t="shared" si="74"/>
        <v/>
      </c>
      <c r="AA513" s="56"/>
      <c r="AB513" s="57"/>
      <c r="AC513" s="579" t="s">
        <v>797</v>
      </c>
      <c r="AG513" s="64"/>
      <c r="AJ513" s="68"/>
      <c r="AK513" s="68">
        <v>0</v>
      </c>
      <c r="BB513" s="580" t="s">
        <v>1</v>
      </c>
      <c r="BM513" s="64">
        <f t="shared" si="75"/>
        <v>0</v>
      </c>
      <c r="BN513" s="64">
        <f t="shared" si="76"/>
        <v>0</v>
      </c>
      <c r="BO513" s="64">
        <f t="shared" si="77"/>
        <v>0</v>
      </c>
      <c r="BP513" s="64">
        <f t="shared" si="78"/>
        <v>0</v>
      </c>
    </row>
    <row r="514" spans="1:68" ht="16.5" customHeight="1" x14ac:dyDescent="0.25">
      <c r="A514" s="54" t="s">
        <v>798</v>
      </c>
      <c r="B514" s="54" t="s">
        <v>799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92</v>
      </c>
      <c r="L514" s="32"/>
      <c r="M514" s="33" t="s">
        <v>93</v>
      </c>
      <c r="N514" s="33"/>
      <c r="O514" s="32">
        <v>60</v>
      </c>
      <c r="P514" s="9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28"/>
      <c r="R514" s="728"/>
      <c r="S514" s="728"/>
      <c r="T514" s="729"/>
      <c r="U514" s="34"/>
      <c r="V514" s="34"/>
      <c r="W514" s="35" t="s">
        <v>68</v>
      </c>
      <c r="X514" s="723">
        <v>0</v>
      </c>
      <c r="Y514" s="724">
        <f t="shared" si="73"/>
        <v>0</v>
      </c>
      <c r="Z514" s="36" t="str">
        <f t="shared" si="74"/>
        <v/>
      </c>
      <c r="AA514" s="56"/>
      <c r="AB514" s="57"/>
      <c r="AC514" s="581" t="s">
        <v>800</v>
      </c>
      <c r="AG514" s="64"/>
      <c r="AJ514" s="68"/>
      <c r="AK514" s="68">
        <v>0</v>
      </c>
      <c r="BB514" s="582" t="s">
        <v>1</v>
      </c>
      <c r="BM514" s="64">
        <f t="shared" si="75"/>
        <v>0</v>
      </c>
      <c r="BN514" s="64">
        <f t="shared" si="76"/>
        <v>0</v>
      </c>
      <c r="BO514" s="64">
        <f t="shared" si="77"/>
        <v>0</v>
      </c>
      <c r="BP514" s="64">
        <f t="shared" si="78"/>
        <v>0</v>
      </c>
    </row>
    <row r="515" spans="1:68" ht="27" customHeight="1" x14ac:dyDescent="0.25">
      <c r="A515" s="54" t="s">
        <v>801</v>
      </c>
      <c r="B515" s="54" t="s">
        <v>802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92</v>
      </c>
      <c r="L515" s="32"/>
      <c r="M515" s="33" t="s">
        <v>93</v>
      </c>
      <c r="N515" s="33"/>
      <c r="O515" s="32">
        <v>60</v>
      </c>
      <c r="P515" s="11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28"/>
      <c r="R515" s="728"/>
      <c r="S515" s="728"/>
      <c r="T515" s="729"/>
      <c r="U515" s="34"/>
      <c r="V515" s="34"/>
      <c r="W515" s="35" t="s">
        <v>68</v>
      </c>
      <c r="X515" s="723">
        <v>15</v>
      </c>
      <c r="Y515" s="724">
        <f t="shared" si="73"/>
        <v>15.84</v>
      </c>
      <c r="Z515" s="36">
        <f t="shared" si="74"/>
        <v>3.5880000000000002E-2</v>
      </c>
      <c r="AA515" s="56"/>
      <c r="AB515" s="57"/>
      <c r="AC515" s="583" t="s">
        <v>803</v>
      </c>
      <c r="AG515" s="64"/>
      <c r="AJ515" s="68"/>
      <c r="AK515" s="68">
        <v>0</v>
      </c>
      <c r="BB515" s="584" t="s">
        <v>1</v>
      </c>
      <c r="BM515" s="64">
        <f t="shared" si="75"/>
        <v>16.02272727272727</v>
      </c>
      <c r="BN515" s="64">
        <f t="shared" si="76"/>
        <v>16.919999999999998</v>
      </c>
      <c r="BO515" s="64">
        <f t="shared" si="77"/>
        <v>2.7316433566433568E-2</v>
      </c>
      <c r="BP515" s="64">
        <f t="shared" si="78"/>
        <v>2.8846153846153848E-2</v>
      </c>
    </row>
    <row r="516" spans="1:68" ht="16.5" customHeight="1" x14ac:dyDescent="0.25">
      <c r="A516" s="54" t="s">
        <v>804</v>
      </c>
      <c r="B516" s="54" t="s">
        <v>805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92</v>
      </c>
      <c r="L516" s="32"/>
      <c r="M516" s="33" t="s">
        <v>101</v>
      </c>
      <c r="N516" s="33"/>
      <c r="O516" s="32">
        <v>60</v>
      </c>
      <c r="P516" s="9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28"/>
      <c r="R516" s="728"/>
      <c r="S516" s="728"/>
      <c r="T516" s="729"/>
      <c r="U516" s="34"/>
      <c r="V516" s="34"/>
      <c r="W516" s="35" t="s">
        <v>68</v>
      </c>
      <c r="X516" s="723">
        <v>0</v>
      </c>
      <c r="Y516" s="724">
        <f t="shared" si="73"/>
        <v>0</v>
      </c>
      <c r="Z516" s="36" t="str">
        <f t="shared" si="74"/>
        <v/>
      </c>
      <c r="AA516" s="56"/>
      <c r="AB516" s="57"/>
      <c r="AC516" s="585" t="s">
        <v>806</v>
      </c>
      <c r="AG516" s="64"/>
      <c r="AJ516" s="68"/>
      <c r="AK516" s="68">
        <v>0</v>
      </c>
      <c r="BB516" s="586" t="s">
        <v>1</v>
      </c>
      <c r="BM516" s="64">
        <f t="shared" si="75"/>
        <v>0</v>
      </c>
      <c r="BN516" s="64">
        <f t="shared" si="76"/>
        <v>0</v>
      </c>
      <c r="BO516" s="64">
        <f t="shared" si="77"/>
        <v>0</v>
      </c>
      <c r="BP516" s="64">
        <f t="shared" si="78"/>
        <v>0</v>
      </c>
    </row>
    <row r="517" spans="1:68" ht="27" customHeight="1" x14ac:dyDescent="0.25">
      <c r="A517" s="54" t="s">
        <v>807</v>
      </c>
      <c r="B517" s="54" t="s">
        <v>808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66</v>
      </c>
      <c r="L517" s="32"/>
      <c r="M517" s="33" t="s">
        <v>101</v>
      </c>
      <c r="N517" s="33"/>
      <c r="O517" s="32">
        <v>60</v>
      </c>
      <c r="P517" s="976" t="s">
        <v>809</v>
      </c>
      <c r="Q517" s="728"/>
      <c r="R517" s="728"/>
      <c r="S517" s="728"/>
      <c r="T517" s="729"/>
      <c r="U517" s="34"/>
      <c r="V517" s="34"/>
      <c r="W517" s="35" t="s">
        <v>68</v>
      </c>
      <c r="X517" s="723">
        <v>0</v>
      </c>
      <c r="Y517" s="724">
        <f t="shared" si="73"/>
        <v>0</v>
      </c>
      <c r="Z517" s="36" t="str">
        <f>IFERROR(IF(Y517=0,"",ROUNDUP(Y517/H517,0)*0.00651),"")</f>
        <v/>
      </c>
      <c r="AA517" s="56"/>
      <c r="AB517" s="57"/>
      <c r="AC517" s="587" t="s">
        <v>791</v>
      </c>
      <c r="AG517" s="64"/>
      <c r="AJ517" s="68"/>
      <c r="AK517" s="68">
        <v>0</v>
      </c>
      <c r="BB517" s="588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810</v>
      </c>
      <c r="B518" s="54" t="s">
        <v>811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100</v>
      </c>
      <c r="L518" s="32"/>
      <c r="M518" s="33" t="s">
        <v>93</v>
      </c>
      <c r="N518" s="33"/>
      <c r="O518" s="32">
        <v>60</v>
      </c>
      <c r="P518" s="7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28"/>
      <c r="R518" s="728"/>
      <c r="S518" s="728"/>
      <c r="T518" s="729"/>
      <c r="U518" s="34"/>
      <c r="V518" s="34"/>
      <c r="W518" s="35" t="s">
        <v>68</v>
      </c>
      <c r="X518" s="723">
        <v>0</v>
      </c>
      <c r="Y518" s="724">
        <f t="shared" si="73"/>
        <v>0</v>
      </c>
      <c r="Z518" s="36" t="str">
        <f>IFERROR(IF(Y518=0,"",ROUNDUP(Y518/H518,0)*0.00902),"")</f>
        <v/>
      </c>
      <c r="AA518" s="56"/>
      <c r="AB518" s="57"/>
      <c r="AC518" s="589" t="s">
        <v>791</v>
      </c>
      <c r="AG518" s="64"/>
      <c r="AJ518" s="68"/>
      <c r="AK518" s="68">
        <v>0</v>
      </c>
      <c r="BB518" s="590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27" customHeight="1" x14ac:dyDescent="0.25">
      <c r="A519" s="54" t="s">
        <v>810</v>
      </c>
      <c r="B519" s="54" t="s">
        <v>812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100</v>
      </c>
      <c r="L519" s="32"/>
      <c r="M519" s="33" t="s">
        <v>93</v>
      </c>
      <c r="N519" s="33"/>
      <c r="O519" s="32">
        <v>60</v>
      </c>
      <c r="P519" s="9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28"/>
      <c r="R519" s="728"/>
      <c r="S519" s="728"/>
      <c r="T519" s="729"/>
      <c r="U519" s="34"/>
      <c r="V519" s="34"/>
      <c r="W519" s="35" t="s">
        <v>68</v>
      </c>
      <c r="X519" s="723">
        <v>0</v>
      </c>
      <c r="Y519" s="724">
        <f t="shared" si="73"/>
        <v>0</v>
      </c>
      <c r="Z519" s="36" t="str">
        <f>IFERROR(IF(Y519=0,"",ROUNDUP(Y519/H519,0)*0.00937),"")</f>
        <v/>
      </c>
      <c r="AA519" s="56"/>
      <c r="AB519" s="57"/>
      <c r="AC519" s="591" t="s">
        <v>791</v>
      </c>
      <c r="AG519" s="64"/>
      <c r="AJ519" s="68"/>
      <c r="AK519" s="68">
        <v>0</v>
      </c>
      <c r="BB519" s="592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100</v>
      </c>
      <c r="L520" s="32"/>
      <c r="M520" s="33" t="s">
        <v>93</v>
      </c>
      <c r="N520" s="33"/>
      <c r="O520" s="32">
        <v>60</v>
      </c>
      <c r="P520" s="7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28"/>
      <c r="R520" s="728"/>
      <c r="S520" s="728"/>
      <c r="T520" s="729"/>
      <c r="U520" s="34"/>
      <c r="V520" s="34"/>
      <c r="W520" s="35" t="s">
        <v>68</v>
      </c>
      <c r="X520" s="723">
        <v>0</v>
      </c>
      <c r="Y520" s="724">
        <f t="shared" si="73"/>
        <v>0</v>
      </c>
      <c r="Z520" s="36" t="str">
        <f>IFERROR(IF(Y520=0,"",ROUNDUP(Y520/H520,0)*0.00937),"")</f>
        <v/>
      </c>
      <c r="AA520" s="56"/>
      <c r="AB520" s="57"/>
      <c r="AC520" s="593" t="s">
        <v>794</v>
      </c>
      <c r="AG520" s="64"/>
      <c r="AJ520" s="68"/>
      <c r="AK520" s="68">
        <v>0</v>
      </c>
      <c r="BB520" s="594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27" customHeight="1" x14ac:dyDescent="0.25">
      <c r="A521" s="54" t="s">
        <v>815</v>
      </c>
      <c r="B521" s="54" t="s">
        <v>816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100</v>
      </c>
      <c r="L521" s="32"/>
      <c r="M521" s="33" t="s">
        <v>93</v>
      </c>
      <c r="N521" s="33"/>
      <c r="O521" s="32">
        <v>60</v>
      </c>
      <c r="P521" s="788" t="s">
        <v>817</v>
      </c>
      <c r="Q521" s="728"/>
      <c r="R521" s="728"/>
      <c r="S521" s="728"/>
      <c r="T521" s="729"/>
      <c r="U521" s="34"/>
      <c r="V521" s="34"/>
      <c r="W521" s="35" t="s">
        <v>68</v>
      </c>
      <c r="X521" s="723">
        <v>0</v>
      </c>
      <c r="Y521" s="724">
        <f t="shared" si="73"/>
        <v>0</v>
      </c>
      <c r="Z521" s="36" t="str">
        <f>IFERROR(IF(Y521=0,"",ROUNDUP(Y521/H521,0)*0.00902),"")</f>
        <v/>
      </c>
      <c r="AA521" s="56"/>
      <c r="AB521" s="57"/>
      <c r="AC521" s="595" t="s">
        <v>797</v>
      </c>
      <c r="AG521" s="64"/>
      <c r="AJ521" s="68"/>
      <c r="AK521" s="68">
        <v>0</v>
      </c>
      <c r="BB521" s="596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818</v>
      </c>
      <c r="B522" s="54" t="s">
        <v>819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66</v>
      </c>
      <c r="L522" s="32"/>
      <c r="M522" s="33" t="s">
        <v>93</v>
      </c>
      <c r="N522" s="33"/>
      <c r="O522" s="32">
        <v>60</v>
      </c>
      <c r="P522" s="799" t="s">
        <v>820</v>
      </c>
      <c r="Q522" s="728"/>
      <c r="R522" s="728"/>
      <c r="S522" s="728"/>
      <c r="T522" s="729"/>
      <c r="U522" s="34"/>
      <c r="V522" s="34"/>
      <c r="W522" s="35" t="s">
        <v>68</v>
      </c>
      <c r="X522" s="723">
        <v>0</v>
      </c>
      <c r="Y522" s="724">
        <f t="shared" si="73"/>
        <v>0</v>
      </c>
      <c r="Z522" s="36" t="str">
        <f>IFERROR(IF(Y522=0,"",ROUNDUP(Y522/H522,0)*0.00651),"")</f>
        <v/>
      </c>
      <c r="AA522" s="56"/>
      <c r="AB522" s="57"/>
      <c r="AC522" s="597" t="s">
        <v>821</v>
      </c>
      <c r="AG522" s="64"/>
      <c r="AJ522" s="68"/>
      <c r="AK522" s="68">
        <v>0</v>
      </c>
      <c r="BB522" s="598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28"/>
      <c r="R523" s="728"/>
      <c r="S523" s="728"/>
      <c r="T523" s="729"/>
      <c r="U523" s="34"/>
      <c r="V523" s="34"/>
      <c r="W523" s="35" t="s">
        <v>68</v>
      </c>
      <c r="X523" s="723">
        <v>0</v>
      </c>
      <c r="Y523" s="724">
        <f t="shared" si="73"/>
        <v>0</v>
      </c>
      <c r="Z523" s="36" t="str">
        <f>IFERROR(IF(Y523=0,"",ROUNDUP(Y523/H523,0)*0.00902),"")</f>
        <v/>
      </c>
      <c r="AA523" s="56"/>
      <c r="AB523" s="57"/>
      <c r="AC523" s="599" t="s">
        <v>803</v>
      </c>
      <c r="AG523" s="64"/>
      <c r="AJ523" s="68"/>
      <c r="AK523" s="68">
        <v>0</v>
      </c>
      <c r="BB523" s="600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89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28"/>
      <c r="R524" s="728"/>
      <c r="S524" s="728"/>
      <c r="T524" s="729"/>
      <c r="U524" s="34"/>
      <c r="V524" s="34"/>
      <c r="W524" s="35" t="s">
        <v>68</v>
      </c>
      <c r="X524" s="723">
        <v>0</v>
      </c>
      <c r="Y524" s="724">
        <f t="shared" si="73"/>
        <v>0</v>
      </c>
      <c r="Z524" s="36" t="str">
        <f>IFERROR(IF(Y524=0,"",ROUNDUP(Y524/H524,0)*0.00937),"")</f>
        <v/>
      </c>
      <c r="AA524" s="56"/>
      <c r="AB524" s="57"/>
      <c r="AC524" s="601" t="s">
        <v>803</v>
      </c>
      <c r="AG524" s="64"/>
      <c r="AJ524" s="68"/>
      <c r="AK524" s="68">
        <v>0</v>
      </c>
      <c r="BB524" s="602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16.5" customHeight="1" x14ac:dyDescent="0.25">
      <c r="A525" s="54" t="s">
        <v>825</v>
      </c>
      <c r="B525" s="54" t="s">
        <v>826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60</v>
      </c>
      <c r="P525" s="1025" t="s">
        <v>827</v>
      </c>
      <c r="Q525" s="728"/>
      <c r="R525" s="728"/>
      <c r="S525" s="728"/>
      <c r="T525" s="729"/>
      <c r="U525" s="34"/>
      <c r="V525" s="34"/>
      <c r="W525" s="35" t="s">
        <v>68</v>
      </c>
      <c r="X525" s="723">
        <v>0</v>
      </c>
      <c r="Y525" s="724">
        <f t="shared" si="73"/>
        <v>0</v>
      </c>
      <c r="Z525" s="36" t="str">
        <f>IFERROR(IF(Y525=0,"",ROUNDUP(Y525/H525,0)*0.00902),"")</f>
        <v/>
      </c>
      <c r="AA525" s="56"/>
      <c r="AB525" s="57"/>
      <c r="AC525" s="603" t="s">
        <v>800</v>
      </c>
      <c r="AG525" s="64"/>
      <c r="AJ525" s="68"/>
      <c r="AK525" s="68">
        <v>0</v>
      </c>
      <c r="BB525" s="604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16.5" customHeight="1" x14ac:dyDescent="0.25">
      <c r="A526" s="54" t="s">
        <v>828</v>
      </c>
      <c r="B526" s="54" t="s">
        <v>829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3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28"/>
      <c r="R526" s="728"/>
      <c r="S526" s="728"/>
      <c r="T526" s="729"/>
      <c r="U526" s="34"/>
      <c r="V526" s="34"/>
      <c r="W526" s="35" t="s">
        <v>68</v>
      </c>
      <c r="X526" s="723">
        <v>0</v>
      </c>
      <c r="Y526" s="724">
        <f t="shared" si="73"/>
        <v>0</v>
      </c>
      <c r="Z526" s="36" t="str">
        <f>IFERROR(IF(Y526=0,"",ROUNDUP(Y526/H526,0)*0.00902),"")</f>
        <v/>
      </c>
      <c r="AA526" s="56"/>
      <c r="AB526" s="57"/>
      <c r="AC526" s="605" t="s">
        <v>806</v>
      </c>
      <c r="AG526" s="64"/>
      <c r="AJ526" s="68"/>
      <c r="AK526" s="68">
        <v>0</v>
      </c>
      <c r="BB526" s="606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x14ac:dyDescent="0.2">
      <c r="A527" s="739"/>
      <c r="B527" s="733"/>
      <c r="C527" s="733"/>
      <c r="D527" s="733"/>
      <c r="E527" s="733"/>
      <c r="F527" s="733"/>
      <c r="G527" s="733"/>
      <c r="H527" s="733"/>
      <c r="I527" s="733"/>
      <c r="J527" s="733"/>
      <c r="K527" s="733"/>
      <c r="L527" s="733"/>
      <c r="M527" s="733"/>
      <c r="N527" s="733"/>
      <c r="O527" s="740"/>
      <c r="P527" s="734" t="s">
        <v>79</v>
      </c>
      <c r="Q527" s="735"/>
      <c r="R527" s="735"/>
      <c r="S527" s="735"/>
      <c r="T527" s="735"/>
      <c r="U527" s="735"/>
      <c r="V527" s="736"/>
      <c r="W527" s="37" t="s">
        <v>80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6.0606060606060606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7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8.3720000000000003E-2</v>
      </c>
      <c r="AA527" s="726"/>
      <c r="AB527" s="726"/>
      <c r="AC527" s="726"/>
    </row>
    <row r="528" spans="1:68" x14ac:dyDescent="0.2">
      <c r="A528" s="733"/>
      <c r="B528" s="733"/>
      <c r="C528" s="733"/>
      <c r="D528" s="733"/>
      <c r="E528" s="733"/>
      <c r="F528" s="733"/>
      <c r="G528" s="733"/>
      <c r="H528" s="733"/>
      <c r="I528" s="733"/>
      <c r="J528" s="733"/>
      <c r="K528" s="733"/>
      <c r="L528" s="733"/>
      <c r="M528" s="733"/>
      <c r="N528" s="733"/>
      <c r="O528" s="740"/>
      <c r="P528" s="734" t="s">
        <v>79</v>
      </c>
      <c r="Q528" s="735"/>
      <c r="R528" s="735"/>
      <c r="S528" s="735"/>
      <c r="T528" s="735"/>
      <c r="U528" s="735"/>
      <c r="V528" s="736"/>
      <c r="W528" s="37" t="s">
        <v>68</v>
      </c>
      <c r="X528" s="725">
        <f>IFERROR(SUM(X511:X526),"0")</f>
        <v>32</v>
      </c>
      <c r="Y528" s="725">
        <f>IFERROR(SUM(Y511:Y526),"0")</f>
        <v>36.96</v>
      </c>
      <c r="Z528" s="37"/>
      <c r="AA528" s="726"/>
      <c r="AB528" s="726"/>
      <c r="AC528" s="726"/>
    </row>
    <row r="529" spans="1:68" ht="14.25" customHeight="1" x14ac:dyDescent="0.25">
      <c r="A529" s="732" t="s">
        <v>134</v>
      </c>
      <c r="B529" s="733"/>
      <c r="C529" s="733"/>
      <c r="D529" s="733"/>
      <c r="E529" s="733"/>
      <c r="F529" s="733"/>
      <c r="G529" s="733"/>
      <c r="H529" s="733"/>
      <c r="I529" s="733"/>
      <c r="J529" s="733"/>
      <c r="K529" s="733"/>
      <c r="L529" s="733"/>
      <c r="M529" s="733"/>
      <c r="N529" s="733"/>
      <c r="O529" s="733"/>
      <c r="P529" s="733"/>
      <c r="Q529" s="733"/>
      <c r="R529" s="733"/>
      <c r="S529" s="733"/>
      <c r="T529" s="733"/>
      <c r="U529" s="733"/>
      <c r="V529" s="733"/>
      <c r="W529" s="733"/>
      <c r="X529" s="733"/>
      <c r="Y529" s="733"/>
      <c r="Z529" s="733"/>
      <c r="AA529" s="719"/>
      <c r="AB529" s="719"/>
      <c r="AC529" s="719"/>
    </row>
    <row r="530" spans="1:68" ht="16.5" customHeight="1" x14ac:dyDescent="0.25">
      <c r="A530" s="54" t="s">
        <v>830</v>
      </c>
      <c r="B530" s="54" t="s">
        <v>831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92</v>
      </c>
      <c r="L530" s="32"/>
      <c r="M530" s="33" t="s">
        <v>93</v>
      </c>
      <c r="N530" s="33"/>
      <c r="O530" s="32">
        <v>55</v>
      </c>
      <c r="P530" s="9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28"/>
      <c r="R530" s="728"/>
      <c r="S530" s="728"/>
      <c r="T530" s="729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IFERROR(IF(Y530=0,"",ROUNDUP(Y530/H530,0)*0.01196),"")</f>
        <v/>
      </c>
      <c r="AA530" s="56"/>
      <c r="AB530" s="57"/>
      <c r="AC530" s="607" t="s">
        <v>832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16.5" customHeight="1" x14ac:dyDescent="0.25">
      <c r="A531" s="54" t="s">
        <v>830</v>
      </c>
      <c r="B531" s="54" t="s">
        <v>833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92</v>
      </c>
      <c r="L531" s="32"/>
      <c r="M531" s="33" t="s">
        <v>101</v>
      </c>
      <c r="N531" s="33"/>
      <c r="O531" s="32">
        <v>70</v>
      </c>
      <c r="P531" s="763" t="s">
        <v>834</v>
      </c>
      <c r="Q531" s="728"/>
      <c r="R531" s="728"/>
      <c r="S531" s="728"/>
      <c r="T531" s="729"/>
      <c r="U531" s="34"/>
      <c r="V531" s="34"/>
      <c r="W531" s="35" t="s">
        <v>68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835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customHeight="1" x14ac:dyDescent="0.25">
      <c r="A532" s="54" t="s">
        <v>836</v>
      </c>
      <c r="B532" s="54" t="s">
        <v>837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66</v>
      </c>
      <c r="L532" s="32"/>
      <c r="M532" s="33" t="s">
        <v>101</v>
      </c>
      <c r="N532" s="33"/>
      <c r="O532" s="32">
        <v>70</v>
      </c>
      <c r="P532" s="979" t="s">
        <v>838</v>
      </c>
      <c r="Q532" s="728"/>
      <c r="R532" s="728"/>
      <c r="S532" s="728"/>
      <c r="T532" s="729"/>
      <c r="U532" s="34"/>
      <c r="V532" s="34"/>
      <c r="W532" s="35" t="s">
        <v>68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839</v>
      </c>
      <c r="B533" s="54" t="s">
        <v>840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70</v>
      </c>
      <c r="P533" s="971" t="s">
        <v>841</v>
      </c>
      <c r="Q533" s="728"/>
      <c r="R533" s="728"/>
      <c r="S533" s="728"/>
      <c r="T533" s="729"/>
      <c r="U533" s="34"/>
      <c r="V533" s="34"/>
      <c r="W533" s="35" t="s">
        <v>68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835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39"/>
      <c r="B534" s="733"/>
      <c r="C534" s="733"/>
      <c r="D534" s="733"/>
      <c r="E534" s="733"/>
      <c r="F534" s="733"/>
      <c r="G534" s="733"/>
      <c r="H534" s="733"/>
      <c r="I534" s="733"/>
      <c r="J534" s="733"/>
      <c r="K534" s="733"/>
      <c r="L534" s="733"/>
      <c r="M534" s="733"/>
      <c r="N534" s="733"/>
      <c r="O534" s="740"/>
      <c r="P534" s="734" t="s">
        <v>79</v>
      </c>
      <c r="Q534" s="735"/>
      <c r="R534" s="735"/>
      <c r="S534" s="735"/>
      <c r="T534" s="735"/>
      <c r="U534" s="735"/>
      <c r="V534" s="736"/>
      <c r="W534" s="37" t="s">
        <v>80</v>
      </c>
      <c r="X534" s="725">
        <f>IFERROR(X530/H530,"0")+IFERROR(X531/H531,"0")+IFERROR(X532/H532,"0")+IFERROR(X533/H533,"0")</f>
        <v>0</v>
      </c>
      <c r="Y534" s="725">
        <f>IFERROR(Y530/H530,"0")+IFERROR(Y531/H531,"0")+IFERROR(Y532/H532,"0")+IFERROR(Y533/H533,"0")</f>
        <v>0</v>
      </c>
      <c r="Z534" s="725">
        <f>IFERROR(IF(Z530="",0,Z530),"0")+IFERROR(IF(Z531="",0,Z531),"0")+IFERROR(IF(Z532="",0,Z532),"0")+IFERROR(IF(Z533="",0,Z533),"0")</f>
        <v>0</v>
      </c>
      <c r="AA534" s="726"/>
      <c r="AB534" s="726"/>
      <c r="AC534" s="726"/>
    </row>
    <row r="535" spans="1:68" x14ac:dyDescent="0.2">
      <c r="A535" s="733"/>
      <c r="B535" s="733"/>
      <c r="C535" s="733"/>
      <c r="D535" s="733"/>
      <c r="E535" s="733"/>
      <c r="F535" s="733"/>
      <c r="G535" s="733"/>
      <c r="H535" s="733"/>
      <c r="I535" s="733"/>
      <c r="J535" s="733"/>
      <c r="K535" s="733"/>
      <c r="L535" s="733"/>
      <c r="M535" s="733"/>
      <c r="N535" s="733"/>
      <c r="O535" s="740"/>
      <c r="P535" s="734" t="s">
        <v>79</v>
      </c>
      <c r="Q535" s="735"/>
      <c r="R535" s="735"/>
      <c r="S535" s="735"/>
      <c r="T535" s="735"/>
      <c r="U535" s="735"/>
      <c r="V535" s="736"/>
      <c r="W535" s="37" t="s">
        <v>68</v>
      </c>
      <c r="X535" s="725">
        <f>IFERROR(SUM(X530:X533),"0")</f>
        <v>0</v>
      </c>
      <c r="Y535" s="725">
        <f>IFERROR(SUM(Y530:Y533),"0")</f>
        <v>0</v>
      </c>
      <c r="Z535" s="37"/>
      <c r="AA535" s="726"/>
      <c r="AB535" s="726"/>
      <c r="AC535" s="726"/>
    </row>
    <row r="536" spans="1:68" ht="14.25" customHeight="1" x14ac:dyDescent="0.25">
      <c r="A536" s="732" t="s">
        <v>145</v>
      </c>
      <c r="B536" s="733"/>
      <c r="C536" s="733"/>
      <c r="D536" s="733"/>
      <c r="E536" s="733"/>
      <c r="F536" s="733"/>
      <c r="G536" s="733"/>
      <c r="H536" s="733"/>
      <c r="I536" s="733"/>
      <c r="J536" s="733"/>
      <c r="K536" s="733"/>
      <c r="L536" s="733"/>
      <c r="M536" s="733"/>
      <c r="N536" s="733"/>
      <c r="O536" s="733"/>
      <c r="P536" s="733"/>
      <c r="Q536" s="733"/>
      <c r="R536" s="733"/>
      <c r="S536" s="733"/>
      <c r="T536" s="733"/>
      <c r="U536" s="733"/>
      <c r="V536" s="733"/>
      <c r="W536" s="733"/>
      <c r="X536" s="733"/>
      <c r="Y536" s="733"/>
      <c r="Z536" s="733"/>
      <c r="AA536" s="719"/>
      <c r="AB536" s="719"/>
      <c r="AC536" s="719"/>
    </row>
    <row r="537" spans="1:68" ht="27" customHeight="1" x14ac:dyDescent="0.25">
      <c r="A537" s="54" t="s">
        <v>842</v>
      </c>
      <c r="B537" s="54" t="s">
        <v>843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92</v>
      </c>
      <c r="L537" s="32"/>
      <c r="M537" s="33" t="s">
        <v>93</v>
      </c>
      <c r="N537" s="33"/>
      <c r="O537" s="32">
        <v>70</v>
      </c>
      <c r="P537" s="823" t="s">
        <v>844</v>
      </c>
      <c r="Q537" s="728"/>
      <c r="R537" s="728"/>
      <c r="S537" s="728"/>
      <c r="T537" s="729"/>
      <c r="U537" s="34"/>
      <c r="V537" s="34"/>
      <c r="W537" s="35" t="s">
        <v>68</v>
      </c>
      <c r="X537" s="723">
        <v>0</v>
      </c>
      <c r="Y537" s="724">
        <f t="shared" ref="Y537:Y548" si="79">IFERROR(IF(X537="",0,CEILING((X537/$H537),1)*$H537),"")</f>
        <v>0</v>
      </c>
      <c r="Z537" s="36" t="str">
        <f>IFERROR(IF(Y537=0,"",ROUNDUP(Y537/H537,0)*0.01196),"")</f>
        <v/>
      </c>
      <c r="AA537" s="56"/>
      <c r="AB537" s="57"/>
      <c r="AC537" s="615" t="s">
        <v>845</v>
      </c>
      <c r="AG537" s="64"/>
      <c r="AJ537" s="68"/>
      <c r="AK537" s="68">
        <v>0</v>
      </c>
      <c r="BB537" s="616" t="s">
        <v>1</v>
      </c>
      <c r="BM537" s="64">
        <f t="shared" ref="BM537:BM548" si="80">IFERROR(X537*I537/H537,"0")</f>
        <v>0</v>
      </c>
      <c r="BN537" s="64">
        <f t="shared" ref="BN537:BN548" si="81">IFERROR(Y537*I537/H537,"0")</f>
        <v>0</v>
      </c>
      <c r="BO537" s="64">
        <f t="shared" ref="BO537:BO548" si="82">IFERROR(1/J537*(X537/H537),"0")</f>
        <v>0</v>
      </c>
      <c r="BP537" s="64">
        <f t="shared" ref="BP537:BP548" si="83">IFERROR(1/J537*(Y537/H537),"0")</f>
        <v>0</v>
      </c>
    </row>
    <row r="538" spans="1:68" ht="27" customHeight="1" x14ac:dyDescent="0.25">
      <c r="A538" s="54" t="s">
        <v>846</v>
      </c>
      <c r="B538" s="54" t="s">
        <v>847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92</v>
      </c>
      <c r="L538" s="32"/>
      <c r="M538" s="33" t="s">
        <v>67</v>
      </c>
      <c r="N538" s="33"/>
      <c r="O538" s="32">
        <v>70</v>
      </c>
      <c r="P538" s="959" t="s">
        <v>848</v>
      </c>
      <c r="Q538" s="728"/>
      <c r="R538" s="728"/>
      <c r="S538" s="728"/>
      <c r="T538" s="729"/>
      <c r="U538" s="34"/>
      <c r="V538" s="34"/>
      <c r="W538" s="35" t="s">
        <v>68</v>
      </c>
      <c r="X538" s="723">
        <v>0</v>
      </c>
      <c r="Y538" s="724">
        <f t="shared" si="79"/>
        <v>0</v>
      </c>
      <c r="Z538" s="36" t="str">
        <f>IFERROR(IF(Y538=0,"",ROUNDUP(Y538/H538,0)*0.01196),"")</f>
        <v/>
      </c>
      <c r="AA538" s="56"/>
      <c r="AB538" s="57"/>
      <c r="AC538" s="617" t="s">
        <v>849</v>
      </c>
      <c r="AG538" s="64"/>
      <c r="AJ538" s="68"/>
      <c r="AK538" s="68">
        <v>0</v>
      </c>
      <c r="BB538" s="618" t="s">
        <v>1</v>
      </c>
      <c r="BM538" s="64">
        <f t="shared" si="80"/>
        <v>0</v>
      </c>
      <c r="BN538" s="64">
        <f t="shared" si="81"/>
        <v>0</v>
      </c>
      <c r="BO538" s="64">
        <f t="shared" si="82"/>
        <v>0</v>
      </c>
      <c r="BP538" s="64">
        <f t="shared" si="83"/>
        <v>0</v>
      </c>
    </row>
    <row r="539" spans="1:68" ht="27" customHeight="1" x14ac:dyDescent="0.25">
      <c r="A539" s="54" t="s">
        <v>850</v>
      </c>
      <c r="B539" s="54" t="s">
        <v>851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92</v>
      </c>
      <c r="L539" s="32"/>
      <c r="M539" s="33" t="s">
        <v>67</v>
      </c>
      <c r="N539" s="33"/>
      <c r="O539" s="32">
        <v>70</v>
      </c>
      <c r="P539" s="804" t="s">
        <v>852</v>
      </c>
      <c r="Q539" s="728"/>
      <c r="R539" s="728"/>
      <c r="S539" s="728"/>
      <c r="T539" s="729"/>
      <c r="U539" s="34"/>
      <c r="V539" s="34"/>
      <c r="W539" s="35" t="s">
        <v>68</v>
      </c>
      <c r="X539" s="723">
        <v>57</v>
      </c>
      <c r="Y539" s="724">
        <f t="shared" si="79"/>
        <v>58.080000000000005</v>
      </c>
      <c r="Z539" s="36">
        <f>IFERROR(IF(Y539=0,"",ROUNDUP(Y539/H539,0)*0.01196),"")</f>
        <v>0.13156000000000001</v>
      </c>
      <c r="AA539" s="56"/>
      <c r="AB539" s="57"/>
      <c r="AC539" s="619" t="s">
        <v>853</v>
      </c>
      <c r="AG539" s="64"/>
      <c r="AJ539" s="68"/>
      <c r="AK539" s="68">
        <v>0</v>
      </c>
      <c r="BB539" s="620" t="s">
        <v>1</v>
      </c>
      <c r="BM539" s="64">
        <f t="shared" si="80"/>
        <v>60.886363636363626</v>
      </c>
      <c r="BN539" s="64">
        <f t="shared" si="81"/>
        <v>62.040000000000006</v>
      </c>
      <c r="BO539" s="64">
        <f t="shared" si="82"/>
        <v>0.10380244755244755</v>
      </c>
      <c r="BP539" s="64">
        <f t="shared" si="83"/>
        <v>0.10576923076923078</v>
      </c>
    </row>
    <row r="540" spans="1:68" ht="27" customHeight="1" x14ac:dyDescent="0.25">
      <c r="A540" s="54" t="s">
        <v>854</v>
      </c>
      <c r="B540" s="54" t="s">
        <v>855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66</v>
      </c>
      <c r="L540" s="32"/>
      <c r="M540" s="33" t="s">
        <v>93</v>
      </c>
      <c r="N540" s="33"/>
      <c r="O540" s="32">
        <v>70</v>
      </c>
      <c r="P540" s="966" t="s">
        <v>856</v>
      </c>
      <c r="Q540" s="728"/>
      <c r="R540" s="728"/>
      <c r="S540" s="728"/>
      <c r="T540" s="729"/>
      <c r="U540" s="34"/>
      <c r="V540" s="34"/>
      <c r="W540" s="35" t="s">
        <v>68</v>
      </c>
      <c r="X540" s="723">
        <v>0</v>
      </c>
      <c r="Y540" s="724">
        <f t="shared" si="79"/>
        <v>0</v>
      </c>
      <c r="Z540" s="36" t="str">
        <f>IFERROR(IF(Y540=0,"",ROUNDUP(Y540/H540,0)*0.00651),"")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 t="shared" si="80"/>
        <v>0</v>
      </c>
      <c r="BN540" s="64">
        <f t="shared" si="81"/>
        <v>0</v>
      </c>
      <c r="BO540" s="64">
        <f t="shared" si="82"/>
        <v>0</v>
      </c>
      <c r="BP540" s="64">
        <f t="shared" si="83"/>
        <v>0</v>
      </c>
    </row>
    <row r="541" spans="1:68" ht="27" customHeight="1" x14ac:dyDescent="0.25">
      <c r="A541" s="54" t="s">
        <v>857</v>
      </c>
      <c r="B541" s="54" t="s">
        <v>858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100</v>
      </c>
      <c r="L541" s="32"/>
      <c r="M541" s="33" t="s">
        <v>93</v>
      </c>
      <c r="N541" s="33"/>
      <c r="O541" s="32">
        <v>70</v>
      </c>
      <c r="P541" s="1005" t="s">
        <v>859</v>
      </c>
      <c r="Q541" s="728"/>
      <c r="R541" s="728"/>
      <c r="S541" s="728"/>
      <c r="T541" s="729"/>
      <c r="U541" s="34"/>
      <c r="V541" s="34"/>
      <c r="W541" s="35" t="s">
        <v>68</v>
      </c>
      <c r="X541" s="723">
        <v>0</v>
      </c>
      <c r="Y541" s="724">
        <f t="shared" si="79"/>
        <v>0</v>
      </c>
      <c r="Z541" s="36" t="str">
        <f>IFERROR(IF(Y541=0,"",ROUNDUP(Y541/H541,0)*0.00902),"")</f>
        <v/>
      </c>
      <c r="AA541" s="56"/>
      <c r="AB541" s="57"/>
      <c r="AC541" s="623" t="s">
        <v>845</v>
      </c>
      <c r="AG541" s="64"/>
      <c r="AJ541" s="68"/>
      <c r="AK541" s="68">
        <v>0</v>
      </c>
      <c r="BB541" s="624" t="s">
        <v>1</v>
      </c>
      <c r="BM541" s="64">
        <f t="shared" si="80"/>
        <v>0</v>
      </c>
      <c r="BN541" s="64">
        <f t="shared" si="81"/>
        <v>0</v>
      </c>
      <c r="BO541" s="64">
        <f t="shared" si="82"/>
        <v>0</v>
      </c>
      <c r="BP541" s="64">
        <f t="shared" si="83"/>
        <v>0</v>
      </c>
    </row>
    <row r="542" spans="1:68" ht="27" customHeight="1" x14ac:dyDescent="0.25">
      <c r="A542" s="54" t="s">
        <v>857</v>
      </c>
      <c r="B542" s="54" t="s">
        <v>860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100</v>
      </c>
      <c r="L542" s="32"/>
      <c r="M542" s="33" t="s">
        <v>93</v>
      </c>
      <c r="N542" s="33"/>
      <c r="O542" s="32">
        <v>70</v>
      </c>
      <c r="P542" s="820" t="s">
        <v>861</v>
      </c>
      <c r="Q542" s="728"/>
      <c r="R542" s="728"/>
      <c r="S542" s="728"/>
      <c r="T542" s="729"/>
      <c r="U542" s="34"/>
      <c r="V542" s="34"/>
      <c r="W542" s="35" t="s">
        <v>68</v>
      </c>
      <c r="X542" s="723">
        <v>0</v>
      </c>
      <c r="Y542" s="724">
        <f t="shared" si="79"/>
        <v>0</v>
      </c>
      <c r="Z542" s="36" t="str">
        <f>IFERROR(IF(Y542=0,"",ROUNDUP(Y542/H542,0)*0.00902),"")</f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80"/>
        <v>0</v>
      </c>
      <c r="BN542" s="64">
        <f t="shared" si="81"/>
        <v>0</v>
      </c>
      <c r="BO542" s="64">
        <f t="shared" si="82"/>
        <v>0</v>
      </c>
      <c r="BP542" s="64">
        <f t="shared" si="83"/>
        <v>0</v>
      </c>
    </row>
    <row r="543" spans="1:68" ht="27" customHeight="1" x14ac:dyDescent="0.25">
      <c r="A543" s="54" t="s">
        <v>857</v>
      </c>
      <c r="B543" s="54" t="s">
        <v>862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100</v>
      </c>
      <c r="L543" s="32"/>
      <c r="M543" s="33" t="s">
        <v>93</v>
      </c>
      <c r="N543" s="33"/>
      <c r="O543" s="32">
        <v>60</v>
      </c>
      <c r="P543" s="93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28"/>
      <c r="R543" s="728"/>
      <c r="S543" s="728"/>
      <c r="T543" s="729"/>
      <c r="U543" s="34"/>
      <c r="V543" s="34"/>
      <c r="W543" s="35" t="s">
        <v>68</v>
      </c>
      <c r="X543" s="723">
        <v>0</v>
      </c>
      <c r="Y543" s="724">
        <f t="shared" si="79"/>
        <v>0</v>
      </c>
      <c r="Z543" s="36" t="str">
        <f>IFERROR(IF(Y543=0,"",ROUNDUP(Y543/H543,0)*0.00937),"")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864</v>
      </c>
      <c r="B544" s="54" t="s">
        <v>865</v>
      </c>
      <c r="C544" s="31">
        <v>4301031251</v>
      </c>
      <c r="D544" s="730">
        <v>4680115882102</v>
      </c>
      <c r="E544" s="731"/>
      <c r="F544" s="722">
        <v>0.6</v>
      </c>
      <c r="G544" s="32">
        <v>6</v>
      </c>
      <c r="H544" s="722">
        <v>3.6</v>
      </c>
      <c r="I544" s="722">
        <v>3.81</v>
      </c>
      <c r="J544" s="32">
        <v>132</v>
      </c>
      <c r="K544" s="32" t="s">
        <v>100</v>
      </c>
      <c r="L544" s="32"/>
      <c r="M544" s="33" t="s">
        <v>67</v>
      </c>
      <c r="N544" s="33"/>
      <c r="O544" s="32">
        <v>60</v>
      </c>
      <c r="P544" s="9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728"/>
      <c r="R544" s="728"/>
      <c r="S544" s="728"/>
      <c r="T544" s="729"/>
      <c r="U544" s="34"/>
      <c r="V544" s="34"/>
      <c r="W544" s="35" t="s">
        <v>68</v>
      </c>
      <c r="X544" s="723">
        <v>0</v>
      </c>
      <c r="Y544" s="724">
        <f t="shared" si="79"/>
        <v>0</v>
      </c>
      <c r="Z544" s="36" t="str">
        <f>IFERROR(IF(Y544=0,"",ROUNDUP(Y544/H544,0)*0.00902),"")</f>
        <v/>
      </c>
      <c r="AA544" s="56"/>
      <c r="AB544" s="57"/>
      <c r="AC544" s="629" t="s">
        <v>866</v>
      </c>
      <c r="AG544" s="64"/>
      <c r="AJ544" s="68"/>
      <c r="AK544" s="68">
        <v>0</v>
      </c>
      <c r="BB544" s="630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customHeight="1" x14ac:dyDescent="0.25">
      <c r="A545" s="54" t="s">
        <v>864</v>
      </c>
      <c r="B545" s="54" t="s">
        <v>867</v>
      </c>
      <c r="C545" s="31">
        <v>4301031418</v>
      </c>
      <c r="D545" s="730">
        <v>4680115882102</v>
      </c>
      <c r="E545" s="731"/>
      <c r="F545" s="722">
        <v>0.6</v>
      </c>
      <c r="G545" s="32">
        <v>8</v>
      </c>
      <c r="H545" s="722">
        <v>4.8</v>
      </c>
      <c r="I545" s="722">
        <v>6.69</v>
      </c>
      <c r="J545" s="32">
        <v>132</v>
      </c>
      <c r="K545" s="32" t="s">
        <v>100</v>
      </c>
      <c r="L545" s="32"/>
      <c r="M545" s="33" t="s">
        <v>67</v>
      </c>
      <c r="N545" s="33"/>
      <c r="O545" s="32">
        <v>70</v>
      </c>
      <c r="P545" s="944" t="s">
        <v>868</v>
      </c>
      <c r="Q545" s="728"/>
      <c r="R545" s="728"/>
      <c r="S545" s="728"/>
      <c r="T545" s="729"/>
      <c r="U545" s="34"/>
      <c r="V545" s="34"/>
      <c r="W545" s="35" t="s">
        <v>68</v>
      </c>
      <c r="X545" s="723">
        <v>0</v>
      </c>
      <c r="Y545" s="724">
        <f t="shared" si="79"/>
        <v>0</v>
      </c>
      <c r="Z545" s="36" t="str">
        <f>IFERROR(IF(Y545=0,"",ROUNDUP(Y545/H545,0)*0.00902),"")</f>
        <v/>
      </c>
      <c r="AA545" s="56"/>
      <c r="AB545" s="57"/>
      <c r="AC545" s="631" t="s">
        <v>849</v>
      </c>
      <c r="AG545" s="64"/>
      <c r="AJ545" s="68"/>
      <c r="AK545" s="68">
        <v>0</v>
      </c>
      <c r="BB545" s="632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4301031253</v>
      </c>
      <c r="D546" s="730">
        <v>4680115882096</v>
      </c>
      <c r="E546" s="731"/>
      <c r="F546" s="722">
        <v>0.6</v>
      </c>
      <c r="G546" s="32">
        <v>6</v>
      </c>
      <c r="H546" s="722">
        <v>3.6</v>
      </c>
      <c r="I546" s="722">
        <v>3.81</v>
      </c>
      <c r="J546" s="32">
        <v>132</v>
      </c>
      <c r="K546" s="32" t="s">
        <v>100</v>
      </c>
      <c r="L546" s="32"/>
      <c r="M546" s="33" t="s">
        <v>67</v>
      </c>
      <c r="N546" s="33"/>
      <c r="O546" s="32">
        <v>60</v>
      </c>
      <c r="P546" s="8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728"/>
      <c r="R546" s="728"/>
      <c r="S546" s="728"/>
      <c r="T546" s="729"/>
      <c r="U546" s="34"/>
      <c r="V546" s="34"/>
      <c r="W546" s="35" t="s">
        <v>68</v>
      </c>
      <c r="X546" s="723">
        <v>0</v>
      </c>
      <c r="Y546" s="724">
        <f t="shared" si="79"/>
        <v>0</v>
      </c>
      <c r="Z546" s="36" t="str">
        <f>IFERROR(IF(Y546=0,"",ROUNDUP(Y546/H546,0)*0.00902),"")</f>
        <v/>
      </c>
      <c r="AA546" s="56"/>
      <c r="AB546" s="57"/>
      <c r="AC546" s="633" t="s">
        <v>871</v>
      </c>
      <c r="AG546" s="64"/>
      <c r="AJ546" s="68"/>
      <c r="AK546" s="68">
        <v>0</v>
      </c>
      <c r="BB546" s="634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4301031417</v>
      </c>
      <c r="D547" s="730">
        <v>4680115882096</v>
      </c>
      <c r="E547" s="731"/>
      <c r="F547" s="722">
        <v>0.6</v>
      </c>
      <c r="G547" s="32">
        <v>8</v>
      </c>
      <c r="H547" s="722">
        <v>4.8</v>
      </c>
      <c r="I547" s="722">
        <v>6.69</v>
      </c>
      <c r="J547" s="32">
        <v>132</v>
      </c>
      <c r="K547" s="32" t="s">
        <v>100</v>
      </c>
      <c r="L547" s="32"/>
      <c r="M547" s="33" t="s">
        <v>67</v>
      </c>
      <c r="N547" s="33"/>
      <c r="O547" s="32">
        <v>70</v>
      </c>
      <c r="P547" s="1057" t="s">
        <v>873</v>
      </c>
      <c r="Q547" s="728"/>
      <c r="R547" s="728"/>
      <c r="S547" s="728"/>
      <c r="T547" s="729"/>
      <c r="U547" s="34"/>
      <c r="V547" s="34"/>
      <c r="W547" s="35" t="s">
        <v>68</v>
      </c>
      <c r="X547" s="723">
        <v>0</v>
      </c>
      <c r="Y547" s="724">
        <f t="shared" si="79"/>
        <v>0</v>
      </c>
      <c r="Z547" s="36" t="str">
        <f>IFERROR(IF(Y547=0,"",ROUNDUP(Y547/H547,0)*0.00902),"")</f>
        <v/>
      </c>
      <c r="AA547" s="56"/>
      <c r="AB547" s="57"/>
      <c r="AC547" s="635" t="s">
        <v>853</v>
      </c>
      <c r="AG547" s="64"/>
      <c r="AJ547" s="68"/>
      <c r="AK547" s="68">
        <v>0</v>
      </c>
      <c r="BB547" s="636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100</v>
      </c>
      <c r="L548" s="32"/>
      <c r="M548" s="33" t="s">
        <v>67</v>
      </c>
      <c r="N548" s="33"/>
      <c r="O548" s="32">
        <v>60</v>
      </c>
      <c r="P548" s="85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28"/>
      <c r="R548" s="728"/>
      <c r="S548" s="728"/>
      <c r="T548" s="729"/>
      <c r="U548" s="34"/>
      <c r="V548" s="34"/>
      <c r="W548" s="35" t="s">
        <v>68</v>
      </c>
      <c r="X548" s="723">
        <v>0</v>
      </c>
      <c r="Y548" s="724">
        <f t="shared" si="79"/>
        <v>0</v>
      </c>
      <c r="Z548" s="36" t="str">
        <f>IFERROR(IF(Y548=0,"",ROUNDUP(Y548/H548,0)*0.00937),"")</f>
        <v/>
      </c>
      <c r="AA548" s="56"/>
      <c r="AB548" s="57"/>
      <c r="AC548" s="637" t="s">
        <v>853</v>
      </c>
      <c r="AG548" s="64"/>
      <c r="AJ548" s="68"/>
      <c r="AK548" s="68">
        <v>0</v>
      </c>
      <c r="BB548" s="638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x14ac:dyDescent="0.2">
      <c r="A549" s="739"/>
      <c r="B549" s="733"/>
      <c r="C549" s="733"/>
      <c r="D549" s="733"/>
      <c r="E549" s="733"/>
      <c r="F549" s="733"/>
      <c r="G549" s="733"/>
      <c r="H549" s="733"/>
      <c r="I549" s="733"/>
      <c r="J549" s="733"/>
      <c r="K549" s="733"/>
      <c r="L549" s="733"/>
      <c r="M549" s="733"/>
      <c r="N549" s="733"/>
      <c r="O549" s="740"/>
      <c r="P549" s="734" t="s">
        <v>79</v>
      </c>
      <c r="Q549" s="735"/>
      <c r="R549" s="735"/>
      <c r="S549" s="735"/>
      <c r="T549" s="735"/>
      <c r="U549" s="735"/>
      <c r="V549" s="736"/>
      <c r="W549" s="37" t="s">
        <v>80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10.795454545454545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11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0.13156000000000001</v>
      </c>
      <c r="AA549" s="726"/>
      <c r="AB549" s="726"/>
      <c r="AC549" s="726"/>
    </row>
    <row r="550" spans="1:68" x14ac:dyDescent="0.2">
      <c r="A550" s="733"/>
      <c r="B550" s="733"/>
      <c r="C550" s="733"/>
      <c r="D550" s="733"/>
      <c r="E550" s="733"/>
      <c r="F550" s="733"/>
      <c r="G550" s="733"/>
      <c r="H550" s="733"/>
      <c r="I550" s="733"/>
      <c r="J550" s="733"/>
      <c r="K550" s="733"/>
      <c r="L550" s="733"/>
      <c r="M550" s="733"/>
      <c r="N550" s="733"/>
      <c r="O550" s="740"/>
      <c r="P550" s="734" t="s">
        <v>79</v>
      </c>
      <c r="Q550" s="735"/>
      <c r="R550" s="735"/>
      <c r="S550" s="735"/>
      <c r="T550" s="735"/>
      <c r="U550" s="735"/>
      <c r="V550" s="736"/>
      <c r="W550" s="37" t="s">
        <v>68</v>
      </c>
      <c r="X550" s="725">
        <f>IFERROR(SUM(X537:X548),"0")</f>
        <v>57</v>
      </c>
      <c r="Y550" s="725">
        <f>IFERROR(SUM(Y537:Y548),"0")</f>
        <v>58.080000000000005</v>
      </c>
      <c r="Z550" s="37"/>
      <c r="AA550" s="726"/>
      <c r="AB550" s="726"/>
      <c r="AC550" s="726"/>
    </row>
    <row r="551" spans="1:68" ht="14.25" customHeight="1" x14ac:dyDescent="0.25">
      <c r="A551" s="732" t="s">
        <v>63</v>
      </c>
      <c r="B551" s="733"/>
      <c r="C551" s="733"/>
      <c r="D551" s="733"/>
      <c r="E551" s="733"/>
      <c r="F551" s="733"/>
      <c r="G551" s="733"/>
      <c r="H551" s="733"/>
      <c r="I551" s="733"/>
      <c r="J551" s="733"/>
      <c r="K551" s="733"/>
      <c r="L551" s="733"/>
      <c r="M551" s="733"/>
      <c r="N551" s="733"/>
      <c r="O551" s="733"/>
      <c r="P551" s="733"/>
      <c r="Q551" s="733"/>
      <c r="R551" s="733"/>
      <c r="S551" s="733"/>
      <c r="T551" s="733"/>
      <c r="U551" s="733"/>
      <c r="V551" s="733"/>
      <c r="W551" s="733"/>
      <c r="X551" s="733"/>
      <c r="Y551" s="733"/>
      <c r="Z551" s="733"/>
      <c r="AA551" s="719"/>
      <c r="AB551" s="719"/>
      <c r="AC551" s="719"/>
    </row>
    <row r="552" spans="1:68" ht="16.5" customHeight="1" x14ac:dyDescent="0.25">
      <c r="A552" s="54" t="s">
        <v>875</v>
      </c>
      <c r="B552" s="54" t="s">
        <v>876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92</v>
      </c>
      <c r="L552" s="32"/>
      <c r="M552" s="33" t="s">
        <v>101</v>
      </c>
      <c r="N552" s="33"/>
      <c r="O552" s="32">
        <v>45</v>
      </c>
      <c r="P552" s="7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28"/>
      <c r="R552" s="728"/>
      <c r="S552" s="728"/>
      <c r="T552" s="729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877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878</v>
      </c>
      <c r="B553" s="54" t="s">
        <v>879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92</v>
      </c>
      <c r="L553" s="32"/>
      <c r="M553" s="33" t="s">
        <v>67</v>
      </c>
      <c r="N553" s="33"/>
      <c r="O553" s="32">
        <v>45</v>
      </c>
      <c r="P553" s="8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28"/>
      <c r="R553" s="728"/>
      <c r="S553" s="728"/>
      <c r="T553" s="729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880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881</v>
      </c>
      <c r="B554" s="54" t="s">
        <v>882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66</v>
      </c>
      <c r="L554" s="32"/>
      <c r="M554" s="33" t="s">
        <v>101</v>
      </c>
      <c r="N554" s="33"/>
      <c r="O554" s="32">
        <v>45</v>
      </c>
      <c r="P554" s="10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28"/>
      <c r="R554" s="728"/>
      <c r="S554" s="728"/>
      <c r="T554" s="729"/>
      <c r="U554" s="34"/>
      <c r="V554" s="34"/>
      <c r="W554" s="35" t="s">
        <v>68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883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739"/>
      <c r="B555" s="733"/>
      <c r="C555" s="733"/>
      <c r="D555" s="733"/>
      <c r="E555" s="733"/>
      <c r="F555" s="733"/>
      <c r="G555" s="733"/>
      <c r="H555" s="733"/>
      <c r="I555" s="733"/>
      <c r="J555" s="733"/>
      <c r="K555" s="733"/>
      <c r="L555" s="733"/>
      <c r="M555" s="733"/>
      <c r="N555" s="733"/>
      <c r="O555" s="740"/>
      <c r="P555" s="734" t="s">
        <v>79</v>
      </c>
      <c r="Q555" s="735"/>
      <c r="R555" s="735"/>
      <c r="S555" s="735"/>
      <c r="T555" s="735"/>
      <c r="U555" s="735"/>
      <c r="V555" s="736"/>
      <c r="W555" s="37" t="s">
        <v>80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x14ac:dyDescent="0.2">
      <c r="A556" s="733"/>
      <c r="B556" s="733"/>
      <c r="C556" s="733"/>
      <c r="D556" s="733"/>
      <c r="E556" s="733"/>
      <c r="F556" s="733"/>
      <c r="G556" s="733"/>
      <c r="H556" s="733"/>
      <c r="I556" s="733"/>
      <c r="J556" s="733"/>
      <c r="K556" s="733"/>
      <c r="L556" s="733"/>
      <c r="M556" s="733"/>
      <c r="N556" s="733"/>
      <c r="O556" s="740"/>
      <c r="P556" s="734" t="s">
        <v>79</v>
      </c>
      <c r="Q556" s="735"/>
      <c r="R556" s="735"/>
      <c r="S556" s="735"/>
      <c r="T556" s="735"/>
      <c r="U556" s="735"/>
      <c r="V556" s="736"/>
      <c r="W556" s="37" t="s">
        <v>68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customHeight="1" x14ac:dyDescent="0.25">
      <c r="A557" s="732" t="s">
        <v>174</v>
      </c>
      <c r="B557" s="733"/>
      <c r="C557" s="733"/>
      <c r="D557" s="733"/>
      <c r="E557" s="733"/>
      <c r="F557" s="733"/>
      <c r="G557" s="733"/>
      <c r="H557" s="733"/>
      <c r="I557" s="733"/>
      <c r="J557" s="733"/>
      <c r="K557" s="733"/>
      <c r="L557" s="733"/>
      <c r="M557" s="733"/>
      <c r="N557" s="733"/>
      <c r="O557" s="733"/>
      <c r="P557" s="733"/>
      <c r="Q557" s="733"/>
      <c r="R557" s="733"/>
      <c r="S557" s="733"/>
      <c r="T557" s="733"/>
      <c r="U557" s="733"/>
      <c r="V557" s="733"/>
      <c r="W557" s="733"/>
      <c r="X557" s="733"/>
      <c r="Y557" s="733"/>
      <c r="Z557" s="733"/>
      <c r="AA557" s="719"/>
      <c r="AB557" s="719"/>
      <c r="AC557" s="719"/>
    </row>
    <row r="558" spans="1:68" ht="37.5" customHeight="1" x14ac:dyDescent="0.25">
      <c r="A558" s="54" t="s">
        <v>884</v>
      </c>
      <c r="B558" s="54" t="s">
        <v>885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92</v>
      </c>
      <c r="L558" s="32"/>
      <c r="M558" s="33" t="s">
        <v>67</v>
      </c>
      <c r="N558" s="33"/>
      <c r="O558" s="32">
        <v>35</v>
      </c>
      <c r="P558" s="9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28"/>
      <c r="R558" s="728"/>
      <c r="S558" s="728"/>
      <c r="T558" s="729"/>
      <c r="U558" s="34"/>
      <c r="V558" s="34"/>
      <c r="W558" s="35" t="s">
        <v>68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886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customHeight="1" x14ac:dyDescent="0.25">
      <c r="A559" s="54" t="s">
        <v>887</v>
      </c>
      <c r="B559" s="54" t="s">
        <v>888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35</v>
      </c>
      <c r="P559" s="980" t="s">
        <v>889</v>
      </c>
      <c r="Q559" s="728"/>
      <c r="R559" s="728"/>
      <c r="S559" s="728"/>
      <c r="T559" s="729"/>
      <c r="U559" s="34"/>
      <c r="V559" s="34"/>
      <c r="W559" s="35" t="s">
        <v>68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886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39"/>
      <c r="B560" s="733"/>
      <c r="C560" s="733"/>
      <c r="D560" s="733"/>
      <c r="E560" s="733"/>
      <c r="F560" s="733"/>
      <c r="G560" s="733"/>
      <c r="H560" s="733"/>
      <c r="I560" s="733"/>
      <c r="J560" s="733"/>
      <c r="K560" s="733"/>
      <c r="L560" s="733"/>
      <c r="M560" s="733"/>
      <c r="N560" s="733"/>
      <c r="O560" s="740"/>
      <c r="P560" s="734" t="s">
        <v>79</v>
      </c>
      <c r="Q560" s="735"/>
      <c r="R560" s="735"/>
      <c r="S560" s="735"/>
      <c r="T560" s="735"/>
      <c r="U560" s="735"/>
      <c r="V560" s="736"/>
      <c r="W560" s="37" t="s">
        <v>80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x14ac:dyDescent="0.2">
      <c r="A561" s="733"/>
      <c r="B561" s="733"/>
      <c r="C561" s="733"/>
      <c r="D561" s="733"/>
      <c r="E561" s="733"/>
      <c r="F561" s="733"/>
      <c r="G561" s="733"/>
      <c r="H561" s="733"/>
      <c r="I561" s="733"/>
      <c r="J561" s="733"/>
      <c r="K561" s="733"/>
      <c r="L561" s="733"/>
      <c r="M561" s="733"/>
      <c r="N561" s="733"/>
      <c r="O561" s="740"/>
      <c r="P561" s="734" t="s">
        <v>79</v>
      </c>
      <c r="Q561" s="735"/>
      <c r="R561" s="735"/>
      <c r="S561" s="735"/>
      <c r="T561" s="735"/>
      <c r="U561" s="735"/>
      <c r="V561" s="736"/>
      <c r="W561" s="37" t="s">
        <v>68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customHeight="1" x14ac:dyDescent="0.2">
      <c r="A562" s="860" t="s">
        <v>890</v>
      </c>
      <c r="B562" s="861"/>
      <c r="C562" s="861"/>
      <c r="D562" s="861"/>
      <c r="E562" s="861"/>
      <c r="F562" s="861"/>
      <c r="G562" s="861"/>
      <c r="H562" s="861"/>
      <c r="I562" s="861"/>
      <c r="J562" s="861"/>
      <c r="K562" s="861"/>
      <c r="L562" s="861"/>
      <c r="M562" s="861"/>
      <c r="N562" s="861"/>
      <c r="O562" s="861"/>
      <c r="P562" s="861"/>
      <c r="Q562" s="861"/>
      <c r="R562" s="861"/>
      <c r="S562" s="861"/>
      <c r="T562" s="861"/>
      <c r="U562" s="861"/>
      <c r="V562" s="861"/>
      <c r="W562" s="861"/>
      <c r="X562" s="861"/>
      <c r="Y562" s="861"/>
      <c r="Z562" s="861"/>
      <c r="AA562" s="48"/>
      <c r="AB562" s="48"/>
      <c r="AC562" s="48"/>
    </row>
    <row r="563" spans="1:68" ht="16.5" customHeight="1" x14ac:dyDescent="0.25">
      <c r="A563" s="803" t="s">
        <v>890</v>
      </c>
      <c r="B563" s="733"/>
      <c r="C563" s="733"/>
      <c r="D563" s="733"/>
      <c r="E563" s="733"/>
      <c r="F563" s="733"/>
      <c r="G563" s="733"/>
      <c r="H563" s="733"/>
      <c r="I563" s="733"/>
      <c r="J563" s="733"/>
      <c r="K563" s="733"/>
      <c r="L563" s="733"/>
      <c r="M563" s="733"/>
      <c r="N563" s="733"/>
      <c r="O563" s="733"/>
      <c r="P563" s="733"/>
      <c r="Q563" s="733"/>
      <c r="R563" s="733"/>
      <c r="S563" s="733"/>
      <c r="T563" s="733"/>
      <c r="U563" s="733"/>
      <c r="V563" s="733"/>
      <c r="W563" s="733"/>
      <c r="X563" s="733"/>
      <c r="Y563" s="733"/>
      <c r="Z563" s="733"/>
      <c r="AA563" s="718"/>
      <c r="AB563" s="718"/>
      <c r="AC563" s="718"/>
    </row>
    <row r="564" spans="1:68" ht="14.25" customHeight="1" x14ac:dyDescent="0.25">
      <c r="A564" s="732" t="s">
        <v>89</v>
      </c>
      <c r="B564" s="733"/>
      <c r="C564" s="733"/>
      <c r="D564" s="733"/>
      <c r="E564" s="733"/>
      <c r="F564" s="733"/>
      <c r="G564" s="733"/>
      <c r="H564" s="733"/>
      <c r="I564" s="733"/>
      <c r="J564" s="733"/>
      <c r="K564" s="733"/>
      <c r="L564" s="733"/>
      <c r="M564" s="733"/>
      <c r="N564" s="733"/>
      <c r="O564" s="733"/>
      <c r="P564" s="733"/>
      <c r="Q564" s="733"/>
      <c r="R564" s="733"/>
      <c r="S564" s="733"/>
      <c r="T564" s="733"/>
      <c r="U564" s="733"/>
      <c r="V564" s="733"/>
      <c r="W564" s="733"/>
      <c r="X564" s="733"/>
      <c r="Y564" s="733"/>
      <c r="Z564" s="733"/>
      <c r="AA564" s="719"/>
      <c r="AB564" s="719"/>
      <c r="AC564" s="719"/>
    </row>
    <row r="565" spans="1:68" ht="27" customHeight="1" x14ac:dyDescent="0.25">
      <c r="A565" s="54" t="s">
        <v>891</v>
      </c>
      <c r="B565" s="54" t="s">
        <v>892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55</v>
      </c>
      <c r="P565" s="800" t="s">
        <v>893</v>
      </c>
      <c r="Q565" s="728"/>
      <c r="R565" s="728"/>
      <c r="S565" s="728"/>
      <c r="T565" s="729"/>
      <c r="U565" s="34"/>
      <c r="V565" s="34"/>
      <c r="W565" s="35" t="s">
        <v>68</v>
      </c>
      <c r="X565" s="723">
        <v>0</v>
      </c>
      <c r="Y565" s="724">
        <f t="shared" ref="Y565:Y571" si="84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894</v>
      </c>
      <c r="AG565" s="64"/>
      <c r="AJ565" s="68"/>
      <c r="AK565" s="68">
        <v>0</v>
      </c>
      <c r="BB565" s="650" t="s">
        <v>1</v>
      </c>
      <c r="BM565" s="64">
        <f t="shared" ref="BM565:BM571" si="85">IFERROR(X565*I565/H565,"0")</f>
        <v>0</v>
      </c>
      <c r="BN565" s="64">
        <f t="shared" ref="BN565:BN571" si="86">IFERROR(Y565*I565/H565,"0")</f>
        <v>0</v>
      </c>
      <c r="BO565" s="64">
        <f t="shared" ref="BO565:BO571" si="87">IFERROR(1/J565*(X565/H565),"0")</f>
        <v>0</v>
      </c>
      <c r="BP565" s="64">
        <f t="shared" ref="BP565:BP571" si="88">IFERROR(1/J565*(Y565/H565),"0")</f>
        <v>0</v>
      </c>
    </row>
    <row r="566" spans="1:68" ht="27" customHeight="1" x14ac:dyDescent="0.25">
      <c r="A566" s="54" t="s">
        <v>895</v>
      </c>
      <c r="B566" s="54" t="s">
        <v>896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50</v>
      </c>
      <c r="P566" s="975" t="s">
        <v>897</v>
      </c>
      <c r="Q566" s="728"/>
      <c r="R566" s="728"/>
      <c r="S566" s="728"/>
      <c r="T566" s="729"/>
      <c r="U566" s="34"/>
      <c r="V566" s="34"/>
      <c r="W566" s="35" t="s">
        <v>68</v>
      </c>
      <c r="X566" s="723">
        <v>0</v>
      </c>
      <c r="Y566" s="724">
        <f t="shared" si="84"/>
        <v>0</v>
      </c>
      <c r="Z566" s="36" t="str">
        <f>IFERROR(IF(Y566=0,"",ROUNDUP(Y566/H566,0)*0.01898),"")</f>
        <v/>
      </c>
      <c r="AA566" s="56"/>
      <c r="AB566" s="57"/>
      <c r="AC566" s="651" t="s">
        <v>898</v>
      </c>
      <c r="AG566" s="64"/>
      <c r="AJ566" s="68"/>
      <c r="AK566" s="68">
        <v>0</v>
      </c>
      <c r="BB566" s="652" t="s">
        <v>1</v>
      </c>
      <c r="BM566" s="64">
        <f t="shared" si="85"/>
        <v>0</v>
      </c>
      <c r="BN566" s="64">
        <f t="shared" si="86"/>
        <v>0</v>
      </c>
      <c r="BO566" s="64">
        <f t="shared" si="87"/>
        <v>0</v>
      </c>
      <c r="BP566" s="64">
        <f t="shared" si="88"/>
        <v>0</v>
      </c>
    </row>
    <row r="567" spans="1:68" ht="27" customHeight="1" x14ac:dyDescent="0.25">
      <c r="A567" s="54" t="s">
        <v>899</v>
      </c>
      <c r="B567" s="54" t="s">
        <v>900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50</v>
      </c>
      <c r="P567" s="1015" t="s">
        <v>901</v>
      </c>
      <c r="Q567" s="728"/>
      <c r="R567" s="728"/>
      <c r="S567" s="728"/>
      <c r="T567" s="729"/>
      <c r="U567" s="34"/>
      <c r="V567" s="34"/>
      <c r="W567" s="35" t="s">
        <v>68</v>
      </c>
      <c r="X567" s="723">
        <v>0</v>
      </c>
      <c r="Y567" s="724">
        <f t="shared" si="84"/>
        <v>0</v>
      </c>
      <c r="Z567" s="36" t="str">
        <f>IFERROR(IF(Y567=0,"",ROUNDUP(Y567/H567,0)*0.01898),"")</f>
        <v/>
      </c>
      <c r="AA567" s="56"/>
      <c r="AB567" s="57"/>
      <c r="AC567" s="653" t="s">
        <v>902</v>
      </c>
      <c r="AG567" s="64"/>
      <c r="AJ567" s="68"/>
      <c r="AK567" s="68">
        <v>0</v>
      </c>
      <c r="BB567" s="654" t="s">
        <v>1</v>
      </c>
      <c r="BM567" s="64">
        <f t="shared" si="85"/>
        <v>0</v>
      </c>
      <c r="BN567" s="64">
        <f t="shared" si="86"/>
        <v>0</v>
      </c>
      <c r="BO567" s="64">
        <f t="shared" si="87"/>
        <v>0</v>
      </c>
      <c r="BP567" s="64">
        <f t="shared" si="88"/>
        <v>0</v>
      </c>
    </row>
    <row r="568" spans="1:68" ht="27" customHeight="1" x14ac:dyDescent="0.25">
      <c r="A568" s="54" t="s">
        <v>903</v>
      </c>
      <c r="B568" s="54" t="s">
        <v>904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92</v>
      </c>
      <c r="L568" s="32"/>
      <c r="M568" s="33" t="s">
        <v>93</v>
      </c>
      <c r="N568" s="33"/>
      <c r="O568" s="32">
        <v>55</v>
      </c>
      <c r="P568" s="1109" t="s">
        <v>905</v>
      </c>
      <c r="Q568" s="728"/>
      <c r="R568" s="728"/>
      <c r="S568" s="728"/>
      <c r="T568" s="729"/>
      <c r="U568" s="34"/>
      <c r="V568" s="34"/>
      <c r="W568" s="35" t="s">
        <v>68</v>
      </c>
      <c r="X568" s="723">
        <v>0</v>
      </c>
      <c r="Y568" s="724">
        <f t="shared" si="84"/>
        <v>0</v>
      </c>
      <c r="Z568" s="36" t="str">
        <f>IFERROR(IF(Y568=0,"",ROUNDUP(Y568/H568,0)*0.01898),"")</f>
        <v/>
      </c>
      <c r="AA568" s="56"/>
      <c r="AB568" s="57"/>
      <c r="AC568" s="655" t="s">
        <v>906</v>
      </c>
      <c r="AG568" s="64"/>
      <c r="AJ568" s="68"/>
      <c r="AK568" s="68">
        <v>0</v>
      </c>
      <c r="BB568" s="656" t="s">
        <v>1</v>
      </c>
      <c r="BM568" s="64">
        <f t="shared" si="85"/>
        <v>0</v>
      </c>
      <c r="BN568" s="64">
        <f t="shared" si="86"/>
        <v>0</v>
      </c>
      <c r="BO568" s="64">
        <f t="shared" si="87"/>
        <v>0</v>
      </c>
      <c r="BP568" s="64">
        <f t="shared" si="88"/>
        <v>0</v>
      </c>
    </row>
    <row r="569" spans="1:68" ht="27" customHeight="1" x14ac:dyDescent="0.25">
      <c r="A569" s="54" t="s">
        <v>907</v>
      </c>
      <c r="B569" s="54" t="s">
        <v>908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100</v>
      </c>
      <c r="L569" s="32"/>
      <c r="M569" s="33" t="s">
        <v>101</v>
      </c>
      <c r="N569" s="33"/>
      <c r="O569" s="32">
        <v>55</v>
      </c>
      <c r="P569" s="1022" t="s">
        <v>909</v>
      </c>
      <c r="Q569" s="728"/>
      <c r="R569" s="728"/>
      <c r="S569" s="728"/>
      <c r="T569" s="729"/>
      <c r="U569" s="34"/>
      <c r="V569" s="34"/>
      <c r="W569" s="35" t="s">
        <v>68</v>
      </c>
      <c r="X569" s="723">
        <v>0</v>
      </c>
      <c r="Y569" s="724">
        <f t="shared" si="84"/>
        <v>0</v>
      </c>
      <c r="Z569" s="36" t="str">
        <f>IFERROR(IF(Y569=0,"",ROUNDUP(Y569/H569,0)*0.00902),"")</f>
        <v/>
      </c>
      <c r="AA569" s="56"/>
      <c r="AB569" s="57"/>
      <c r="AC569" s="657" t="s">
        <v>894</v>
      </c>
      <c r="AG569" s="64"/>
      <c r="AJ569" s="68"/>
      <c r="AK569" s="68">
        <v>0</v>
      </c>
      <c r="BB569" s="658" t="s">
        <v>1</v>
      </c>
      <c r="BM569" s="64">
        <f t="shared" si="85"/>
        <v>0</v>
      </c>
      <c r="BN569" s="64">
        <f t="shared" si="86"/>
        <v>0</v>
      </c>
      <c r="BO569" s="64">
        <f t="shared" si="87"/>
        <v>0</v>
      </c>
      <c r="BP569" s="64">
        <f t="shared" si="88"/>
        <v>0</v>
      </c>
    </row>
    <row r="570" spans="1:68" ht="27" customHeight="1" x14ac:dyDescent="0.25">
      <c r="A570" s="54" t="s">
        <v>910</v>
      </c>
      <c r="B570" s="54" t="s">
        <v>911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100</v>
      </c>
      <c r="L570" s="32"/>
      <c r="M570" s="33" t="s">
        <v>93</v>
      </c>
      <c r="N570" s="33"/>
      <c r="O570" s="32">
        <v>50</v>
      </c>
      <c r="P570" s="787" t="s">
        <v>912</v>
      </c>
      <c r="Q570" s="728"/>
      <c r="R570" s="728"/>
      <c r="S570" s="728"/>
      <c r="T570" s="729"/>
      <c r="U570" s="34"/>
      <c r="V570" s="34"/>
      <c r="W570" s="35" t="s">
        <v>68</v>
      </c>
      <c r="X570" s="723">
        <v>0</v>
      </c>
      <c r="Y570" s="724">
        <f t="shared" si="84"/>
        <v>0</v>
      </c>
      <c r="Z570" s="36" t="str">
        <f>IFERROR(IF(Y570=0,"",ROUNDUP(Y570/H570,0)*0.00902),"")</f>
        <v/>
      </c>
      <c r="AA570" s="56"/>
      <c r="AB570" s="57"/>
      <c r="AC570" s="659" t="s">
        <v>902</v>
      </c>
      <c r="AG570" s="64"/>
      <c r="AJ570" s="68"/>
      <c r="AK570" s="68">
        <v>0</v>
      </c>
      <c r="BB570" s="660" t="s">
        <v>1</v>
      </c>
      <c r="BM570" s="64">
        <f t="shared" si="85"/>
        <v>0</v>
      </c>
      <c r="BN570" s="64">
        <f t="shared" si="86"/>
        <v>0</v>
      </c>
      <c r="BO570" s="64">
        <f t="shared" si="87"/>
        <v>0</v>
      </c>
      <c r="BP570" s="64">
        <f t="shared" si="88"/>
        <v>0</v>
      </c>
    </row>
    <row r="571" spans="1:68" ht="27" customHeight="1" x14ac:dyDescent="0.25">
      <c r="A571" s="54" t="s">
        <v>913</v>
      </c>
      <c r="B571" s="54" t="s">
        <v>914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100</v>
      </c>
      <c r="L571" s="32"/>
      <c r="M571" s="33" t="s">
        <v>93</v>
      </c>
      <c r="N571" s="33"/>
      <c r="O571" s="32">
        <v>55</v>
      </c>
      <c r="P571" s="821" t="s">
        <v>915</v>
      </c>
      <c r="Q571" s="728"/>
      <c r="R571" s="728"/>
      <c r="S571" s="728"/>
      <c r="T571" s="729"/>
      <c r="U571" s="34"/>
      <c r="V571" s="34"/>
      <c r="W571" s="35" t="s">
        <v>68</v>
      </c>
      <c r="X571" s="723">
        <v>0</v>
      </c>
      <c r="Y571" s="724">
        <f t="shared" si="84"/>
        <v>0</v>
      </c>
      <c r="Z571" s="36" t="str">
        <f>IFERROR(IF(Y571=0,"",ROUNDUP(Y571/H571,0)*0.00902),"")</f>
        <v/>
      </c>
      <c r="AA571" s="56"/>
      <c r="AB571" s="57"/>
      <c r="AC571" s="661" t="s">
        <v>906</v>
      </c>
      <c r="AG571" s="64"/>
      <c r="AJ571" s="68"/>
      <c r="AK571" s="68">
        <v>0</v>
      </c>
      <c r="BB571" s="662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x14ac:dyDescent="0.2">
      <c r="A572" s="739"/>
      <c r="B572" s="733"/>
      <c r="C572" s="733"/>
      <c r="D572" s="733"/>
      <c r="E572" s="733"/>
      <c r="F572" s="733"/>
      <c r="G572" s="733"/>
      <c r="H572" s="733"/>
      <c r="I572" s="733"/>
      <c r="J572" s="733"/>
      <c r="K572" s="733"/>
      <c r="L572" s="733"/>
      <c r="M572" s="733"/>
      <c r="N572" s="733"/>
      <c r="O572" s="740"/>
      <c r="P572" s="734" t="s">
        <v>79</v>
      </c>
      <c r="Q572" s="735"/>
      <c r="R572" s="735"/>
      <c r="S572" s="735"/>
      <c r="T572" s="735"/>
      <c r="U572" s="735"/>
      <c r="V572" s="736"/>
      <c r="W572" s="37" t="s">
        <v>80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x14ac:dyDescent="0.2">
      <c r="A573" s="733"/>
      <c r="B573" s="733"/>
      <c r="C573" s="733"/>
      <c r="D573" s="733"/>
      <c r="E573" s="733"/>
      <c r="F573" s="733"/>
      <c r="G573" s="733"/>
      <c r="H573" s="733"/>
      <c r="I573" s="733"/>
      <c r="J573" s="733"/>
      <c r="K573" s="733"/>
      <c r="L573" s="733"/>
      <c r="M573" s="733"/>
      <c r="N573" s="733"/>
      <c r="O573" s="740"/>
      <c r="P573" s="734" t="s">
        <v>79</v>
      </c>
      <c r="Q573" s="735"/>
      <c r="R573" s="735"/>
      <c r="S573" s="735"/>
      <c r="T573" s="735"/>
      <c r="U573" s="735"/>
      <c r="V573" s="736"/>
      <c r="W573" s="37" t="s">
        <v>68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customHeight="1" x14ac:dyDescent="0.25">
      <c r="A574" s="732" t="s">
        <v>134</v>
      </c>
      <c r="B574" s="733"/>
      <c r="C574" s="733"/>
      <c r="D574" s="733"/>
      <c r="E574" s="733"/>
      <c r="F574" s="733"/>
      <c r="G574" s="733"/>
      <c r="H574" s="733"/>
      <c r="I574" s="733"/>
      <c r="J574" s="733"/>
      <c r="K574" s="733"/>
      <c r="L574" s="733"/>
      <c r="M574" s="733"/>
      <c r="N574" s="733"/>
      <c r="O574" s="733"/>
      <c r="P574" s="733"/>
      <c r="Q574" s="733"/>
      <c r="R574" s="733"/>
      <c r="S574" s="733"/>
      <c r="T574" s="733"/>
      <c r="U574" s="733"/>
      <c r="V574" s="733"/>
      <c r="W574" s="733"/>
      <c r="X574" s="733"/>
      <c r="Y574" s="733"/>
      <c r="Z574" s="733"/>
      <c r="AA574" s="719"/>
      <c r="AB574" s="719"/>
      <c r="AC574" s="719"/>
    </row>
    <row r="575" spans="1:68" ht="16.5" customHeight="1" x14ac:dyDescent="0.25">
      <c r="A575" s="54" t="s">
        <v>916</v>
      </c>
      <c r="B575" s="54" t="s">
        <v>917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92</v>
      </c>
      <c r="L575" s="32"/>
      <c r="M575" s="33" t="s">
        <v>101</v>
      </c>
      <c r="N575" s="33"/>
      <c r="O575" s="32">
        <v>50</v>
      </c>
      <c r="P575" s="1054" t="s">
        <v>918</v>
      </c>
      <c r="Q575" s="728"/>
      <c r="R575" s="728"/>
      <c r="S575" s="728"/>
      <c r="T575" s="729"/>
      <c r="U575" s="34"/>
      <c r="V575" s="34"/>
      <c r="W575" s="35" t="s">
        <v>68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919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92</v>
      </c>
      <c r="L576" s="32"/>
      <c r="M576" s="33" t="s">
        <v>93</v>
      </c>
      <c r="N576" s="33"/>
      <c r="O576" s="32">
        <v>50</v>
      </c>
      <c r="P576" s="1064" t="s">
        <v>922</v>
      </c>
      <c r="Q576" s="728"/>
      <c r="R576" s="728"/>
      <c r="S576" s="728"/>
      <c r="T576" s="729"/>
      <c r="U576" s="34"/>
      <c r="V576" s="34"/>
      <c r="W576" s="35" t="s">
        <v>68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919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923</v>
      </c>
      <c r="B577" s="54" t="s">
        <v>924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50</v>
      </c>
      <c r="P577" s="1061" t="s">
        <v>925</v>
      </c>
      <c r="Q577" s="728"/>
      <c r="R577" s="728"/>
      <c r="S577" s="728"/>
      <c r="T577" s="729"/>
      <c r="U577" s="34"/>
      <c r="V577" s="34"/>
      <c r="W577" s="35" t="s">
        <v>68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926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927</v>
      </c>
      <c r="B578" s="54" t="s">
        <v>928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100</v>
      </c>
      <c r="L578" s="32"/>
      <c r="M578" s="33" t="s">
        <v>93</v>
      </c>
      <c r="N578" s="33"/>
      <c r="O578" s="32">
        <v>50</v>
      </c>
      <c r="P578" s="1096" t="s">
        <v>929</v>
      </c>
      <c r="Q578" s="728"/>
      <c r="R578" s="728"/>
      <c r="S578" s="728"/>
      <c r="T578" s="729"/>
      <c r="U578" s="34"/>
      <c r="V578" s="34"/>
      <c r="W578" s="35" t="s">
        <v>68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926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39"/>
      <c r="B579" s="733"/>
      <c r="C579" s="733"/>
      <c r="D579" s="733"/>
      <c r="E579" s="733"/>
      <c r="F579" s="733"/>
      <c r="G579" s="733"/>
      <c r="H579" s="733"/>
      <c r="I579" s="733"/>
      <c r="J579" s="733"/>
      <c r="K579" s="733"/>
      <c r="L579" s="733"/>
      <c r="M579" s="733"/>
      <c r="N579" s="733"/>
      <c r="O579" s="740"/>
      <c r="P579" s="734" t="s">
        <v>79</v>
      </c>
      <c r="Q579" s="735"/>
      <c r="R579" s="735"/>
      <c r="S579" s="735"/>
      <c r="T579" s="735"/>
      <c r="U579" s="735"/>
      <c r="V579" s="736"/>
      <c r="W579" s="37" t="s">
        <v>80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x14ac:dyDescent="0.2">
      <c r="A580" s="733"/>
      <c r="B580" s="733"/>
      <c r="C580" s="733"/>
      <c r="D580" s="733"/>
      <c r="E580" s="733"/>
      <c r="F580" s="733"/>
      <c r="G580" s="733"/>
      <c r="H580" s="733"/>
      <c r="I580" s="733"/>
      <c r="J580" s="733"/>
      <c r="K580" s="733"/>
      <c r="L580" s="733"/>
      <c r="M580" s="733"/>
      <c r="N580" s="733"/>
      <c r="O580" s="740"/>
      <c r="P580" s="734" t="s">
        <v>79</v>
      </c>
      <c r="Q580" s="735"/>
      <c r="R580" s="735"/>
      <c r="S580" s="735"/>
      <c r="T580" s="735"/>
      <c r="U580" s="735"/>
      <c r="V580" s="736"/>
      <c r="W580" s="37" t="s">
        <v>68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customHeight="1" x14ac:dyDescent="0.25">
      <c r="A581" s="732" t="s">
        <v>145</v>
      </c>
      <c r="B581" s="733"/>
      <c r="C581" s="733"/>
      <c r="D581" s="733"/>
      <c r="E581" s="733"/>
      <c r="F581" s="733"/>
      <c r="G581" s="733"/>
      <c r="H581" s="733"/>
      <c r="I581" s="733"/>
      <c r="J581" s="733"/>
      <c r="K581" s="733"/>
      <c r="L581" s="733"/>
      <c r="M581" s="733"/>
      <c r="N581" s="733"/>
      <c r="O581" s="733"/>
      <c r="P581" s="733"/>
      <c r="Q581" s="733"/>
      <c r="R581" s="733"/>
      <c r="S581" s="733"/>
      <c r="T581" s="733"/>
      <c r="U581" s="733"/>
      <c r="V581" s="733"/>
      <c r="W581" s="733"/>
      <c r="X581" s="733"/>
      <c r="Y581" s="733"/>
      <c r="Z581" s="733"/>
      <c r="AA581" s="719"/>
      <c r="AB581" s="719"/>
      <c r="AC581" s="719"/>
    </row>
    <row r="582" spans="1:68" ht="27" customHeight="1" x14ac:dyDescent="0.25">
      <c r="A582" s="54" t="s">
        <v>930</v>
      </c>
      <c r="B582" s="54" t="s">
        <v>931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100</v>
      </c>
      <c r="L582" s="32"/>
      <c r="M582" s="33" t="s">
        <v>67</v>
      </c>
      <c r="N582" s="33"/>
      <c r="O582" s="32">
        <v>40</v>
      </c>
      <c r="P582" s="1044" t="s">
        <v>932</v>
      </c>
      <c r="Q582" s="728"/>
      <c r="R582" s="728"/>
      <c r="S582" s="728"/>
      <c r="T582" s="729"/>
      <c r="U582" s="34"/>
      <c r="V582" s="34"/>
      <c r="W582" s="35" t="s">
        <v>68</v>
      </c>
      <c r="X582" s="723">
        <v>0</v>
      </c>
      <c r="Y582" s="724">
        <f t="shared" ref="Y582:Y588" si="89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 t="shared" ref="BM582:BM588" si="90">IFERROR(X582*I582/H582,"0")</f>
        <v>0</v>
      </c>
      <c r="BN582" s="64">
        <f t="shared" ref="BN582:BN588" si="91">IFERROR(Y582*I582/H582,"0")</f>
        <v>0</v>
      </c>
      <c r="BO582" s="64">
        <f t="shared" ref="BO582:BO588" si="92">IFERROR(1/J582*(X582/H582),"0")</f>
        <v>0</v>
      </c>
      <c r="BP582" s="64">
        <f t="shared" ref="BP582:BP588" si="93"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100</v>
      </c>
      <c r="L583" s="32"/>
      <c r="M583" s="33" t="s">
        <v>67</v>
      </c>
      <c r="N583" s="33"/>
      <c r="O583" s="32">
        <v>40</v>
      </c>
      <c r="P583" s="1078" t="s">
        <v>936</v>
      </c>
      <c r="Q583" s="728"/>
      <c r="R583" s="728"/>
      <c r="S583" s="728"/>
      <c r="T583" s="729"/>
      <c r="U583" s="34"/>
      <c r="V583" s="34"/>
      <c r="W583" s="35" t="s">
        <v>68</v>
      </c>
      <c r="X583" s="723">
        <v>0</v>
      </c>
      <c r="Y583" s="724">
        <f t="shared" si="89"/>
        <v>0</v>
      </c>
      <c r="Z583" s="36" t="str">
        <f>IFERROR(IF(Y583=0,"",ROUNDUP(Y583/H583,0)*0.00902),"")</f>
        <v/>
      </c>
      <c r="AA583" s="56"/>
      <c r="AB583" s="57"/>
      <c r="AC583" s="673" t="s">
        <v>937</v>
      </c>
      <c r="AG583" s="64"/>
      <c r="AJ583" s="68"/>
      <c r="AK583" s="68">
        <v>0</v>
      </c>
      <c r="BB583" s="674" t="s">
        <v>1</v>
      </c>
      <c r="BM583" s="64">
        <f t="shared" si="90"/>
        <v>0</v>
      </c>
      <c r="BN583" s="64">
        <f t="shared" si="91"/>
        <v>0</v>
      </c>
      <c r="BO583" s="64">
        <f t="shared" si="92"/>
        <v>0</v>
      </c>
      <c r="BP583" s="64">
        <f t="shared" si="93"/>
        <v>0</v>
      </c>
    </row>
    <row r="584" spans="1:68" ht="27" customHeight="1" x14ac:dyDescent="0.25">
      <c r="A584" s="54" t="s">
        <v>938</v>
      </c>
      <c r="B584" s="54" t="s">
        <v>939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100</v>
      </c>
      <c r="L584" s="32"/>
      <c r="M584" s="33" t="s">
        <v>67</v>
      </c>
      <c r="N584" s="33"/>
      <c r="O584" s="32">
        <v>45</v>
      </c>
      <c r="P584" s="843" t="s">
        <v>940</v>
      </c>
      <c r="Q584" s="728"/>
      <c r="R584" s="728"/>
      <c r="S584" s="728"/>
      <c r="T584" s="729"/>
      <c r="U584" s="34"/>
      <c r="V584" s="34"/>
      <c r="W584" s="35" t="s">
        <v>68</v>
      </c>
      <c r="X584" s="723">
        <v>0</v>
      </c>
      <c r="Y584" s="724">
        <f t="shared" si="89"/>
        <v>0</v>
      </c>
      <c r="Z584" s="36" t="str">
        <f>IFERROR(IF(Y584=0,"",ROUNDUP(Y584/H584,0)*0.00902),"")</f>
        <v/>
      </c>
      <c r="AA584" s="56"/>
      <c r="AB584" s="57"/>
      <c r="AC584" s="675" t="s">
        <v>941</v>
      </c>
      <c r="AG584" s="64"/>
      <c r="AJ584" s="68"/>
      <c r="AK584" s="68">
        <v>0</v>
      </c>
      <c r="BB584" s="676" t="s">
        <v>1</v>
      </c>
      <c r="BM584" s="64">
        <f t="shared" si="90"/>
        <v>0</v>
      </c>
      <c r="BN584" s="64">
        <f t="shared" si="91"/>
        <v>0</v>
      </c>
      <c r="BO584" s="64">
        <f t="shared" si="92"/>
        <v>0</v>
      </c>
      <c r="BP584" s="64">
        <f t="shared" si="93"/>
        <v>0</v>
      </c>
    </row>
    <row r="585" spans="1:68" ht="27" customHeight="1" x14ac:dyDescent="0.25">
      <c r="A585" s="54" t="s">
        <v>942</v>
      </c>
      <c r="B585" s="54" t="s">
        <v>943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100</v>
      </c>
      <c r="L585" s="32"/>
      <c r="M585" s="33" t="s">
        <v>67</v>
      </c>
      <c r="N585" s="33"/>
      <c r="O585" s="32">
        <v>45</v>
      </c>
      <c r="P585" s="853" t="s">
        <v>944</v>
      </c>
      <c r="Q585" s="728"/>
      <c r="R585" s="728"/>
      <c r="S585" s="728"/>
      <c r="T585" s="729"/>
      <c r="U585" s="34"/>
      <c r="V585" s="34"/>
      <c r="W585" s="35" t="s">
        <v>68</v>
      </c>
      <c r="X585" s="723">
        <v>0</v>
      </c>
      <c r="Y585" s="724">
        <f t="shared" si="89"/>
        <v>0</v>
      </c>
      <c r="Z585" s="36" t="str">
        <f>IFERROR(IF(Y585=0,"",ROUNDUP(Y585/H585,0)*0.00902),"")</f>
        <v/>
      </c>
      <c r="AA585" s="56"/>
      <c r="AB585" s="57"/>
      <c r="AC585" s="677" t="s">
        <v>945</v>
      </c>
      <c r="AG585" s="64"/>
      <c r="AJ585" s="68"/>
      <c r="AK585" s="68">
        <v>0</v>
      </c>
      <c r="BB585" s="678" t="s">
        <v>1</v>
      </c>
      <c r="BM585" s="64">
        <f t="shared" si="90"/>
        <v>0</v>
      </c>
      <c r="BN585" s="64">
        <f t="shared" si="91"/>
        <v>0</v>
      </c>
      <c r="BO585" s="64">
        <f t="shared" si="92"/>
        <v>0</v>
      </c>
      <c r="BP585" s="64">
        <f t="shared" si="93"/>
        <v>0</v>
      </c>
    </row>
    <row r="586" spans="1:68" ht="27" customHeight="1" x14ac:dyDescent="0.25">
      <c r="A586" s="54" t="s">
        <v>946</v>
      </c>
      <c r="B586" s="54" t="s">
        <v>947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100</v>
      </c>
      <c r="L586" s="32"/>
      <c r="M586" s="33" t="s">
        <v>67</v>
      </c>
      <c r="N586" s="33"/>
      <c r="O586" s="32">
        <v>45</v>
      </c>
      <c r="P586" s="952" t="s">
        <v>948</v>
      </c>
      <c r="Q586" s="728"/>
      <c r="R586" s="728"/>
      <c r="S586" s="728"/>
      <c r="T586" s="729"/>
      <c r="U586" s="34"/>
      <c r="V586" s="34"/>
      <c r="W586" s="35" t="s">
        <v>68</v>
      </c>
      <c r="X586" s="723">
        <v>0</v>
      </c>
      <c r="Y586" s="724">
        <f t="shared" si="89"/>
        <v>0</v>
      </c>
      <c r="Z586" s="36" t="str">
        <f>IFERROR(IF(Y586=0,"",ROUNDUP(Y586/H586,0)*0.00902),"")</f>
        <v/>
      </c>
      <c r="AA586" s="56"/>
      <c r="AB586" s="57"/>
      <c r="AC586" s="679" t="s">
        <v>949</v>
      </c>
      <c r="AG586" s="64"/>
      <c r="AJ586" s="68"/>
      <c r="AK586" s="68">
        <v>0</v>
      </c>
      <c r="BB586" s="680" t="s">
        <v>1</v>
      </c>
      <c r="BM586" s="64">
        <f t="shared" si="90"/>
        <v>0</v>
      </c>
      <c r="BN586" s="64">
        <f t="shared" si="91"/>
        <v>0</v>
      </c>
      <c r="BO586" s="64">
        <f t="shared" si="92"/>
        <v>0</v>
      </c>
      <c r="BP586" s="64">
        <f t="shared" si="93"/>
        <v>0</v>
      </c>
    </row>
    <row r="587" spans="1:68" ht="27" customHeight="1" x14ac:dyDescent="0.25">
      <c r="A587" s="54" t="s">
        <v>950</v>
      </c>
      <c r="B587" s="54" t="s">
        <v>951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108</v>
      </c>
      <c r="L587" s="32"/>
      <c r="M587" s="33" t="s">
        <v>67</v>
      </c>
      <c r="N587" s="33"/>
      <c r="O587" s="32">
        <v>40</v>
      </c>
      <c r="P587" s="894" t="s">
        <v>952</v>
      </c>
      <c r="Q587" s="728"/>
      <c r="R587" s="728"/>
      <c r="S587" s="728"/>
      <c r="T587" s="729"/>
      <c r="U587" s="34"/>
      <c r="V587" s="34"/>
      <c r="W587" s="35" t="s">
        <v>68</v>
      </c>
      <c r="X587" s="723">
        <v>0</v>
      </c>
      <c r="Y587" s="724">
        <f t="shared" si="89"/>
        <v>0</v>
      </c>
      <c r="Z587" s="36" t="str">
        <f>IFERROR(IF(Y587=0,"",ROUNDUP(Y587/H587,0)*0.00502),"")</f>
        <v/>
      </c>
      <c r="AA587" s="56"/>
      <c r="AB587" s="57"/>
      <c r="AC587" s="681" t="s">
        <v>933</v>
      </c>
      <c r="AG587" s="64"/>
      <c r="AJ587" s="68"/>
      <c r="AK587" s="68">
        <v>0</v>
      </c>
      <c r="BB587" s="682" t="s">
        <v>1</v>
      </c>
      <c r="BM587" s="64">
        <f t="shared" si="90"/>
        <v>0</v>
      </c>
      <c r="BN587" s="64">
        <f t="shared" si="91"/>
        <v>0</v>
      </c>
      <c r="BO587" s="64">
        <f t="shared" si="92"/>
        <v>0</v>
      </c>
      <c r="BP587" s="64">
        <f t="shared" si="93"/>
        <v>0</v>
      </c>
    </row>
    <row r="588" spans="1:68" ht="27" customHeight="1" x14ac:dyDescent="0.25">
      <c r="A588" s="54" t="s">
        <v>953</v>
      </c>
      <c r="B588" s="54" t="s">
        <v>954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108</v>
      </c>
      <c r="L588" s="32"/>
      <c r="M588" s="33" t="s">
        <v>67</v>
      </c>
      <c r="N588" s="33"/>
      <c r="O588" s="32">
        <v>40</v>
      </c>
      <c r="P588" s="1069" t="s">
        <v>955</v>
      </c>
      <c r="Q588" s="728"/>
      <c r="R588" s="728"/>
      <c r="S588" s="728"/>
      <c r="T588" s="729"/>
      <c r="U588" s="34"/>
      <c r="V588" s="34"/>
      <c r="W588" s="35" t="s">
        <v>68</v>
      </c>
      <c r="X588" s="723">
        <v>0</v>
      </c>
      <c r="Y588" s="724">
        <f t="shared" si="89"/>
        <v>0</v>
      </c>
      <c r="Z588" s="36" t="str">
        <f>IFERROR(IF(Y588=0,"",ROUNDUP(Y588/H588,0)*0.00502),"")</f>
        <v/>
      </c>
      <c r="AA588" s="56"/>
      <c r="AB588" s="57"/>
      <c r="AC588" s="683" t="s">
        <v>937</v>
      </c>
      <c r="AG588" s="64"/>
      <c r="AJ588" s="68"/>
      <c r="AK588" s="68">
        <v>0</v>
      </c>
      <c r="BB588" s="684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x14ac:dyDescent="0.2">
      <c r="A589" s="739"/>
      <c r="B589" s="733"/>
      <c r="C589" s="733"/>
      <c r="D589" s="733"/>
      <c r="E589" s="733"/>
      <c r="F589" s="733"/>
      <c r="G589" s="733"/>
      <c r="H589" s="733"/>
      <c r="I589" s="733"/>
      <c r="J589" s="733"/>
      <c r="K589" s="733"/>
      <c r="L589" s="733"/>
      <c r="M589" s="733"/>
      <c r="N589" s="733"/>
      <c r="O589" s="740"/>
      <c r="P589" s="734" t="s">
        <v>79</v>
      </c>
      <c r="Q589" s="735"/>
      <c r="R589" s="735"/>
      <c r="S589" s="735"/>
      <c r="T589" s="735"/>
      <c r="U589" s="735"/>
      <c r="V589" s="736"/>
      <c r="W589" s="37" t="s">
        <v>80</v>
      </c>
      <c r="X589" s="725">
        <f>IFERROR(X582/H582,"0")+IFERROR(X583/H583,"0")+IFERROR(X584/H584,"0")+IFERROR(X585/H585,"0")+IFERROR(X586/H586,"0")+IFERROR(X587/H587,"0")+IFERROR(X588/H588,"0")</f>
        <v>0</v>
      </c>
      <c r="Y589" s="725">
        <f>IFERROR(Y582/H582,"0")+IFERROR(Y583/H583,"0")+IFERROR(Y584/H584,"0")+IFERROR(Y585/H585,"0")+IFERROR(Y586/H586,"0")+IFERROR(Y587/H587,"0")+IFERROR(Y588/H588,"0")</f>
        <v>0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26"/>
      <c r="AB589" s="726"/>
      <c r="AC589" s="726"/>
    </row>
    <row r="590" spans="1:68" x14ac:dyDescent="0.2">
      <c r="A590" s="733"/>
      <c r="B590" s="733"/>
      <c r="C590" s="733"/>
      <c r="D590" s="733"/>
      <c r="E590" s="733"/>
      <c r="F590" s="733"/>
      <c r="G590" s="733"/>
      <c r="H590" s="733"/>
      <c r="I590" s="733"/>
      <c r="J590" s="733"/>
      <c r="K590" s="733"/>
      <c r="L590" s="733"/>
      <c r="M590" s="733"/>
      <c r="N590" s="733"/>
      <c r="O590" s="740"/>
      <c r="P590" s="734" t="s">
        <v>79</v>
      </c>
      <c r="Q590" s="735"/>
      <c r="R590" s="735"/>
      <c r="S590" s="735"/>
      <c r="T590" s="735"/>
      <c r="U590" s="735"/>
      <c r="V590" s="736"/>
      <c r="W590" s="37" t="s">
        <v>68</v>
      </c>
      <c r="X590" s="725">
        <f>IFERROR(SUM(X582:X588),"0")</f>
        <v>0</v>
      </c>
      <c r="Y590" s="725">
        <f>IFERROR(SUM(Y582:Y588),"0")</f>
        <v>0</v>
      </c>
      <c r="Z590" s="37"/>
      <c r="AA590" s="726"/>
      <c r="AB590" s="726"/>
      <c r="AC590" s="726"/>
    </row>
    <row r="591" spans="1:68" ht="14.25" customHeight="1" x14ac:dyDescent="0.25">
      <c r="A591" s="732" t="s">
        <v>63</v>
      </c>
      <c r="B591" s="733"/>
      <c r="C591" s="733"/>
      <c r="D591" s="733"/>
      <c r="E591" s="733"/>
      <c r="F591" s="733"/>
      <c r="G591" s="733"/>
      <c r="H591" s="733"/>
      <c r="I591" s="733"/>
      <c r="J591" s="733"/>
      <c r="K591" s="733"/>
      <c r="L591" s="733"/>
      <c r="M591" s="733"/>
      <c r="N591" s="733"/>
      <c r="O591" s="733"/>
      <c r="P591" s="733"/>
      <c r="Q591" s="733"/>
      <c r="R591" s="733"/>
      <c r="S591" s="733"/>
      <c r="T591" s="733"/>
      <c r="U591" s="733"/>
      <c r="V591" s="733"/>
      <c r="W591" s="733"/>
      <c r="X591" s="733"/>
      <c r="Y591" s="733"/>
      <c r="Z591" s="733"/>
      <c r="AA591" s="719"/>
      <c r="AB591" s="719"/>
      <c r="AC591" s="719"/>
    </row>
    <row r="592" spans="1:68" ht="27" customHeight="1" x14ac:dyDescent="0.25">
      <c r="A592" s="54" t="s">
        <v>956</v>
      </c>
      <c r="B592" s="54" t="s">
        <v>957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40</v>
      </c>
      <c r="P592" s="881" t="s">
        <v>958</v>
      </c>
      <c r="Q592" s="728"/>
      <c r="R592" s="728"/>
      <c r="S592" s="728"/>
      <c r="T592" s="729"/>
      <c r="U592" s="34"/>
      <c r="V592" s="34"/>
      <c r="W592" s="35" t="s">
        <v>68</v>
      </c>
      <c r="X592" s="723">
        <v>159</v>
      </c>
      <c r="Y592" s="724">
        <f>IFERROR(IF(X592="",0,CEILING((X592/$H592),1)*$H592),"")</f>
        <v>163.79999999999998</v>
      </c>
      <c r="Z592" s="36">
        <f>IFERROR(IF(Y592=0,"",ROUNDUP(Y592/H592,0)*0.01898),"")</f>
        <v>0.39857999999999999</v>
      </c>
      <c r="AA592" s="56"/>
      <c r="AB592" s="57"/>
      <c r="AC592" s="685" t="s">
        <v>959</v>
      </c>
      <c r="AG592" s="64"/>
      <c r="AJ592" s="68"/>
      <c r="AK592" s="68">
        <v>0</v>
      </c>
      <c r="BB592" s="686" t="s">
        <v>1</v>
      </c>
      <c r="BM592" s="64">
        <f>IFERROR(X592*I592/H592,"0")</f>
        <v>169.57961538461541</v>
      </c>
      <c r="BN592" s="64">
        <f>IFERROR(Y592*I592/H592,"0")</f>
        <v>174.69900000000001</v>
      </c>
      <c r="BO592" s="64">
        <f>IFERROR(1/J592*(X592/H592),"0")</f>
        <v>0.31850961538461542</v>
      </c>
      <c r="BP592" s="64">
        <f>IFERROR(1/J592*(Y592/H592),"0")</f>
        <v>0.328125</v>
      </c>
    </row>
    <row r="593" spans="1:68" ht="27" customHeight="1" x14ac:dyDescent="0.25">
      <c r="A593" s="54" t="s">
        <v>956</v>
      </c>
      <c r="B593" s="54" t="s">
        <v>960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92</v>
      </c>
      <c r="L593" s="32"/>
      <c r="M593" s="33" t="s">
        <v>101</v>
      </c>
      <c r="N593" s="33"/>
      <c r="O593" s="32">
        <v>45</v>
      </c>
      <c r="P593" s="892" t="s">
        <v>961</v>
      </c>
      <c r="Q593" s="728"/>
      <c r="R593" s="728"/>
      <c r="S593" s="728"/>
      <c r="T593" s="729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959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962</v>
      </c>
      <c r="B594" s="54" t="s">
        <v>963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92</v>
      </c>
      <c r="L594" s="32"/>
      <c r="M594" s="33" t="s">
        <v>101</v>
      </c>
      <c r="N594" s="33"/>
      <c r="O594" s="32">
        <v>45</v>
      </c>
      <c r="P594" s="742" t="s">
        <v>964</v>
      </c>
      <c r="Q594" s="728"/>
      <c r="R594" s="728"/>
      <c r="S594" s="728"/>
      <c r="T594" s="729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965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966</v>
      </c>
      <c r="B595" s="54" t="s">
        <v>967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66</v>
      </c>
      <c r="L595" s="32"/>
      <c r="M595" s="33" t="s">
        <v>130</v>
      </c>
      <c r="N595" s="33"/>
      <c r="O595" s="32">
        <v>45</v>
      </c>
      <c r="P595" s="921" t="s">
        <v>968</v>
      </c>
      <c r="Q595" s="728"/>
      <c r="R595" s="728"/>
      <c r="S595" s="728"/>
      <c r="T595" s="729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959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969</v>
      </c>
      <c r="B596" s="54" t="s">
        <v>970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66</v>
      </c>
      <c r="L596" s="32"/>
      <c r="M596" s="33" t="s">
        <v>130</v>
      </c>
      <c r="N596" s="33"/>
      <c r="O596" s="32">
        <v>45</v>
      </c>
      <c r="P596" s="965" t="s">
        <v>971</v>
      </c>
      <c r="Q596" s="728"/>
      <c r="R596" s="728"/>
      <c r="S596" s="728"/>
      <c r="T596" s="729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965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9"/>
      <c r="B597" s="733"/>
      <c r="C597" s="733"/>
      <c r="D597" s="733"/>
      <c r="E597" s="733"/>
      <c r="F597" s="733"/>
      <c r="G597" s="733"/>
      <c r="H597" s="733"/>
      <c r="I597" s="733"/>
      <c r="J597" s="733"/>
      <c r="K597" s="733"/>
      <c r="L597" s="733"/>
      <c r="M597" s="733"/>
      <c r="N597" s="733"/>
      <c r="O597" s="740"/>
      <c r="P597" s="734" t="s">
        <v>79</v>
      </c>
      <c r="Q597" s="735"/>
      <c r="R597" s="735"/>
      <c r="S597" s="735"/>
      <c r="T597" s="735"/>
      <c r="U597" s="735"/>
      <c r="V597" s="736"/>
      <c r="W597" s="37" t="s">
        <v>80</v>
      </c>
      <c r="X597" s="725">
        <f>IFERROR(X592/H592,"0")+IFERROR(X593/H593,"0")+IFERROR(X594/H594,"0")+IFERROR(X595/H595,"0")+IFERROR(X596/H596,"0")</f>
        <v>20.384615384615387</v>
      </c>
      <c r="Y597" s="725">
        <f>IFERROR(Y592/H592,"0")+IFERROR(Y593/H593,"0")+IFERROR(Y594/H594,"0")+IFERROR(Y595/H595,"0")+IFERROR(Y596/H596,"0")</f>
        <v>21</v>
      </c>
      <c r="Z597" s="725">
        <f>IFERROR(IF(Z592="",0,Z592),"0")+IFERROR(IF(Z593="",0,Z593),"0")+IFERROR(IF(Z594="",0,Z594),"0")+IFERROR(IF(Z595="",0,Z595),"0")+IFERROR(IF(Z596="",0,Z596),"0")</f>
        <v>0.39857999999999999</v>
      </c>
      <c r="AA597" s="726"/>
      <c r="AB597" s="726"/>
      <c r="AC597" s="726"/>
    </row>
    <row r="598" spans="1:68" x14ac:dyDescent="0.2">
      <c r="A598" s="733"/>
      <c r="B598" s="733"/>
      <c r="C598" s="733"/>
      <c r="D598" s="733"/>
      <c r="E598" s="733"/>
      <c r="F598" s="733"/>
      <c r="G598" s="733"/>
      <c r="H598" s="733"/>
      <c r="I598" s="733"/>
      <c r="J598" s="733"/>
      <c r="K598" s="733"/>
      <c r="L598" s="733"/>
      <c r="M598" s="733"/>
      <c r="N598" s="733"/>
      <c r="O598" s="740"/>
      <c r="P598" s="734" t="s">
        <v>79</v>
      </c>
      <c r="Q598" s="735"/>
      <c r="R598" s="735"/>
      <c r="S598" s="735"/>
      <c r="T598" s="735"/>
      <c r="U598" s="735"/>
      <c r="V598" s="736"/>
      <c r="W598" s="37" t="s">
        <v>68</v>
      </c>
      <c r="X598" s="725">
        <f>IFERROR(SUM(X592:X596),"0")</f>
        <v>159</v>
      </c>
      <c r="Y598" s="725">
        <f>IFERROR(SUM(Y592:Y596),"0")</f>
        <v>163.79999999999998</v>
      </c>
      <c r="Z598" s="37"/>
      <c r="AA598" s="726"/>
      <c r="AB598" s="726"/>
      <c r="AC598" s="726"/>
    </row>
    <row r="599" spans="1:68" ht="14.25" customHeight="1" x14ac:dyDescent="0.25">
      <c r="A599" s="732" t="s">
        <v>174</v>
      </c>
      <c r="B599" s="733"/>
      <c r="C599" s="733"/>
      <c r="D599" s="733"/>
      <c r="E599" s="733"/>
      <c r="F599" s="733"/>
      <c r="G599" s="733"/>
      <c r="H599" s="733"/>
      <c r="I599" s="733"/>
      <c r="J599" s="733"/>
      <c r="K599" s="733"/>
      <c r="L599" s="733"/>
      <c r="M599" s="733"/>
      <c r="N599" s="733"/>
      <c r="O599" s="733"/>
      <c r="P599" s="733"/>
      <c r="Q599" s="733"/>
      <c r="R599" s="733"/>
      <c r="S599" s="733"/>
      <c r="T599" s="733"/>
      <c r="U599" s="733"/>
      <c r="V599" s="733"/>
      <c r="W599" s="733"/>
      <c r="X599" s="733"/>
      <c r="Y599" s="733"/>
      <c r="Z599" s="733"/>
      <c r="AA599" s="719"/>
      <c r="AB599" s="719"/>
      <c r="AC599" s="719"/>
    </row>
    <row r="600" spans="1:68" ht="27" customHeight="1" x14ac:dyDescent="0.25">
      <c r="A600" s="54" t="s">
        <v>972</v>
      </c>
      <c r="B600" s="54" t="s">
        <v>973</v>
      </c>
      <c r="C600" s="31">
        <v>4301060354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92</v>
      </c>
      <c r="L600" s="32"/>
      <c r="M600" s="33" t="s">
        <v>67</v>
      </c>
      <c r="N600" s="33"/>
      <c r="O600" s="32">
        <v>40</v>
      </c>
      <c r="P600" s="741" t="s">
        <v>974</v>
      </c>
      <c r="Q600" s="728"/>
      <c r="R600" s="728"/>
      <c r="S600" s="728"/>
      <c r="T600" s="729"/>
      <c r="U600" s="34"/>
      <c r="V600" s="34"/>
      <c r="W600" s="35" t="s">
        <v>68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975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972</v>
      </c>
      <c r="B601" s="54" t="s">
        <v>976</v>
      </c>
      <c r="C601" s="31">
        <v>4301060408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92</v>
      </c>
      <c r="L601" s="32"/>
      <c r="M601" s="33" t="s">
        <v>67</v>
      </c>
      <c r="N601" s="33"/>
      <c r="O601" s="32">
        <v>40</v>
      </c>
      <c r="P601" s="1092" t="s">
        <v>977</v>
      </c>
      <c r="Q601" s="728"/>
      <c r="R601" s="728"/>
      <c r="S601" s="728"/>
      <c r="T601" s="729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975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4301060355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92</v>
      </c>
      <c r="L602" s="32"/>
      <c r="M602" s="33" t="s">
        <v>67</v>
      </c>
      <c r="N602" s="33"/>
      <c r="O602" s="32">
        <v>40</v>
      </c>
      <c r="P602" s="964" t="s">
        <v>980</v>
      </c>
      <c r="Q602" s="728"/>
      <c r="R602" s="728"/>
      <c r="S602" s="728"/>
      <c r="T602" s="729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981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978</v>
      </c>
      <c r="B603" s="54" t="s">
        <v>982</v>
      </c>
      <c r="C603" s="31">
        <v>4301060407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92</v>
      </c>
      <c r="L603" s="32"/>
      <c r="M603" s="33" t="s">
        <v>67</v>
      </c>
      <c r="N603" s="33"/>
      <c r="O603" s="32">
        <v>40</v>
      </c>
      <c r="P603" s="1094" t="s">
        <v>983</v>
      </c>
      <c r="Q603" s="728"/>
      <c r="R603" s="728"/>
      <c r="S603" s="728"/>
      <c r="T603" s="729"/>
      <c r="U603" s="34"/>
      <c r="V603" s="34"/>
      <c r="W603" s="35" t="s">
        <v>68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981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39"/>
      <c r="B604" s="733"/>
      <c r="C604" s="733"/>
      <c r="D604" s="733"/>
      <c r="E604" s="733"/>
      <c r="F604" s="733"/>
      <c r="G604" s="733"/>
      <c r="H604" s="733"/>
      <c r="I604" s="733"/>
      <c r="J604" s="733"/>
      <c r="K604" s="733"/>
      <c r="L604" s="733"/>
      <c r="M604" s="733"/>
      <c r="N604" s="733"/>
      <c r="O604" s="740"/>
      <c r="P604" s="734" t="s">
        <v>79</v>
      </c>
      <c r="Q604" s="735"/>
      <c r="R604" s="735"/>
      <c r="S604" s="735"/>
      <c r="T604" s="735"/>
      <c r="U604" s="735"/>
      <c r="V604" s="736"/>
      <c r="W604" s="37" t="s">
        <v>80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x14ac:dyDescent="0.2">
      <c r="A605" s="733"/>
      <c r="B605" s="733"/>
      <c r="C605" s="733"/>
      <c r="D605" s="733"/>
      <c r="E605" s="733"/>
      <c r="F605" s="733"/>
      <c r="G605" s="733"/>
      <c r="H605" s="733"/>
      <c r="I605" s="733"/>
      <c r="J605" s="733"/>
      <c r="K605" s="733"/>
      <c r="L605" s="733"/>
      <c r="M605" s="733"/>
      <c r="N605" s="733"/>
      <c r="O605" s="740"/>
      <c r="P605" s="734" t="s">
        <v>79</v>
      </c>
      <c r="Q605" s="735"/>
      <c r="R605" s="735"/>
      <c r="S605" s="735"/>
      <c r="T605" s="735"/>
      <c r="U605" s="735"/>
      <c r="V605" s="736"/>
      <c r="W605" s="37" t="s">
        <v>68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customHeight="1" x14ac:dyDescent="0.25">
      <c r="A606" s="803" t="s">
        <v>984</v>
      </c>
      <c r="B606" s="733"/>
      <c r="C606" s="733"/>
      <c r="D606" s="733"/>
      <c r="E606" s="733"/>
      <c r="F606" s="733"/>
      <c r="G606" s="733"/>
      <c r="H606" s="733"/>
      <c r="I606" s="733"/>
      <c r="J606" s="733"/>
      <c r="K606" s="733"/>
      <c r="L606" s="733"/>
      <c r="M606" s="733"/>
      <c r="N606" s="733"/>
      <c r="O606" s="733"/>
      <c r="P606" s="733"/>
      <c r="Q606" s="733"/>
      <c r="R606" s="733"/>
      <c r="S606" s="733"/>
      <c r="T606" s="733"/>
      <c r="U606" s="733"/>
      <c r="V606" s="733"/>
      <c r="W606" s="733"/>
      <c r="X606" s="733"/>
      <c r="Y606" s="733"/>
      <c r="Z606" s="733"/>
      <c r="AA606" s="718"/>
      <c r="AB606" s="718"/>
      <c r="AC606" s="718"/>
    </row>
    <row r="607" spans="1:68" ht="14.25" customHeight="1" x14ac:dyDescent="0.25">
      <c r="A607" s="732" t="s">
        <v>89</v>
      </c>
      <c r="B607" s="733"/>
      <c r="C607" s="733"/>
      <c r="D607" s="733"/>
      <c r="E607" s="733"/>
      <c r="F607" s="733"/>
      <c r="G607" s="733"/>
      <c r="H607" s="733"/>
      <c r="I607" s="733"/>
      <c r="J607" s="733"/>
      <c r="K607" s="733"/>
      <c r="L607" s="733"/>
      <c r="M607" s="733"/>
      <c r="N607" s="733"/>
      <c r="O607" s="733"/>
      <c r="P607" s="733"/>
      <c r="Q607" s="733"/>
      <c r="R607" s="733"/>
      <c r="S607" s="733"/>
      <c r="T607" s="733"/>
      <c r="U607" s="733"/>
      <c r="V607" s="733"/>
      <c r="W607" s="733"/>
      <c r="X607" s="733"/>
      <c r="Y607" s="733"/>
      <c r="Z607" s="733"/>
      <c r="AA607" s="719"/>
      <c r="AB607" s="719"/>
      <c r="AC607" s="719"/>
    </row>
    <row r="608" spans="1:68" ht="27" customHeight="1" x14ac:dyDescent="0.25">
      <c r="A608" s="54" t="s">
        <v>985</v>
      </c>
      <c r="B608" s="54" t="s">
        <v>986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92</v>
      </c>
      <c r="L608" s="32"/>
      <c r="M608" s="33" t="s">
        <v>93</v>
      </c>
      <c r="N608" s="33"/>
      <c r="O608" s="32">
        <v>55</v>
      </c>
      <c r="P608" s="919" t="s">
        <v>987</v>
      </c>
      <c r="Q608" s="728"/>
      <c r="R608" s="728"/>
      <c r="S608" s="728"/>
      <c r="T608" s="729"/>
      <c r="U608" s="34"/>
      <c r="V608" s="34"/>
      <c r="W608" s="35" t="s">
        <v>68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988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989</v>
      </c>
      <c r="B609" s="54" t="s">
        <v>990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55</v>
      </c>
      <c r="P609" s="951" t="s">
        <v>991</v>
      </c>
      <c r="Q609" s="728"/>
      <c r="R609" s="728"/>
      <c r="S609" s="728"/>
      <c r="T609" s="729"/>
      <c r="U609" s="34"/>
      <c r="V609" s="34"/>
      <c r="W609" s="35" t="s">
        <v>68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992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39"/>
      <c r="B610" s="733"/>
      <c r="C610" s="733"/>
      <c r="D610" s="733"/>
      <c r="E610" s="733"/>
      <c r="F610" s="733"/>
      <c r="G610" s="733"/>
      <c r="H610" s="733"/>
      <c r="I610" s="733"/>
      <c r="J610" s="733"/>
      <c r="K610" s="733"/>
      <c r="L610" s="733"/>
      <c r="M610" s="733"/>
      <c r="N610" s="733"/>
      <c r="O610" s="740"/>
      <c r="P610" s="734" t="s">
        <v>79</v>
      </c>
      <c r="Q610" s="735"/>
      <c r="R610" s="735"/>
      <c r="S610" s="735"/>
      <c r="T610" s="735"/>
      <c r="U610" s="735"/>
      <c r="V610" s="736"/>
      <c r="W610" s="37" t="s">
        <v>80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x14ac:dyDescent="0.2">
      <c r="A611" s="733"/>
      <c r="B611" s="733"/>
      <c r="C611" s="733"/>
      <c r="D611" s="733"/>
      <c r="E611" s="733"/>
      <c r="F611" s="733"/>
      <c r="G611" s="733"/>
      <c r="H611" s="733"/>
      <c r="I611" s="733"/>
      <c r="J611" s="733"/>
      <c r="K611" s="733"/>
      <c r="L611" s="733"/>
      <c r="M611" s="733"/>
      <c r="N611" s="733"/>
      <c r="O611" s="740"/>
      <c r="P611" s="734" t="s">
        <v>79</v>
      </c>
      <c r="Q611" s="735"/>
      <c r="R611" s="735"/>
      <c r="S611" s="735"/>
      <c r="T611" s="735"/>
      <c r="U611" s="735"/>
      <c r="V611" s="736"/>
      <c r="W611" s="37" t="s">
        <v>68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customHeight="1" x14ac:dyDescent="0.25">
      <c r="A612" s="732" t="s">
        <v>134</v>
      </c>
      <c r="B612" s="733"/>
      <c r="C612" s="733"/>
      <c r="D612" s="733"/>
      <c r="E612" s="733"/>
      <c r="F612" s="733"/>
      <c r="G612" s="733"/>
      <c r="H612" s="733"/>
      <c r="I612" s="733"/>
      <c r="J612" s="733"/>
      <c r="K612" s="733"/>
      <c r="L612" s="733"/>
      <c r="M612" s="733"/>
      <c r="N612" s="733"/>
      <c r="O612" s="733"/>
      <c r="P612" s="733"/>
      <c r="Q612" s="733"/>
      <c r="R612" s="733"/>
      <c r="S612" s="733"/>
      <c r="T612" s="733"/>
      <c r="U612" s="733"/>
      <c r="V612" s="733"/>
      <c r="W612" s="733"/>
      <c r="X612" s="733"/>
      <c r="Y612" s="733"/>
      <c r="Z612" s="733"/>
      <c r="AA612" s="719"/>
      <c r="AB612" s="719"/>
      <c r="AC612" s="719"/>
    </row>
    <row r="613" spans="1:68" ht="27" customHeight="1" x14ac:dyDescent="0.25">
      <c r="A613" s="54" t="s">
        <v>993</v>
      </c>
      <c r="B613" s="54" t="s">
        <v>994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50</v>
      </c>
      <c r="P613" s="737" t="s">
        <v>995</v>
      </c>
      <c r="Q613" s="728"/>
      <c r="R613" s="728"/>
      <c r="S613" s="728"/>
      <c r="T613" s="729"/>
      <c r="U613" s="34"/>
      <c r="V613" s="34"/>
      <c r="W613" s="35" t="s">
        <v>68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996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39"/>
      <c r="B614" s="733"/>
      <c r="C614" s="733"/>
      <c r="D614" s="733"/>
      <c r="E614" s="733"/>
      <c r="F614" s="733"/>
      <c r="G614" s="733"/>
      <c r="H614" s="733"/>
      <c r="I614" s="733"/>
      <c r="J614" s="733"/>
      <c r="K614" s="733"/>
      <c r="L614" s="733"/>
      <c r="M614" s="733"/>
      <c r="N614" s="733"/>
      <c r="O614" s="740"/>
      <c r="P614" s="734" t="s">
        <v>79</v>
      </c>
      <c r="Q614" s="735"/>
      <c r="R614" s="735"/>
      <c r="S614" s="735"/>
      <c r="T614" s="735"/>
      <c r="U614" s="735"/>
      <c r="V614" s="736"/>
      <c r="W614" s="37" t="s">
        <v>80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x14ac:dyDescent="0.2">
      <c r="A615" s="733"/>
      <c r="B615" s="733"/>
      <c r="C615" s="733"/>
      <c r="D615" s="733"/>
      <c r="E615" s="733"/>
      <c r="F615" s="733"/>
      <c r="G615" s="733"/>
      <c r="H615" s="733"/>
      <c r="I615" s="733"/>
      <c r="J615" s="733"/>
      <c r="K615" s="733"/>
      <c r="L615" s="733"/>
      <c r="M615" s="733"/>
      <c r="N615" s="733"/>
      <c r="O615" s="740"/>
      <c r="P615" s="734" t="s">
        <v>79</v>
      </c>
      <c r="Q615" s="735"/>
      <c r="R615" s="735"/>
      <c r="S615" s="735"/>
      <c r="T615" s="735"/>
      <c r="U615" s="735"/>
      <c r="V615" s="736"/>
      <c r="W615" s="37" t="s">
        <v>68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customHeight="1" x14ac:dyDescent="0.25">
      <c r="A616" s="732" t="s">
        <v>145</v>
      </c>
      <c r="B616" s="733"/>
      <c r="C616" s="733"/>
      <c r="D616" s="733"/>
      <c r="E616" s="733"/>
      <c r="F616" s="733"/>
      <c r="G616" s="733"/>
      <c r="H616" s="733"/>
      <c r="I616" s="733"/>
      <c r="J616" s="733"/>
      <c r="K616" s="733"/>
      <c r="L616" s="733"/>
      <c r="M616" s="733"/>
      <c r="N616" s="733"/>
      <c r="O616" s="733"/>
      <c r="P616" s="733"/>
      <c r="Q616" s="733"/>
      <c r="R616" s="733"/>
      <c r="S616" s="733"/>
      <c r="T616" s="733"/>
      <c r="U616" s="733"/>
      <c r="V616" s="733"/>
      <c r="W616" s="733"/>
      <c r="X616" s="733"/>
      <c r="Y616" s="733"/>
      <c r="Z616" s="733"/>
      <c r="AA616" s="719"/>
      <c r="AB616" s="719"/>
      <c r="AC616" s="719"/>
    </row>
    <row r="617" spans="1:68" ht="27" customHeight="1" x14ac:dyDescent="0.25">
      <c r="A617" s="54" t="s">
        <v>997</v>
      </c>
      <c r="B617" s="54" t="s">
        <v>998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100</v>
      </c>
      <c r="L617" s="32"/>
      <c r="M617" s="33" t="s">
        <v>67</v>
      </c>
      <c r="N617" s="33"/>
      <c r="O617" s="32">
        <v>40</v>
      </c>
      <c r="P617" s="984" t="s">
        <v>999</v>
      </c>
      <c r="Q617" s="728"/>
      <c r="R617" s="728"/>
      <c r="S617" s="728"/>
      <c r="T617" s="729"/>
      <c r="U617" s="34"/>
      <c r="V617" s="34"/>
      <c r="W617" s="35" t="s">
        <v>68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1000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39"/>
      <c r="B618" s="733"/>
      <c r="C618" s="733"/>
      <c r="D618" s="733"/>
      <c r="E618" s="733"/>
      <c r="F618" s="733"/>
      <c r="G618" s="733"/>
      <c r="H618" s="733"/>
      <c r="I618" s="733"/>
      <c r="J618" s="733"/>
      <c r="K618" s="733"/>
      <c r="L618" s="733"/>
      <c r="M618" s="733"/>
      <c r="N618" s="733"/>
      <c r="O618" s="740"/>
      <c r="P618" s="734" t="s">
        <v>79</v>
      </c>
      <c r="Q618" s="735"/>
      <c r="R618" s="735"/>
      <c r="S618" s="735"/>
      <c r="T618" s="735"/>
      <c r="U618" s="735"/>
      <c r="V618" s="736"/>
      <c r="W618" s="37" t="s">
        <v>80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x14ac:dyDescent="0.2">
      <c r="A619" s="733"/>
      <c r="B619" s="733"/>
      <c r="C619" s="733"/>
      <c r="D619" s="733"/>
      <c r="E619" s="733"/>
      <c r="F619" s="733"/>
      <c r="G619" s="733"/>
      <c r="H619" s="733"/>
      <c r="I619" s="733"/>
      <c r="J619" s="733"/>
      <c r="K619" s="733"/>
      <c r="L619" s="733"/>
      <c r="M619" s="733"/>
      <c r="N619" s="733"/>
      <c r="O619" s="740"/>
      <c r="P619" s="734" t="s">
        <v>79</v>
      </c>
      <c r="Q619" s="735"/>
      <c r="R619" s="735"/>
      <c r="S619" s="735"/>
      <c r="T619" s="735"/>
      <c r="U619" s="735"/>
      <c r="V619" s="736"/>
      <c r="W619" s="37" t="s">
        <v>68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customHeight="1" x14ac:dyDescent="0.25">
      <c r="A620" s="732" t="s">
        <v>63</v>
      </c>
      <c r="B620" s="733"/>
      <c r="C620" s="733"/>
      <c r="D620" s="733"/>
      <c r="E620" s="733"/>
      <c r="F620" s="733"/>
      <c r="G620" s="733"/>
      <c r="H620" s="733"/>
      <c r="I620" s="733"/>
      <c r="J620" s="733"/>
      <c r="K620" s="733"/>
      <c r="L620" s="733"/>
      <c r="M620" s="733"/>
      <c r="N620" s="733"/>
      <c r="O620" s="733"/>
      <c r="P620" s="733"/>
      <c r="Q620" s="733"/>
      <c r="R620" s="733"/>
      <c r="S620" s="733"/>
      <c r="T620" s="733"/>
      <c r="U620" s="733"/>
      <c r="V620" s="733"/>
      <c r="W620" s="733"/>
      <c r="X620" s="733"/>
      <c r="Y620" s="733"/>
      <c r="Z620" s="733"/>
      <c r="AA620" s="719"/>
      <c r="AB620" s="719"/>
      <c r="AC620" s="719"/>
    </row>
    <row r="621" spans="1:68" ht="27" customHeight="1" x14ac:dyDescent="0.25">
      <c r="A621" s="54" t="s">
        <v>1001</v>
      </c>
      <c r="B621" s="54" t="s">
        <v>1002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92</v>
      </c>
      <c r="L621" s="32"/>
      <c r="M621" s="33" t="s">
        <v>67</v>
      </c>
      <c r="N621" s="33"/>
      <c r="O621" s="32">
        <v>45</v>
      </c>
      <c r="P621" s="771" t="s">
        <v>1003</v>
      </c>
      <c r="Q621" s="728"/>
      <c r="R621" s="728"/>
      <c r="S621" s="728"/>
      <c r="T621" s="729"/>
      <c r="U621" s="34"/>
      <c r="V621" s="34"/>
      <c r="W621" s="35" t="s">
        <v>68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1004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1005</v>
      </c>
      <c r="B622" s="54" t="s">
        <v>1006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45</v>
      </c>
      <c r="P622" s="949" t="s">
        <v>1007</v>
      </c>
      <c r="Q622" s="728"/>
      <c r="R622" s="728"/>
      <c r="S622" s="728"/>
      <c r="T622" s="729"/>
      <c r="U622" s="34"/>
      <c r="V622" s="34"/>
      <c r="W622" s="35" t="s">
        <v>68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1008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39"/>
      <c r="B623" s="733"/>
      <c r="C623" s="733"/>
      <c r="D623" s="733"/>
      <c r="E623" s="733"/>
      <c r="F623" s="733"/>
      <c r="G623" s="733"/>
      <c r="H623" s="733"/>
      <c r="I623" s="733"/>
      <c r="J623" s="733"/>
      <c r="K623" s="733"/>
      <c r="L623" s="733"/>
      <c r="M623" s="733"/>
      <c r="N623" s="733"/>
      <c r="O623" s="740"/>
      <c r="P623" s="734" t="s">
        <v>79</v>
      </c>
      <c r="Q623" s="735"/>
      <c r="R623" s="735"/>
      <c r="S623" s="735"/>
      <c r="T623" s="735"/>
      <c r="U623" s="735"/>
      <c r="V623" s="736"/>
      <c r="W623" s="37" t="s">
        <v>80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x14ac:dyDescent="0.2">
      <c r="A624" s="733"/>
      <c r="B624" s="733"/>
      <c r="C624" s="733"/>
      <c r="D624" s="733"/>
      <c r="E624" s="733"/>
      <c r="F624" s="733"/>
      <c r="G624" s="733"/>
      <c r="H624" s="733"/>
      <c r="I624" s="733"/>
      <c r="J624" s="733"/>
      <c r="K624" s="733"/>
      <c r="L624" s="733"/>
      <c r="M624" s="733"/>
      <c r="N624" s="733"/>
      <c r="O624" s="740"/>
      <c r="P624" s="734" t="s">
        <v>79</v>
      </c>
      <c r="Q624" s="735"/>
      <c r="R624" s="735"/>
      <c r="S624" s="735"/>
      <c r="T624" s="735"/>
      <c r="U624" s="735"/>
      <c r="V624" s="736"/>
      <c r="W624" s="37" t="s">
        <v>68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1098"/>
      <c r="B625" s="733"/>
      <c r="C625" s="733"/>
      <c r="D625" s="733"/>
      <c r="E625" s="733"/>
      <c r="F625" s="733"/>
      <c r="G625" s="733"/>
      <c r="H625" s="733"/>
      <c r="I625" s="733"/>
      <c r="J625" s="733"/>
      <c r="K625" s="733"/>
      <c r="L625" s="733"/>
      <c r="M625" s="733"/>
      <c r="N625" s="733"/>
      <c r="O625" s="926"/>
      <c r="P625" s="743" t="s">
        <v>1009</v>
      </c>
      <c r="Q625" s="744"/>
      <c r="R625" s="744"/>
      <c r="S625" s="744"/>
      <c r="T625" s="744"/>
      <c r="U625" s="744"/>
      <c r="V625" s="745"/>
      <c r="W625" s="37" t="s">
        <v>68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787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867.36</v>
      </c>
      <c r="Z625" s="37"/>
      <c r="AA625" s="726"/>
      <c r="AB625" s="726"/>
      <c r="AC625" s="726"/>
    </row>
    <row r="626" spans="1:32" x14ac:dyDescent="0.2">
      <c r="A626" s="733"/>
      <c r="B626" s="733"/>
      <c r="C626" s="733"/>
      <c r="D626" s="733"/>
      <c r="E626" s="733"/>
      <c r="F626" s="733"/>
      <c r="G626" s="733"/>
      <c r="H626" s="733"/>
      <c r="I626" s="733"/>
      <c r="J626" s="733"/>
      <c r="K626" s="733"/>
      <c r="L626" s="733"/>
      <c r="M626" s="733"/>
      <c r="N626" s="733"/>
      <c r="O626" s="926"/>
      <c r="P626" s="743" t="s">
        <v>1010</v>
      </c>
      <c r="Q626" s="744"/>
      <c r="R626" s="744"/>
      <c r="S626" s="744"/>
      <c r="T626" s="744"/>
      <c r="U626" s="744"/>
      <c r="V626" s="745"/>
      <c r="W626" s="37" t="s">
        <v>68</v>
      </c>
      <c r="X626" s="725">
        <f>IFERROR(SUM(BM22:BM622),"0")</f>
        <v>831.24429714729706</v>
      </c>
      <c r="Y626" s="725">
        <f>IFERROR(SUM(BN22:BN622),"0")</f>
        <v>915.81500000000005</v>
      </c>
      <c r="Z626" s="37"/>
      <c r="AA626" s="726"/>
      <c r="AB626" s="726"/>
      <c r="AC626" s="726"/>
    </row>
    <row r="627" spans="1:32" x14ac:dyDescent="0.2">
      <c r="A627" s="733"/>
      <c r="B627" s="733"/>
      <c r="C627" s="733"/>
      <c r="D627" s="733"/>
      <c r="E627" s="733"/>
      <c r="F627" s="733"/>
      <c r="G627" s="733"/>
      <c r="H627" s="733"/>
      <c r="I627" s="733"/>
      <c r="J627" s="733"/>
      <c r="K627" s="733"/>
      <c r="L627" s="733"/>
      <c r="M627" s="733"/>
      <c r="N627" s="733"/>
      <c r="O627" s="926"/>
      <c r="P627" s="743" t="s">
        <v>1011</v>
      </c>
      <c r="Q627" s="744"/>
      <c r="R627" s="744"/>
      <c r="S627" s="744"/>
      <c r="T627" s="744"/>
      <c r="U627" s="744"/>
      <c r="V627" s="745"/>
      <c r="W627" s="37" t="s">
        <v>1012</v>
      </c>
      <c r="X627" s="38">
        <f>ROUNDUP(SUM(BO22:BO622),0)</f>
        <v>2</v>
      </c>
      <c r="Y627" s="38">
        <f>ROUNDUP(SUM(BP22:BP622),0)</f>
        <v>2</v>
      </c>
      <c r="Z627" s="37"/>
      <c r="AA627" s="726"/>
      <c r="AB627" s="726"/>
      <c r="AC627" s="726"/>
    </row>
    <row r="628" spans="1:32" x14ac:dyDescent="0.2">
      <c r="A628" s="733"/>
      <c r="B628" s="733"/>
      <c r="C628" s="733"/>
      <c r="D628" s="733"/>
      <c r="E628" s="733"/>
      <c r="F628" s="733"/>
      <c r="G628" s="733"/>
      <c r="H628" s="733"/>
      <c r="I628" s="733"/>
      <c r="J628" s="733"/>
      <c r="K628" s="733"/>
      <c r="L628" s="733"/>
      <c r="M628" s="733"/>
      <c r="N628" s="733"/>
      <c r="O628" s="926"/>
      <c r="P628" s="743" t="s">
        <v>1013</v>
      </c>
      <c r="Q628" s="744"/>
      <c r="R628" s="744"/>
      <c r="S628" s="744"/>
      <c r="T628" s="744"/>
      <c r="U628" s="744"/>
      <c r="V628" s="745"/>
      <c r="W628" s="37" t="s">
        <v>68</v>
      </c>
      <c r="X628" s="725">
        <f>GrossWeightTotal+PalletQtyTotal*25</f>
        <v>881.24429714729706</v>
      </c>
      <c r="Y628" s="725">
        <f>GrossWeightTotalR+PalletQtyTotalR*25</f>
        <v>965.81500000000005</v>
      </c>
      <c r="Z628" s="37"/>
      <c r="AA628" s="726"/>
      <c r="AB628" s="726"/>
      <c r="AC628" s="726"/>
    </row>
    <row r="629" spans="1:32" x14ac:dyDescent="0.2">
      <c r="A629" s="733"/>
      <c r="B629" s="733"/>
      <c r="C629" s="733"/>
      <c r="D629" s="733"/>
      <c r="E629" s="733"/>
      <c r="F629" s="733"/>
      <c r="G629" s="733"/>
      <c r="H629" s="733"/>
      <c r="I629" s="733"/>
      <c r="J629" s="733"/>
      <c r="K629" s="733"/>
      <c r="L629" s="733"/>
      <c r="M629" s="733"/>
      <c r="N629" s="733"/>
      <c r="O629" s="926"/>
      <c r="P629" s="743" t="s">
        <v>1014</v>
      </c>
      <c r="Q629" s="744"/>
      <c r="R629" s="744"/>
      <c r="S629" s="744"/>
      <c r="T629" s="744"/>
      <c r="U629" s="744"/>
      <c r="V629" s="745"/>
      <c r="W629" s="37" t="s">
        <v>1012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115.88445443445444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127</v>
      </c>
      <c r="Z629" s="37"/>
      <c r="AA629" s="726"/>
      <c r="AB629" s="726"/>
      <c r="AC629" s="726"/>
    </row>
    <row r="630" spans="1:32" ht="14.25" customHeight="1" x14ac:dyDescent="0.2">
      <c r="A630" s="733"/>
      <c r="B630" s="733"/>
      <c r="C630" s="733"/>
      <c r="D630" s="733"/>
      <c r="E630" s="733"/>
      <c r="F630" s="733"/>
      <c r="G630" s="733"/>
      <c r="H630" s="733"/>
      <c r="I630" s="733"/>
      <c r="J630" s="733"/>
      <c r="K630" s="733"/>
      <c r="L630" s="733"/>
      <c r="M630" s="733"/>
      <c r="N630" s="733"/>
      <c r="O630" s="926"/>
      <c r="P630" s="743" t="s">
        <v>1015</v>
      </c>
      <c r="Q630" s="744"/>
      <c r="R630" s="744"/>
      <c r="S630" s="744"/>
      <c r="T630" s="744"/>
      <c r="U630" s="744"/>
      <c r="V630" s="745"/>
      <c r="W630" s="39" t="s">
        <v>1016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1.8278400000000001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1017</v>
      </c>
      <c r="B632" s="720" t="s">
        <v>62</v>
      </c>
      <c r="C632" s="780" t="s">
        <v>87</v>
      </c>
      <c r="D632" s="945"/>
      <c r="E632" s="945"/>
      <c r="F632" s="945"/>
      <c r="G632" s="945"/>
      <c r="H632" s="878"/>
      <c r="I632" s="780" t="s">
        <v>297</v>
      </c>
      <c r="J632" s="945"/>
      <c r="K632" s="945"/>
      <c r="L632" s="945"/>
      <c r="M632" s="945"/>
      <c r="N632" s="945"/>
      <c r="O632" s="945"/>
      <c r="P632" s="945"/>
      <c r="Q632" s="945"/>
      <c r="R632" s="945"/>
      <c r="S632" s="945"/>
      <c r="T632" s="945"/>
      <c r="U632" s="945"/>
      <c r="V632" s="945"/>
      <c r="W632" s="878"/>
      <c r="X632" s="780" t="s">
        <v>625</v>
      </c>
      <c r="Y632" s="878"/>
      <c r="Z632" s="780" t="s">
        <v>709</v>
      </c>
      <c r="AA632" s="945"/>
      <c r="AB632" s="945"/>
      <c r="AC632" s="878"/>
      <c r="AD632" s="720" t="s">
        <v>788</v>
      </c>
      <c r="AE632" s="780" t="s">
        <v>890</v>
      </c>
      <c r="AF632" s="878"/>
    </row>
    <row r="633" spans="1:32" ht="14.25" customHeight="1" thickTop="1" x14ac:dyDescent="0.2">
      <c r="A633" s="1023" t="s">
        <v>1018</v>
      </c>
      <c r="B633" s="780" t="s">
        <v>62</v>
      </c>
      <c r="C633" s="780" t="s">
        <v>88</v>
      </c>
      <c r="D633" s="780" t="s">
        <v>113</v>
      </c>
      <c r="E633" s="780" t="s">
        <v>182</v>
      </c>
      <c r="F633" s="780" t="s">
        <v>216</v>
      </c>
      <c r="G633" s="780" t="s">
        <v>263</v>
      </c>
      <c r="H633" s="780" t="s">
        <v>87</v>
      </c>
      <c r="I633" s="780" t="s">
        <v>298</v>
      </c>
      <c r="J633" s="780" t="s">
        <v>327</v>
      </c>
      <c r="K633" s="780" t="s">
        <v>403</v>
      </c>
      <c r="L633" s="780" t="s">
        <v>414</v>
      </c>
      <c r="M633" s="780" t="s">
        <v>440</v>
      </c>
      <c r="N633" s="721"/>
      <c r="O633" s="780" t="s">
        <v>467</v>
      </c>
      <c r="P633" s="780" t="s">
        <v>470</v>
      </c>
      <c r="Q633" s="780" t="s">
        <v>479</v>
      </c>
      <c r="R633" s="780" t="s">
        <v>495</v>
      </c>
      <c r="S633" s="780" t="s">
        <v>505</v>
      </c>
      <c r="T633" s="780" t="s">
        <v>518</v>
      </c>
      <c r="U633" s="780" t="s">
        <v>529</v>
      </c>
      <c r="V633" s="780" t="s">
        <v>533</v>
      </c>
      <c r="W633" s="780" t="s">
        <v>612</v>
      </c>
      <c r="X633" s="780" t="s">
        <v>626</v>
      </c>
      <c r="Y633" s="780" t="s">
        <v>667</v>
      </c>
      <c r="Z633" s="780" t="s">
        <v>710</v>
      </c>
      <c r="AA633" s="780" t="s">
        <v>753</v>
      </c>
      <c r="AB633" s="780" t="s">
        <v>773</v>
      </c>
      <c r="AC633" s="780" t="s">
        <v>781</v>
      </c>
      <c r="AD633" s="780" t="s">
        <v>788</v>
      </c>
      <c r="AE633" s="780" t="s">
        <v>890</v>
      </c>
      <c r="AF633" s="780" t="s">
        <v>984</v>
      </c>
    </row>
    <row r="634" spans="1:32" ht="13.5" customHeight="1" thickBot="1" x14ac:dyDescent="0.25">
      <c r="A634" s="1024"/>
      <c r="B634" s="781"/>
      <c r="C634" s="781"/>
      <c r="D634" s="781"/>
      <c r="E634" s="781"/>
      <c r="F634" s="781"/>
      <c r="G634" s="781"/>
      <c r="H634" s="781"/>
      <c r="I634" s="781"/>
      <c r="J634" s="781"/>
      <c r="K634" s="781"/>
      <c r="L634" s="781"/>
      <c r="M634" s="781"/>
      <c r="N634" s="721"/>
      <c r="O634" s="781"/>
      <c r="P634" s="781"/>
      <c r="Q634" s="781"/>
      <c r="R634" s="781"/>
      <c r="S634" s="781"/>
      <c r="T634" s="781"/>
      <c r="U634" s="781"/>
      <c r="V634" s="781"/>
      <c r="W634" s="781"/>
      <c r="X634" s="781"/>
      <c r="Y634" s="781"/>
      <c r="Z634" s="781"/>
      <c r="AA634" s="781"/>
      <c r="AB634" s="781"/>
      <c r="AC634" s="781"/>
      <c r="AD634" s="781"/>
      <c r="AE634" s="781"/>
      <c r="AF634" s="781"/>
    </row>
    <row r="635" spans="1:32" ht="18" customHeight="1" thickTop="1" thickBot="1" x14ac:dyDescent="0.25">
      <c r="A635" s="40" t="s">
        <v>1019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0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144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64.800000000000011</v>
      </c>
      <c r="G635" s="46">
        <f>IFERROR(Y142*1,"0")+IFERROR(Y143*1,"0")+IFERROR(Y147*1,"0")+IFERROR(Y148*1,"0")+IFERROR(Y152*1,"0")+IFERROR(Y153*1,"0")</f>
        <v>0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87.72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75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0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0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0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92.4</v>
      </c>
      <c r="W635" s="46">
        <f>IFERROR(Y389*1,"0")+IFERROR(Y393*1,"0")+IFERROR(Y394*1,"0")+IFERROR(Y395*1,"0")</f>
        <v>3.6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60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27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16.200000000000003</v>
      </c>
      <c r="AA635" s="46">
        <f>IFERROR(Y482*1,"0")+IFERROR(Y483*1,"0")+IFERROR(Y487*1,"0")+IFERROR(Y488*1,"0")+IFERROR(Y489*1,"0")+IFERROR(Y490*1,"0")</f>
        <v>37.800000000000004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95.04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163.79999999999998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+6w7mUB44o6HCJc5SB//MbAyWcNuFAPcJla7w8SfZXRaK0oxV5+4vGxmKHKCGxecdl/+QzgLFB1dWacRJiYBYg==" saltValue="JW6oAs6Vl6cRp8w5Rr/q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0"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M17:M18"/>
    <mergeCell ref="O17:O18"/>
    <mergeCell ref="P556:V556"/>
    <mergeCell ref="P430:T430"/>
    <mergeCell ref="A175:Z175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P43:T43"/>
    <mergeCell ref="P501:T501"/>
    <mergeCell ref="D251:E251"/>
    <mergeCell ref="P228:V228"/>
    <mergeCell ref="A109:Z109"/>
    <mergeCell ref="A180:Z180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52:E52"/>
    <mergeCell ref="D350:E350"/>
    <mergeCell ref="D617:E617"/>
    <mergeCell ref="A40:O41"/>
    <mergeCell ref="P579:V579"/>
    <mergeCell ref="P208:T208"/>
    <mergeCell ref="D567:E567"/>
    <mergeCell ref="A398:Z398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X632:Y632"/>
    <mergeCell ref="A534:O535"/>
    <mergeCell ref="P133:V133"/>
    <mergeCell ref="P469:T469"/>
    <mergeCell ref="P298:V298"/>
    <mergeCell ref="P491:V491"/>
    <mergeCell ref="A123:Z123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S633:S634"/>
    <mergeCell ref="P585:T585"/>
    <mergeCell ref="P548:T548"/>
    <mergeCell ref="U633:U634"/>
    <mergeCell ref="P523:T523"/>
    <mergeCell ref="P281:T281"/>
    <mergeCell ref="P414:T414"/>
    <mergeCell ref="P178:V178"/>
    <mergeCell ref="A95:Z95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622:E622"/>
    <mergeCell ref="D324:E324"/>
    <mergeCell ref="D621:E621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P201:V201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D69:E69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55:E55"/>
    <mergeCell ref="D67:E67"/>
    <mergeCell ref="A140:Z140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485:V485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1020</v>
      </c>
      <c r="H1" s="52"/>
    </row>
    <row r="3" spans="2:8" x14ac:dyDescent="0.2">
      <c r="B3" s="47" t="s">
        <v>1021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1022</v>
      </c>
      <c r="C6" s="47" t="s">
        <v>1023</v>
      </c>
      <c r="D6" s="47" t="s">
        <v>1024</v>
      </c>
      <c r="E6" s="47"/>
    </row>
    <row r="7" spans="2:8" x14ac:dyDescent="0.2">
      <c r="B7" s="47" t="s">
        <v>1025</v>
      </c>
      <c r="C7" s="47" t="s">
        <v>1026</v>
      </c>
      <c r="D7" s="47" t="s">
        <v>1027</v>
      </c>
      <c r="E7" s="47"/>
    </row>
    <row r="8" spans="2:8" x14ac:dyDescent="0.2">
      <c r="B8" s="47" t="s">
        <v>1028</v>
      </c>
      <c r="C8" s="47" t="s">
        <v>1029</v>
      </c>
      <c r="D8" s="47" t="s">
        <v>1030</v>
      </c>
      <c r="E8" s="47"/>
    </row>
    <row r="9" spans="2:8" x14ac:dyDescent="0.2">
      <c r="B9" s="47" t="s">
        <v>14</v>
      </c>
      <c r="C9" s="47" t="s">
        <v>1031</v>
      </c>
      <c r="D9" s="47" t="s">
        <v>1032</v>
      </c>
      <c r="E9" s="47"/>
    </row>
    <row r="11" spans="2:8" x14ac:dyDescent="0.2">
      <c r="B11" s="47" t="s">
        <v>1033</v>
      </c>
      <c r="C11" s="47" t="s">
        <v>1023</v>
      </c>
      <c r="D11" s="47"/>
      <c r="E11" s="47"/>
    </row>
    <row r="13" spans="2:8" x14ac:dyDescent="0.2">
      <c r="B13" s="47" t="s">
        <v>1034</v>
      </c>
      <c r="C13" s="47" t="s">
        <v>1026</v>
      </c>
      <c r="D13" s="47"/>
      <c r="E13" s="47"/>
    </row>
    <row r="15" spans="2:8" x14ac:dyDescent="0.2">
      <c r="B15" s="47" t="s">
        <v>1035</v>
      </c>
      <c r="C15" s="47" t="s">
        <v>1029</v>
      </c>
      <c r="D15" s="47"/>
      <c r="E15" s="47"/>
    </row>
    <row r="17" spans="2:5" x14ac:dyDescent="0.2">
      <c r="B17" s="47" t="s">
        <v>1036</v>
      </c>
      <c r="C17" s="47" t="s">
        <v>1031</v>
      </c>
      <c r="D17" s="47"/>
      <c r="E17" s="47"/>
    </row>
    <row r="19" spans="2:5" x14ac:dyDescent="0.2">
      <c r="B19" s="47" t="s">
        <v>1037</v>
      </c>
      <c r="C19" s="47"/>
      <c r="D19" s="47"/>
      <c r="E19" s="47"/>
    </row>
    <row r="20" spans="2:5" x14ac:dyDescent="0.2">
      <c r="B20" s="47" t="s">
        <v>1038</v>
      </c>
      <c r="C20" s="47"/>
      <c r="D20" s="47"/>
      <c r="E20" s="47"/>
    </row>
    <row r="21" spans="2:5" x14ac:dyDescent="0.2">
      <c r="B21" s="47" t="s">
        <v>1039</v>
      </c>
      <c r="C21" s="47"/>
      <c r="D21" s="47"/>
      <c r="E21" s="47"/>
    </row>
    <row r="22" spans="2:5" x14ac:dyDescent="0.2">
      <c r="B22" s="47" t="s">
        <v>1040</v>
      </c>
      <c r="C22" s="47"/>
      <c r="D22" s="47"/>
      <c r="E22" s="47"/>
    </row>
    <row r="23" spans="2:5" x14ac:dyDescent="0.2">
      <c r="B23" s="47" t="s">
        <v>1041</v>
      </c>
      <c r="C23" s="47"/>
      <c r="D23" s="47"/>
      <c r="E23" s="47"/>
    </row>
    <row r="24" spans="2:5" x14ac:dyDescent="0.2">
      <c r="B24" s="47" t="s">
        <v>1042</v>
      </c>
      <c r="C24" s="47"/>
      <c r="D24" s="47"/>
      <c r="E24" s="47"/>
    </row>
    <row r="25" spans="2:5" x14ac:dyDescent="0.2">
      <c r="B25" s="47" t="s">
        <v>1043</v>
      </c>
      <c r="C25" s="47"/>
      <c r="D25" s="47"/>
      <c r="E25" s="47"/>
    </row>
    <row r="26" spans="2:5" x14ac:dyDescent="0.2">
      <c r="B26" s="47" t="s">
        <v>1044</v>
      </c>
      <c r="C26" s="47"/>
      <c r="D26" s="47"/>
      <c r="E26" s="47"/>
    </row>
    <row r="27" spans="2:5" x14ac:dyDescent="0.2">
      <c r="B27" s="47" t="s">
        <v>1045</v>
      </c>
      <c r="C27" s="47"/>
      <c r="D27" s="47"/>
      <c r="E27" s="47"/>
    </row>
    <row r="28" spans="2:5" x14ac:dyDescent="0.2">
      <c r="B28" s="47" t="s">
        <v>1046</v>
      </c>
      <c r="C28" s="47"/>
      <c r="D28" s="47"/>
      <c r="E28" s="47"/>
    </row>
    <row r="29" spans="2:5" x14ac:dyDescent="0.2">
      <c r="B29" s="47" t="s">
        <v>1047</v>
      </c>
      <c r="C29" s="47"/>
      <c r="D29" s="47"/>
      <c r="E29" s="47"/>
    </row>
  </sheetData>
  <sheetProtection algorithmName="SHA-512" hashValue="SmBFzni9oFlr8f3q7qD0hNqG1ARseTbbJiaGnm0ghwCLynM6y8TU52nMFmJ8PJTbyEnSZTcyWeiWM816dMS8ZA==" saltValue="vL013rTT4jOEZ3g2SYot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1339</vt:i4>
      </vt:variant>
    </vt:vector>
  </HeadingPairs>
  <TitlesOfParts>
    <vt:vector size="13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2025-03-13T07:57:33Z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