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202108D-F5BF-4BB1-9589-C9E24E6888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Z124" i="1" s="1"/>
  <c r="Y120" i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Z115" i="1" s="1"/>
  <c r="Y112" i="1"/>
  <c r="P112" i="1"/>
  <c r="BO111" i="1"/>
  <c r="BM111" i="1"/>
  <c r="Z111" i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Z97" i="1" s="1"/>
  <c r="Y95" i="1"/>
  <c r="Y98" i="1" s="1"/>
  <c r="P95" i="1"/>
  <c r="X92" i="1"/>
  <c r="Z91" i="1"/>
  <c r="X91" i="1"/>
  <c r="BO90" i="1"/>
  <c r="BM90" i="1"/>
  <c r="Z90" i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0" i="1" s="1"/>
  <c r="Y76" i="1"/>
  <c r="P76" i="1"/>
  <c r="BO75" i="1"/>
  <c r="BM75" i="1"/>
  <c r="Z75" i="1"/>
  <c r="Y75" i="1"/>
  <c r="BP75" i="1" s="1"/>
  <c r="BO74" i="1"/>
  <c r="BM74" i="1"/>
  <c r="Z74" i="1"/>
  <c r="Y74" i="1"/>
  <c r="Y80" i="1" s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Z54" i="1" s="1"/>
  <c r="Y45" i="1"/>
  <c r="Y55" i="1" s="1"/>
  <c r="P45" i="1"/>
  <c r="X42" i="1"/>
  <c r="Y41" i="1"/>
  <c r="X41" i="1"/>
  <c r="BP40" i="1"/>
  <c r="BO40" i="1"/>
  <c r="BN40" i="1"/>
  <c r="BM40" i="1"/>
  <c r="Z40" i="1"/>
  <c r="Y40" i="1"/>
  <c r="BP39" i="1"/>
  <c r="BO39" i="1"/>
  <c r="BN39" i="1"/>
  <c r="BM39" i="1"/>
  <c r="Z39" i="1"/>
  <c r="Y39" i="1"/>
  <c r="BP38" i="1"/>
  <c r="BO38" i="1"/>
  <c r="BN38" i="1"/>
  <c r="BM38" i="1"/>
  <c r="Z38" i="1"/>
  <c r="Z41" i="1" s="1"/>
  <c r="Y38" i="1"/>
  <c r="Y42" i="1" s="1"/>
  <c r="X35" i="1"/>
  <c r="Z34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4" i="1" s="1"/>
  <c r="X24" i="1"/>
  <c r="X33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5" i="1" l="1"/>
  <c r="Y54" i="1"/>
  <c r="Y342" i="1" s="1"/>
  <c r="Y72" i="1"/>
  <c r="Y81" i="1"/>
  <c r="Y338" i="1" s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B351" i="1" s="1"/>
  <c r="X339" i="1"/>
  <c r="X340" i="1"/>
  <c r="X342" i="1"/>
  <c r="BN28" i="1"/>
  <c r="Y339" i="1" s="1"/>
  <c r="Y341" i="1" s="1"/>
  <c r="BP28" i="1"/>
  <c r="Y340" i="1" s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X341" i="1" l="1"/>
  <c r="A351" i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<sst xmlns="http://schemas.openxmlformats.org/spreadsheetml/2006/main" count="1703" uniqueCount="555">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</sst>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32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0</v>
      </c>
      <c r="Y34" s="354">
        <f>IFERROR(SUM(Y28:Y33),"0")</f>
        <v>0</v>
      </c>
      <c r="Z34" s="354">
        <f>IFERROR(IF(Z28="",0,Z28),"0")+IFERROR(IF(Z29="",0,Z29),"0")+IFERROR(IF(Z30="",0,Z30),"0")+IFERROR(IF(Z31="",0,Z31),"0")+IFERROR(IF(Z32="",0,Z32),"0")+IFERROR(IF(Z33="",0,Z33),"0")</f>
        <v>0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0</v>
      </c>
      <c r="Y35" s="354">
        <f>IFERROR(SUMPRODUCT(Y28:Y33*H28:H33),"0")</f>
        <v>0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24</v>
      </c>
      <c r="Y38" s="353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24</v>
      </c>
      <c r="Y40" s="353">
        <f>IFERROR(IF(X40="","",X40),"")</f>
        <v>24</v>
      </c>
      <c r="Z40" s="36">
        <f>IFERROR(IF(X40="","",X40*0.0155),"")</f>
        <v>0.372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140.88</v>
      </c>
      <c r="BN40" s="67">
        <f>IFERROR(Y40*I40,"0")</f>
        <v>140.88</v>
      </c>
      <c r="BO40" s="67">
        <f>IFERROR(X40/J40,"0")</f>
        <v>0.2857142857142857</v>
      </c>
      <c r="BP40" s="67">
        <f>IFERROR(Y40/J40,"0")</f>
        <v>0.2857142857142857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48</v>
      </c>
      <c r="Y41" s="354">
        <f>IFERROR(SUM(Y38:Y40),"0")</f>
        <v>48</v>
      </c>
      <c r="Z41" s="354">
        <f>IFERROR(IF(Z38="",0,Z38),"0")+IFERROR(IF(Z39="",0,Z39),"0")+IFERROR(IF(Z40="",0,Z40),"0")</f>
        <v>0.74399999999999999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268.79999999999995</v>
      </c>
      <c r="Y42" s="354">
        <f>IFERROR(SUMPRODUCT(Y38:Y40*H38:H40),"0")</f>
        <v>268.79999999999995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0</v>
      </c>
      <c r="Y54" s="354">
        <f>IFERROR(SUM(Y45:Y53),"0")</f>
        <v>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0</v>
      </c>
      <c r="Y55" s="354">
        <f>IFERROR(SUMPRODUCT(Y45:Y53*H45:H53),"0")</f>
        <v>0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240</v>
      </c>
      <c r="Y85" s="353">
        <f>IFERROR(IF(X85="","",X85),"")</f>
        <v>240</v>
      </c>
      <c r="Z85" s="36">
        <f>IFERROR(IF(X85="","",X85*0.00866),"")</f>
        <v>2.0783999999999998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1251.1679999999999</v>
      </c>
      <c r="BN85" s="67">
        <f>IFERROR(Y85*I85,"0")</f>
        <v>1251.1679999999999</v>
      </c>
      <c r="BO85" s="67">
        <f>IFERROR(X85/J85,"0")</f>
        <v>1.6666666666666667</v>
      </c>
      <c r="BP85" s="67">
        <f>IFERROR(Y85/J85,"0")</f>
        <v>1.6666666666666667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240</v>
      </c>
      <c r="Y86" s="354">
        <f>IFERROR(SUM(Y84:Y85),"0")</f>
        <v>240</v>
      </c>
      <c r="Z86" s="354">
        <f>IFERROR(IF(Z84="",0,Z84),"0")+IFERROR(IF(Z85="",0,Z85),"0")</f>
        <v>2.0783999999999998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1200</v>
      </c>
      <c r="Y87" s="354">
        <f>IFERROR(SUMPRODUCT(Y84:Y85*H84:H85),"0")</f>
        <v>1200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0</v>
      </c>
      <c r="Y90" s="353">
        <f>IFERROR(IF(X90="","",X90),"")</f>
        <v>0</v>
      </c>
      <c r="Z90" s="36">
        <f>IFERROR(IF(X90="","",X90*0.01788),"")</f>
        <v>0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0</v>
      </c>
      <c r="Y91" s="354">
        <f>IFERROR(SUM(Y90:Y90),"0")</f>
        <v>0</v>
      </c>
      <c r="Z91" s="354">
        <f>IFERROR(IF(Z90="",0,Z90),"0")</f>
        <v>0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0</v>
      </c>
      <c r="Y92" s="354">
        <f>IFERROR(SUMPRODUCT(Y90:Y90*H90:H90),"0")</f>
        <v>0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0</v>
      </c>
      <c r="Y95" s="353">
        <f>IFERROR(IF(X95="","",X95),"")</f>
        <v>0</v>
      </c>
      <c r="Z95" s="36">
        <f>IFERROR(IF(X95="","",X95*0.01788),"")</f>
        <v>0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42</v>
      </c>
      <c r="Y96" s="353">
        <f>IFERROR(IF(X96="","",X96),"")</f>
        <v>42</v>
      </c>
      <c r="Z96" s="36">
        <f>IFERROR(IF(X96="","",X96*0.01788),"")</f>
        <v>0.75095999999999996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180.75120000000001</v>
      </c>
      <c r="BN96" s="67">
        <f>IFERROR(Y96*I96,"0")</f>
        <v>180.75120000000001</v>
      </c>
      <c r="BO96" s="67">
        <f>IFERROR(X96/J96,"0")</f>
        <v>0.6</v>
      </c>
      <c r="BP96" s="67">
        <f>IFERROR(Y96/J96,"0")</f>
        <v>0.6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0</v>
      </c>
      <c r="Y102" s="353">
        <f t="shared" si="17"/>
        <v>0</v>
      </c>
      <c r="Z102" s="36">
        <f t="shared" si="18"/>
        <v>0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0</v>
      </c>
      <c r="BN102" s="67">
        <f t="shared" si="20"/>
        <v>0</v>
      </c>
      <c r="BO102" s="67">
        <f t="shared" si="21"/>
        <v>0</v>
      </c>
      <c r="BP102" s="67">
        <f t="shared" si="22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56</v>
      </c>
      <c r="Y107" s="354">
        <f>IFERROR(SUM(Y101:Y106),"0")</f>
        <v>56</v>
      </c>
      <c r="Z107" s="354">
        <f>IFERROR(IF(Z101="",0,Z101),"0")+IFERROR(IF(Z102="",0,Z102),"0")+IFERROR(IF(Z103="",0,Z103),"0")+IFERROR(IF(Z104="",0,Z104),"0")+IFERROR(IF(Z105="",0,Z105),"0")+IFERROR(IF(Z106="",0,Z106),"0")</f>
        <v>1.0012799999999999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201.6</v>
      </c>
      <c r="Y108" s="354">
        <f>IFERROR(SUMPRODUCT(Y101:Y106*H101:H106),"0")</f>
        <v>201.6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204</v>
      </c>
      <c r="Y123" s="353">
        <f>IFERROR(IF(X123="","",X123),"")</f>
        <v>204</v>
      </c>
      <c r="Z123" s="36">
        <f>IFERROR(IF(X123="","",X123*0.0155),"")</f>
        <v>3.1619999999999999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1489.2</v>
      </c>
      <c r="BN123" s="67">
        <f>IFERROR(Y123*I123,"0")</f>
        <v>1489.2</v>
      </c>
      <c r="BO123" s="67">
        <f>IFERROR(X123/J123,"0")</f>
        <v>2.4285714285714284</v>
      </c>
      <c r="BP123" s="67">
        <f>IFERROR(Y123/J123,"0")</f>
        <v>2.4285714285714284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204</v>
      </c>
      <c r="Y124" s="354">
        <f>IFERROR(SUM(Y119:Y123),"0")</f>
        <v>204</v>
      </c>
      <c r="Z124" s="354">
        <f>IFERROR(IF(Z119="",0,Z119),"0")+IFERROR(IF(Z120="",0,Z120),"0")+IFERROR(IF(Z121="",0,Z121),"0")+IFERROR(IF(Z122="",0,Z122),"0")+IFERROR(IF(Z123="",0,Z123),"0")</f>
        <v>3.1619999999999999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1428</v>
      </c>
      <c r="Y125" s="354">
        <f>IFERROR(SUMPRODUCT(Y119:Y123*H119:H123),"0")</f>
        <v>1428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56</v>
      </c>
      <c r="Y129" s="353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207.40159999999997</v>
      </c>
      <c r="BN129" s="67">
        <f>IFERROR(Y129*I129,"0")</f>
        <v>207.40159999999997</v>
      </c>
      <c r="BO129" s="67">
        <f>IFERROR(X129/J129,"0")</f>
        <v>0.8</v>
      </c>
      <c r="BP129" s="67">
        <f>IFERROR(Y129/J129,"0")</f>
        <v>0.8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56</v>
      </c>
      <c r="Y130" s="354">
        <f>IFERROR(SUM(Y128:Y129),"0")</f>
        <v>56</v>
      </c>
      <c r="Z130" s="354">
        <f>IFERROR(IF(Z128="",0,Z128),"0")+IFERROR(IF(Z129="",0,Z129),"0")</f>
        <v>1.0012799999999999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168</v>
      </c>
      <c r="Y131" s="354">
        <f>IFERROR(SUMPRODUCT(Y128:Y129*H128:H129),"0")</f>
        <v>168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56</v>
      </c>
      <c r="Y134" s="353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209.88800000000001</v>
      </c>
      <c r="BN134" s="67">
        <f>IFERROR(Y134*I134,"0")</f>
        <v>209.88800000000001</v>
      </c>
      <c r="BO134" s="67">
        <f>IFERROR(X134/J134,"0")</f>
        <v>0.8</v>
      </c>
      <c r="BP134" s="67">
        <f>IFERROR(Y134/J134,"0")</f>
        <v>0.8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228</v>
      </c>
      <c r="Y175" s="353">
        <f>IFERROR(IF(X175="","",X175),"")</f>
        <v>228</v>
      </c>
      <c r="Z175" s="36">
        <f>IFERROR(IF(X175="","",X175*0.00866),"")</f>
        <v>1.9744799999999998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1188.6096</v>
      </c>
      <c r="BN175" s="67">
        <f>IFERROR(Y175*I175,"0")</f>
        <v>1188.6096</v>
      </c>
      <c r="BO175" s="67">
        <f>IFERROR(X175/J175,"0")</f>
        <v>1.5833333333333333</v>
      </c>
      <c r="BP175" s="67">
        <f>IFERROR(Y175/J175,"0")</f>
        <v>1.5833333333333333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228</v>
      </c>
      <c r="Y177" s="354">
        <f>IFERROR(SUM(Y173:Y176),"0")</f>
        <v>228</v>
      </c>
      <c r="Z177" s="354">
        <f>IFERROR(IF(Z173="",0,Z173),"0")+IFERROR(IF(Z174="",0,Z174),"0")+IFERROR(IF(Z175="",0,Z175),"0")+IFERROR(IF(Z176="",0,Z176),"0")</f>
        <v>1.9744799999999998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1140</v>
      </c>
      <c r="Y178" s="354">
        <f>IFERROR(SUMPRODUCT(Y173:Y176*H173:H176),"0")</f>
        <v>1140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0</v>
      </c>
      <c r="Y190" s="354">
        <f>IFERROR(SUM(Y187:Y189),"0")</f>
        <v>0</v>
      </c>
      <c r="Z190" s="354">
        <f>IFERROR(IF(Z187="",0,Z187),"0")+IFERROR(IF(Z188="",0,Z188),"0")+IFERROR(IF(Z189="",0,Z189),"0")</f>
        <v>0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0</v>
      </c>
      <c r="Y191" s="354">
        <f>IFERROR(SUMPRODUCT(Y187:Y189*H187:H189),"0")</f>
        <v>0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60</v>
      </c>
      <c r="Y267" s="353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315.71999999999997</v>
      </c>
      <c r="BN267" s="67">
        <f>IFERROR(Y267*I267,"0")</f>
        <v>315.71999999999997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60</v>
      </c>
      <c r="Y269" s="354">
        <f>IFERROR(SUM(Y267:Y268),"0")</f>
        <v>60</v>
      </c>
      <c r="Z269" s="354">
        <f>IFERROR(IF(Z267="",0,Z267),"0")+IFERROR(IF(Z268="",0,Z268),"0")</f>
        <v>0.92999999999999994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300</v>
      </c>
      <c r="Y270" s="354">
        <f>IFERROR(SUMPRODUCT(Y267:Y268*H267:H268),"0")</f>
        <v>300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24</v>
      </c>
      <c r="Y290" s="353">
        <f>IFERROR(IF(X290="","",X290),"")</f>
        <v>24</v>
      </c>
      <c r="Z290" s="36">
        <f>IFERROR(IF(X290="","",X290*0.0155),"")</f>
        <v>0.372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174.72</v>
      </c>
      <c r="BN290" s="67">
        <f>IFERROR(Y290*I290,"0")</f>
        <v>174.72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24</v>
      </c>
      <c r="Y292" s="354">
        <f>IFERROR(SUM(Y289:Y291),"0")</f>
        <v>24</v>
      </c>
      <c r="Z292" s="354">
        <f>IFERROR(IF(Z289="",0,Z289),"0")+IFERROR(IF(Z290="",0,Z290),"0")+IFERROR(IF(Z291="",0,Z291),"0")</f>
        <v>0.372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168</v>
      </c>
      <c r="Y293" s="354">
        <f>IFERROR(SUMPRODUCT(Y289:Y291*H289:H291),"0")</f>
        <v>168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216</v>
      </c>
      <c r="Y295" s="353">
        <f>IFERROR(IF(X295="","",X295),"")</f>
        <v>216</v>
      </c>
      <c r="Z295" s="36">
        <f>IFERROR(IF(X295="","",X295*0.00502),"")</f>
        <v>1.08432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413.64</v>
      </c>
      <c r="BN295" s="67">
        <f>IFERROR(Y295*I295,"0")</f>
        <v>413.64</v>
      </c>
      <c r="BO295" s="67">
        <f>IFERROR(X295/J295,"0")</f>
        <v>0.92307692307692313</v>
      </c>
      <c r="BP295" s="67">
        <f>IFERROR(Y295/J295,"0")</f>
        <v>0.92307692307692313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216</v>
      </c>
      <c r="Y296" s="354">
        <f>IFERROR(SUM(Y295:Y295),"0")</f>
        <v>216</v>
      </c>
      <c r="Z296" s="354">
        <f>IFERROR(IF(Z295="",0,Z295),"0")</f>
        <v>1.08432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388.8</v>
      </c>
      <c r="Y297" s="354">
        <f>IFERROR(SUMPRODUCT(Y295:Y295*H295:H295),"0")</f>
        <v>388.8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264</v>
      </c>
      <c r="Y305" s="353">
        <f>IFERROR(IF(X305="","",X305),"")</f>
        <v>264</v>
      </c>
      <c r="Z305" s="36">
        <f>IFERROR(IF(X305="","",X305*0.0155),"")</f>
        <v>4.0919999999999996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1382.0400000000002</v>
      </c>
      <c r="BN305" s="67">
        <f>IFERROR(Y305*I305,"0")</f>
        <v>1382.0400000000002</v>
      </c>
      <c r="BO305" s="67">
        <f>IFERROR(X305/J305,"0")</f>
        <v>3.1428571428571428</v>
      </c>
      <c r="BP305" s="67">
        <f>IFERROR(Y305/J305,"0")</f>
        <v>3.1428571428571428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306</v>
      </c>
      <c r="Y307" s="354">
        <f>IFERROR(SUM(Y304:Y306),"0")</f>
        <v>306</v>
      </c>
      <c r="Z307" s="354">
        <f>IFERROR(IF(Z304="",0,Z304),"0")+IFERROR(IF(Z305="",0,Z305),"0")+IFERROR(IF(Z306="",0,Z306),"0")</f>
        <v>4.4851199999999993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1433.4</v>
      </c>
      <c r="Y308" s="354">
        <f>IFERROR(SUMPRODUCT(Y304:Y306*H304:H306),"0")</f>
        <v>1433.4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36</v>
      </c>
      <c r="Y312" s="353">
        <f t="shared" si="29"/>
        <v>36</v>
      </c>
      <c r="Z312" s="36">
        <f>IFERROR(IF(X312="","",X312*0.0155),"")</f>
        <v>0.55800000000000005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206.46</v>
      </c>
      <c r="BN312" s="67">
        <f t="shared" si="31"/>
        <v>206.46</v>
      </c>
      <c r="BO312" s="67">
        <f t="shared" si="32"/>
        <v>0.42857142857142855</v>
      </c>
      <c r="BP312" s="67">
        <f t="shared" si="33"/>
        <v>0.42857142857142855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78</v>
      </c>
      <c r="Y331" s="354">
        <f>IFERROR(SUM(Y310:Y330),"0")</f>
        <v>78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0.95112000000000008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353.4</v>
      </c>
      <c r="Y332" s="354">
        <f>IFERROR(SUMPRODUCT(Y310:Y330*H310:H330),"0")</f>
        <v>353.4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7771.2000000000007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7771.2000000000007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8248.7492000000002</v>
      </c>
      <c r="Y339" s="354">
        <f>IFERROR(SUM(BN22:BN335),"0")</f>
        <v>8248.7492000000002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8673.7492000000002</v>
      </c>
      <c r="Y341" s="354">
        <f>GrossWeightTotalR+PalletQtyTotalR*25</f>
        <v>8673.7492000000002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1688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1688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20.716559999999998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0</v>
      </c>
      <c r="D348" s="46">
        <f>IFERROR(X38*H38,"0")+IFERROR(X39*H39,"0")+IFERROR(X40*H40,"0")</f>
        <v>268.79999999999995</v>
      </c>
      <c r="E348" s="46">
        <f>IFERROR(X45*H45,"0")+IFERROR(X46*H46,"0")+IFERROR(X47*H47,"0")+IFERROR(X48*H48,"0")+IFERROR(X49*H49,"0")+IFERROR(X50*H50,"0")+IFERROR(X51*H51,"0")+IFERROR(X52*H52,"0")+IFERROR(X53*H53,"0")</f>
        <v>0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1200</v>
      </c>
      <c r="H348" s="46">
        <f>IFERROR(X90*H90,"0")</f>
        <v>0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201.6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1428</v>
      </c>
      <c r="M348" s="46">
        <f>IFERROR(X128*H128,"0")+IFERROR(X129*H129,"0")</f>
        <v>168</v>
      </c>
      <c r="N348" s="345"/>
      <c r="O348" s="46">
        <f>IFERROR(X134*H134,"0")+IFERROR(X135*H135,"0")</f>
        <v>168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1140</v>
      </c>
      <c r="W348" s="46">
        <f>IFERROR(X187*H187,"0")+IFERROR(X188*H188,"0")+IFERROR(X189*H189,"0")+IFERROR(X193*H193,"0")</f>
        <v>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300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2703.6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4504.8</v>
      </c>
      <c r="B351" s="60">
        <f>SUMPRODUCT(--(BB:BB="ПГП"),--(W:W="кор"),H:H,Y:Y)+SUMPRODUCT(--(BB:BB="ПГП"),--(W:W="кг"),Y:Y)</f>
        <v>3266.4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2025-03-14T08:59:48Z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